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11bd66b5d7aad8/Documents/Baseball/"/>
    </mc:Choice>
  </mc:AlternateContent>
  <xr:revisionPtr revIDLastSave="5862" documentId="8_{B9BD72C8-7E09-7D4E-932D-A41341E157BB}" xr6:coauthVersionLast="47" xr6:coauthVersionMax="47" xr10:uidLastSave="{BF8F68CC-8FBD-874E-8DBB-84D888CA198F}"/>
  <bookViews>
    <workbookView xWindow="-98" yWindow="-98" windowWidth="20715" windowHeight="13875" xr2:uid="{00000000-000D-0000-FFFF-FFFF00000000}"/>
  </bookViews>
  <sheets>
    <sheet name="Players" sheetId="1" r:id="rId1"/>
    <sheet name="Teams" sheetId="2" r:id="rId2"/>
    <sheet name="Lineups" sheetId="3" r:id="rId3"/>
    <sheet name="Injuries" sheetId="14" r:id="rId4"/>
    <sheet name="Positions" sheetId="13" r:id="rId5"/>
    <sheet name="DH" sheetId="10" r:id="rId6"/>
    <sheet name="RHH" sheetId="11" r:id="rId7"/>
    <sheet name="LHH" sheetId="12" r:id="rId8"/>
    <sheet name="RvL" sheetId="15" r:id="rId9"/>
    <sheet name="LvL" sheetId="16" r:id="rId10"/>
  </sheets>
  <externalReferences>
    <externalReference r:id="rId11"/>
  </externalReferences>
  <definedNames>
    <definedName name="_xlnm._FilterDatabase" localSheetId="3" hidden="1">Injuries!$B$1:$B$295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44" i="1" l="1"/>
  <c r="I150" i="1"/>
  <c r="J150" i="1"/>
  <c r="I159" i="1"/>
  <c r="J159" i="1"/>
  <c r="I178" i="1"/>
  <c r="J178" i="1"/>
  <c r="I184" i="1"/>
  <c r="J184" i="1"/>
  <c r="I197" i="1"/>
  <c r="J197" i="1"/>
  <c r="I211" i="1"/>
  <c r="J211" i="1"/>
  <c r="I228" i="1"/>
  <c r="J228" i="1"/>
  <c r="I241" i="1"/>
  <c r="J241" i="1"/>
  <c r="I242" i="1"/>
  <c r="J242" i="1"/>
  <c r="I309" i="1"/>
  <c r="J309" i="1"/>
  <c r="I342" i="1"/>
  <c r="J342" i="1"/>
  <c r="I370" i="1"/>
  <c r="J370" i="1"/>
  <c r="I18" i="1"/>
  <c r="J18" i="1"/>
  <c r="I14" i="1"/>
  <c r="J14" i="1"/>
  <c r="I5" i="1"/>
  <c r="J5" i="1"/>
  <c r="I44" i="1"/>
  <c r="J44" i="1"/>
  <c r="I58" i="1"/>
  <c r="J58" i="1"/>
  <c r="I36" i="1"/>
  <c r="J36" i="1"/>
  <c r="I13" i="1"/>
  <c r="J13" i="1"/>
  <c r="I21" i="1"/>
  <c r="J21" i="1"/>
  <c r="I140" i="1"/>
  <c r="J140" i="1"/>
  <c r="I54" i="1"/>
  <c r="J54" i="1"/>
  <c r="I106" i="1"/>
  <c r="J106" i="1"/>
  <c r="I52" i="1"/>
  <c r="J52" i="1"/>
  <c r="I319" i="1"/>
  <c r="J319" i="1"/>
  <c r="I105" i="1"/>
  <c r="J105" i="1"/>
  <c r="I20" i="1"/>
  <c r="J20" i="1"/>
  <c r="I74" i="1"/>
  <c r="J74" i="1"/>
  <c r="I77" i="1"/>
  <c r="J77" i="1"/>
  <c r="I134" i="1"/>
  <c r="J134" i="1"/>
  <c r="I56" i="1"/>
  <c r="J56" i="1"/>
  <c r="I109" i="1"/>
  <c r="J109" i="1"/>
  <c r="I41" i="1"/>
  <c r="J41" i="1"/>
  <c r="I92" i="1"/>
  <c r="J92" i="1"/>
  <c r="I8" i="1"/>
  <c r="J8" i="1"/>
  <c r="I42" i="1"/>
  <c r="J42" i="1"/>
  <c r="I37" i="1"/>
  <c r="J37" i="1"/>
  <c r="I57" i="1"/>
  <c r="J57" i="1"/>
  <c r="I3" i="1"/>
  <c r="J3" i="1"/>
  <c r="I7" i="1"/>
  <c r="J7" i="1"/>
  <c r="I6" i="1"/>
  <c r="J6" i="1"/>
  <c r="I32" i="1"/>
  <c r="J32" i="1"/>
  <c r="I67" i="1"/>
  <c r="J67" i="1"/>
  <c r="I133" i="1"/>
  <c r="J133" i="1"/>
  <c r="I48" i="1"/>
  <c r="J48" i="1"/>
  <c r="I26" i="1"/>
  <c r="J26" i="1"/>
  <c r="I107" i="1"/>
  <c r="J107" i="1"/>
  <c r="I232" i="1"/>
  <c r="J232" i="1"/>
  <c r="I230" i="1"/>
  <c r="J230" i="1"/>
  <c r="I164" i="1"/>
  <c r="J164" i="1"/>
  <c r="I22" i="1"/>
  <c r="J22" i="1"/>
  <c r="I29" i="1"/>
  <c r="J29" i="1"/>
  <c r="I144" i="1"/>
  <c r="J144" i="1"/>
  <c r="I43" i="1"/>
  <c r="J43" i="1"/>
  <c r="I234" i="1"/>
  <c r="J234" i="1"/>
  <c r="I183" i="1"/>
  <c r="J183" i="1"/>
  <c r="I4" i="1"/>
  <c r="J4" i="1"/>
  <c r="I127" i="1"/>
  <c r="J127" i="1"/>
  <c r="I99" i="1"/>
  <c r="J99" i="1"/>
  <c r="I182" i="1"/>
  <c r="J182" i="1"/>
  <c r="I60" i="1"/>
  <c r="J60" i="1"/>
  <c r="I130" i="1"/>
  <c r="J130" i="1"/>
  <c r="I152" i="1"/>
  <c r="J152" i="1"/>
  <c r="I71" i="1"/>
  <c r="J71" i="1"/>
  <c r="I50" i="1"/>
  <c r="J50" i="1"/>
  <c r="I237" i="1"/>
  <c r="J237" i="1"/>
  <c r="I31" i="1"/>
  <c r="J31" i="1"/>
  <c r="I117" i="1"/>
  <c r="J117" i="1"/>
  <c r="I53" i="1"/>
  <c r="J53" i="1"/>
  <c r="I135" i="1"/>
  <c r="J135" i="1"/>
  <c r="I47" i="1"/>
  <c r="J47" i="1"/>
  <c r="I192" i="1"/>
  <c r="J192" i="1"/>
  <c r="I91" i="1"/>
  <c r="J91" i="1"/>
  <c r="I87" i="1"/>
  <c r="J87" i="1"/>
  <c r="I83" i="1"/>
  <c r="J83" i="1"/>
  <c r="I28" i="1"/>
  <c r="J28" i="1"/>
  <c r="I210" i="1"/>
  <c r="J210" i="1"/>
  <c r="I61" i="1"/>
  <c r="J61" i="1"/>
  <c r="I267" i="1"/>
  <c r="J267" i="1"/>
  <c r="I24" i="1"/>
  <c r="J24" i="1"/>
  <c r="I207" i="1"/>
  <c r="J207" i="1"/>
  <c r="I104" i="1"/>
  <c r="J104" i="1"/>
  <c r="I68" i="1"/>
  <c r="J68" i="1"/>
  <c r="I422" i="1"/>
  <c r="J422" i="1"/>
  <c r="I145" i="1"/>
  <c r="J145" i="1"/>
  <c r="I15" i="1"/>
  <c r="J15" i="1"/>
  <c r="I70" i="1"/>
  <c r="J70" i="1"/>
  <c r="I102" i="1"/>
  <c r="J102" i="1"/>
  <c r="I322" i="1"/>
  <c r="J322" i="1"/>
  <c r="I425" i="1"/>
  <c r="J425" i="1"/>
  <c r="I88" i="1"/>
  <c r="J88" i="1"/>
  <c r="I138" i="1"/>
  <c r="J138" i="1"/>
  <c r="I175" i="1"/>
  <c r="J175" i="1"/>
  <c r="I168" i="1"/>
  <c r="J168" i="1"/>
  <c r="I149" i="1"/>
  <c r="J149" i="1"/>
  <c r="I136" i="1"/>
  <c r="J136" i="1"/>
  <c r="I347" i="1"/>
  <c r="J347" i="1"/>
  <c r="I34" i="1"/>
  <c r="J34" i="1"/>
  <c r="I208" i="1"/>
  <c r="J208" i="1"/>
  <c r="I324" i="1"/>
  <c r="J324" i="1"/>
  <c r="I337" i="1"/>
  <c r="J337" i="1"/>
  <c r="I103" i="1"/>
  <c r="J103" i="1"/>
  <c r="I98" i="1"/>
  <c r="J98" i="1"/>
  <c r="I223" i="1"/>
  <c r="J223" i="1"/>
  <c r="I30" i="1"/>
  <c r="J30" i="1"/>
  <c r="I39" i="1"/>
  <c r="J39" i="1"/>
  <c r="I11" i="1"/>
  <c r="J11" i="1"/>
  <c r="I101" i="1"/>
  <c r="J101" i="1"/>
  <c r="I163" i="1"/>
  <c r="J163" i="1"/>
  <c r="I313" i="1"/>
  <c r="J313" i="1"/>
  <c r="I153" i="1"/>
  <c r="J153" i="1"/>
  <c r="I23" i="1"/>
  <c r="J23" i="1"/>
  <c r="I348" i="1"/>
  <c r="J348" i="1"/>
  <c r="I202" i="1"/>
  <c r="J202" i="1"/>
  <c r="I221" i="1"/>
  <c r="J221" i="1"/>
  <c r="I299" i="1"/>
  <c r="J299" i="1"/>
  <c r="I369" i="1"/>
  <c r="J369" i="1"/>
  <c r="I255" i="1"/>
  <c r="J255" i="1"/>
  <c r="I33" i="1"/>
  <c r="J33" i="1"/>
  <c r="I288" i="1"/>
  <c r="J288" i="1"/>
  <c r="I161" i="1"/>
  <c r="J161" i="1"/>
  <c r="I384" i="1"/>
  <c r="J384" i="1"/>
  <c r="I110" i="1"/>
  <c r="J110" i="1"/>
  <c r="I139" i="1"/>
  <c r="J139" i="1"/>
  <c r="I442" i="1"/>
  <c r="J442" i="1"/>
  <c r="I393" i="1"/>
  <c r="J393" i="1"/>
  <c r="I12" i="1"/>
  <c r="J12" i="1"/>
  <c r="I188" i="1"/>
  <c r="J188" i="1"/>
  <c r="I318" i="1"/>
  <c r="J318" i="1"/>
  <c r="I264" i="1"/>
  <c r="J264" i="1"/>
  <c r="I9" i="1"/>
  <c r="J9" i="1"/>
  <c r="I238" i="1"/>
  <c r="J238" i="1"/>
  <c r="I286" i="1"/>
  <c r="J286" i="1"/>
  <c r="I96" i="1"/>
  <c r="J96" i="1"/>
  <c r="I162" i="1"/>
  <c r="J162" i="1"/>
  <c r="I114" i="1"/>
  <c r="J114" i="1"/>
  <c r="I285" i="1"/>
  <c r="J285" i="1"/>
  <c r="I123" i="1"/>
  <c r="J123" i="1"/>
  <c r="I132" i="1"/>
  <c r="J132" i="1"/>
  <c r="I27" i="1"/>
  <c r="J27" i="1"/>
  <c r="I200" i="1"/>
  <c r="J200" i="1"/>
  <c r="I193" i="1"/>
  <c r="J193" i="1"/>
  <c r="I262" i="1"/>
  <c r="J262" i="1"/>
  <c r="I171" i="1"/>
  <c r="J171" i="1"/>
  <c r="I231" i="1"/>
  <c r="J231" i="1"/>
  <c r="I89" i="1"/>
  <c r="J89" i="1"/>
  <c r="I214" i="1"/>
  <c r="J214" i="1"/>
  <c r="I19" i="1"/>
  <c r="J19" i="1"/>
  <c r="I115" i="1"/>
  <c r="J115" i="1"/>
  <c r="I345" i="1"/>
  <c r="J345" i="1"/>
  <c r="I186" i="1"/>
  <c r="J186" i="1"/>
  <c r="I360" i="1"/>
  <c r="J360" i="1"/>
  <c r="I253" i="1"/>
  <c r="J253" i="1"/>
  <c r="I431" i="1"/>
  <c r="J431" i="1"/>
  <c r="I187" i="1"/>
  <c r="J187" i="1"/>
  <c r="I305" i="1"/>
  <c r="J305" i="1"/>
  <c r="I108" i="1"/>
  <c r="J108" i="1"/>
  <c r="I206" i="1"/>
  <c r="J206" i="1"/>
  <c r="I312" i="1"/>
  <c r="J312" i="1"/>
  <c r="I226" i="1"/>
  <c r="J226" i="1"/>
  <c r="I281" i="1"/>
  <c r="J281" i="1"/>
  <c r="I95" i="1"/>
  <c r="J95" i="1"/>
  <c r="I177" i="1"/>
  <c r="J177" i="1"/>
  <c r="I250" i="1"/>
  <c r="J250" i="1"/>
  <c r="I327" i="1"/>
  <c r="J327" i="1"/>
  <c r="I332" i="1"/>
  <c r="J332" i="1"/>
  <c r="I216" i="1"/>
  <c r="J216" i="1"/>
  <c r="I137" i="1"/>
  <c r="J137" i="1"/>
  <c r="I307" i="1"/>
  <c r="J307" i="1"/>
  <c r="I227" i="1"/>
  <c r="J227" i="1"/>
  <c r="I265" i="1"/>
  <c r="J265" i="1"/>
  <c r="I292" i="1"/>
  <c r="J292" i="1"/>
  <c r="I295" i="1"/>
  <c r="J295" i="1"/>
  <c r="I172" i="1"/>
  <c r="J172" i="1"/>
  <c r="I160" i="1"/>
  <c r="J160" i="1"/>
  <c r="I78" i="1"/>
  <c r="J78" i="1"/>
  <c r="I243" i="1"/>
  <c r="J243" i="1"/>
  <c r="I72" i="1"/>
  <c r="J72" i="1"/>
  <c r="I191" i="1"/>
  <c r="J191" i="1"/>
  <c r="I181" i="1"/>
  <c r="J181" i="1"/>
  <c r="I306" i="1"/>
  <c r="J306" i="1"/>
  <c r="I239" i="1"/>
  <c r="J239" i="1"/>
  <c r="I287" i="1"/>
  <c r="J287" i="1"/>
  <c r="I118" i="1"/>
  <c r="J118" i="1"/>
  <c r="I174" i="1"/>
  <c r="J174" i="1"/>
  <c r="I122" i="1"/>
  <c r="J122" i="1"/>
  <c r="I25" i="1"/>
  <c r="J25" i="1"/>
  <c r="I35" i="1"/>
  <c r="J35" i="1"/>
  <c r="I46" i="1"/>
  <c r="J46" i="1"/>
  <c r="I76" i="1"/>
  <c r="J76" i="1"/>
  <c r="I17" i="1"/>
  <c r="J17" i="1"/>
  <c r="I62" i="1"/>
  <c r="J62" i="1"/>
  <c r="I260" i="1"/>
  <c r="J260" i="1"/>
  <c r="I154" i="1"/>
  <c r="J154" i="1"/>
  <c r="I344" i="1"/>
  <c r="J344" i="1"/>
  <c r="I401" i="1"/>
  <c r="J401" i="1"/>
  <c r="I124" i="1"/>
  <c r="J124" i="1"/>
  <c r="I49" i="1"/>
  <c r="J49" i="1"/>
  <c r="I233" i="1"/>
  <c r="J233" i="1"/>
  <c r="I198" i="1"/>
  <c r="J198" i="1"/>
  <c r="I311" i="1"/>
  <c r="J311" i="1"/>
  <c r="I158" i="1"/>
  <c r="J158" i="1"/>
  <c r="I126" i="1"/>
  <c r="J126" i="1"/>
  <c r="I229" i="1"/>
  <c r="J229" i="1"/>
  <c r="I235" i="1"/>
  <c r="J235" i="1"/>
  <c r="I410" i="1"/>
  <c r="J410" i="1"/>
  <c r="I38" i="1"/>
  <c r="J38" i="1"/>
  <c r="I73" i="1"/>
  <c r="J73" i="1"/>
  <c r="I143" i="1"/>
  <c r="J143" i="1"/>
  <c r="I271" i="1"/>
  <c r="J271" i="1"/>
  <c r="I215" i="1"/>
  <c r="J215" i="1"/>
  <c r="I336" i="1"/>
  <c r="J336" i="1"/>
  <c r="I220" i="1"/>
  <c r="J220" i="1"/>
  <c r="I167" i="1"/>
  <c r="J167" i="1"/>
  <c r="I270" i="1"/>
  <c r="J270" i="1"/>
  <c r="I277" i="1"/>
  <c r="J277" i="1"/>
  <c r="I417" i="1"/>
  <c r="J417" i="1"/>
  <c r="I304" i="1"/>
  <c r="J304" i="1"/>
  <c r="I219" i="1"/>
  <c r="J219" i="1"/>
  <c r="I190" i="1"/>
  <c r="J190" i="1"/>
  <c r="I213" i="1"/>
  <c r="J213" i="1"/>
  <c r="I240" i="1"/>
  <c r="J240" i="1"/>
  <c r="I236" i="1"/>
  <c r="J236" i="1"/>
  <c r="I254" i="1"/>
  <c r="J254" i="1"/>
  <c r="I179" i="1"/>
  <c r="J179" i="1"/>
  <c r="I224" i="1"/>
  <c r="J224" i="1"/>
  <c r="I391" i="1"/>
  <c r="J391" i="1"/>
  <c r="I261" i="1"/>
  <c r="J261" i="1"/>
  <c r="I330" i="1"/>
  <c r="J330" i="1"/>
  <c r="I142" i="1"/>
  <c r="J142" i="1"/>
  <c r="I84" i="1"/>
  <c r="J84" i="1"/>
  <c r="I251" i="1"/>
  <c r="J251" i="1"/>
  <c r="I291" i="1"/>
  <c r="J291" i="1"/>
  <c r="I93" i="1"/>
  <c r="J93" i="1"/>
  <c r="I354" i="1"/>
  <c r="J354" i="1"/>
  <c r="I293" i="1"/>
  <c r="J293" i="1"/>
  <c r="I398" i="1"/>
  <c r="J398" i="1"/>
  <c r="I222" i="1"/>
  <c r="J222" i="1"/>
  <c r="I111" i="1"/>
  <c r="J111" i="1"/>
  <c r="I203" i="1"/>
  <c r="J203" i="1"/>
  <c r="I218" i="1"/>
  <c r="J218" i="1"/>
  <c r="I252" i="1"/>
  <c r="J252" i="1"/>
  <c r="I359" i="1"/>
  <c r="J359" i="1"/>
  <c r="I317" i="1"/>
  <c r="J317" i="1"/>
  <c r="I209" i="1"/>
  <c r="J209" i="1"/>
  <c r="I374" i="1"/>
  <c r="J374" i="1"/>
  <c r="I326" i="1"/>
  <c r="J326" i="1"/>
  <c r="I121" i="1"/>
  <c r="J121" i="1"/>
  <c r="I420" i="1"/>
  <c r="J420" i="1"/>
  <c r="I120" i="1"/>
  <c r="J120" i="1"/>
  <c r="I419" i="1"/>
  <c r="J419" i="1"/>
  <c r="I82" i="1"/>
  <c r="J82" i="1"/>
  <c r="I65" i="1"/>
  <c r="J65" i="1"/>
  <c r="I173" i="1"/>
  <c r="J173" i="1"/>
  <c r="I141" i="1"/>
  <c r="J141" i="1"/>
  <c r="I116" i="1"/>
  <c r="J116" i="1"/>
  <c r="I283" i="1"/>
  <c r="J283" i="1"/>
  <c r="I340" i="1"/>
  <c r="J340" i="1"/>
  <c r="I321" i="1"/>
  <c r="J321" i="1"/>
  <c r="I125" i="1"/>
  <c r="J125" i="1"/>
  <c r="I86" i="1"/>
  <c r="J86" i="1"/>
  <c r="I333" i="1"/>
  <c r="J333" i="1"/>
  <c r="I257" i="1"/>
  <c r="J257" i="1"/>
  <c r="I296" i="1"/>
  <c r="J296" i="1"/>
  <c r="I314" i="1"/>
  <c r="J314" i="1"/>
  <c r="I372" i="1"/>
  <c r="J372" i="1"/>
  <c r="I79" i="1"/>
  <c r="J79" i="1"/>
  <c r="I248" i="1"/>
  <c r="J248" i="1"/>
  <c r="I151" i="1"/>
  <c r="J151" i="1"/>
  <c r="I274" i="1"/>
  <c r="J274" i="1"/>
  <c r="I2" i="1"/>
  <c r="J2" i="1"/>
  <c r="I356" i="1"/>
  <c r="J356" i="1"/>
  <c r="I165" i="1"/>
  <c r="J165" i="1"/>
  <c r="I290" i="1"/>
  <c r="J290" i="1"/>
  <c r="I415" i="1"/>
  <c r="J415" i="1"/>
  <c r="I59" i="1"/>
  <c r="J59" i="1"/>
  <c r="I423" i="1"/>
  <c r="J423" i="1"/>
  <c r="I212" i="1"/>
  <c r="J212" i="1"/>
  <c r="I377" i="1"/>
  <c r="J377" i="1"/>
  <c r="I90" i="1"/>
  <c r="J90" i="1"/>
  <c r="I170" i="1"/>
  <c r="J170" i="1"/>
  <c r="I196" i="1"/>
  <c r="J196" i="1"/>
  <c r="I394" i="1"/>
  <c r="J394" i="1"/>
  <c r="I113" i="1"/>
  <c r="J113" i="1"/>
  <c r="I10" i="1"/>
  <c r="J10" i="1"/>
  <c r="I390" i="1"/>
  <c r="J390" i="1"/>
  <c r="I352" i="1"/>
  <c r="J352" i="1"/>
  <c r="I316" i="1"/>
  <c r="J316" i="1"/>
  <c r="I329" i="1"/>
  <c r="J329" i="1"/>
  <c r="I389" i="1"/>
  <c r="J389" i="1"/>
  <c r="I349" i="1"/>
  <c r="J349" i="1"/>
  <c r="I85" i="1"/>
  <c r="J85" i="1"/>
  <c r="I294" i="1"/>
  <c r="J294" i="1"/>
  <c r="I353" i="1"/>
  <c r="J353" i="1"/>
  <c r="I411" i="1"/>
  <c r="J411" i="1"/>
  <c r="I275" i="1"/>
  <c r="J275" i="1"/>
  <c r="I383" i="1"/>
  <c r="J383" i="1"/>
  <c r="I404" i="1"/>
  <c r="J404" i="1"/>
  <c r="I339" i="1"/>
  <c r="J339" i="1"/>
  <c r="I249" i="1"/>
  <c r="J249" i="1"/>
  <c r="I217" i="1"/>
  <c r="J217" i="1"/>
  <c r="I155" i="1"/>
  <c r="J155" i="1"/>
  <c r="I146" i="1"/>
  <c r="J146" i="1"/>
  <c r="I300" i="1"/>
  <c r="J300" i="1"/>
  <c r="I66" i="1"/>
  <c r="J66" i="1"/>
  <c r="I147" i="1"/>
  <c r="J147" i="1"/>
  <c r="I156" i="1"/>
  <c r="J156" i="1"/>
  <c r="I157" i="1"/>
  <c r="J157" i="1"/>
  <c r="I185" i="1"/>
  <c r="J185" i="1"/>
  <c r="I69" i="1"/>
  <c r="J69" i="1"/>
  <c r="I378" i="1"/>
  <c r="J378" i="1"/>
  <c r="I276" i="1"/>
  <c r="J276" i="1"/>
  <c r="I320" i="1"/>
  <c r="J320" i="1"/>
  <c r="I97" i="1"/>
  <c r="J97" i="1"/>
  <c r="I408" i="1"/>
  <c r="J408" i="1"/>
  <c r="I100" i="1"/>
  <c r="J100" i="1"/>
  <c r="I16" i="1"/>
  <c r="J16" i="1"/>
  <c r="I45" i="1"/>
  <c r="J45" i="1"/>
  <c r="I396" i="1"/>
  <c r="J396" i="1"/>
  <c r="I263" i="1"/>
  <c r="J263" i="1"/>
  <c r="I334" i="1"/>
  <c r="J334" i="1"/>
  <c r="I131" i="1"/>
  <c r="J131" i="1"/>
  <c r="I379" i="1"/>
  <c r="J379" i="1"/>
  <c r="I416" i="1"/>
  <c r="J416" i="1"/>
  <c r="I444" i="1"/>
  <c r="J444" i="1"/>
  <c r="I365" i="1"/>
  <c r="J365" i="1"/>
  <c r="I303" i="1"/>
  <c r="J303" i="1"/>
  <c r="I282" i="1"/>
  <c r="J282" i="1"/>
  <c r="I335" i="1"/>
  <c r="J335" i="1"/>
  <c r="I385" i="1"/>
  <c r="J385" i="1"/>
  <c r="I180" i="1"/>
  <c r="J180" i="1"/>
  <c r="I205" i="1"/>
  <c r="J205" i="1"/>
  <c r="I400" i="1"/>
  <c r="J400" i="1"/>
  <c r="I371" i="1"/>
  <c r="J371" i="1"/>
  <c r="I386" i="1"/>
  <c r="J386" i="1"/>
  <c r="I166" i="1"/>
  <c r="J166" i="1"/>
  <c r="I310" i="1"/>
  <c r="J310" i="1"/>
  <c r="I258" i="1"/>
  <c r="J258" i="1"/>
  <c r="I199" i="1"/>
  <c r="J199" i="1"/>
  <c r="I195" i="1"/>
  <c r="J195" i="1"/>
  <c r="I128" i="1"/>
  <c r="J128" i="1"/>
  <c r="I297" i="1"/>
  <c r="J297" i="1"/>
  <c r="I298" i="1"/>
  <c r="J298" i="1"/>
  <c r="I380" i="1"/>
  <c r="J380" i="1"/>
  <c r="I368" i="1"/>
  <c r="J368" i="1"/>
  <c r="I323" i="1"/>
  <c r="J323" i="1"/>
  <c r="I225" i="1"/>
  <c r="J225" i="1"/>
  <c r="I414" i="1"/>
  <c r="J414" i="1"/>
  <c r="I375" i="1"/>
  <c r="J375" i="1"/>
  <c r="I272" i="1"/>
  <c r="J272" i="1"/>
  <c r="I435" i="1"/>
  <c r="J435" i="1"/>
  <c r="I244" i="1"/>
  <c r="J244" i="1"/>
  <c r="I55" i="1"/>
  <c r="J55" i="1"/>
  <c r="I176" i="1"/>
  <c r="J176" i="1"/>
  <c r="I280" i="1"/>
  <c r="J280" i="1"/>
  <c r="I407" i="1"/>
  <c r="J407" i="1"/>
  <c r="I245" i="1"/>
  <c r="J245" i="1"/>
  <c r="I256" i="1"/>
  <c r="J256" i="1"/>
  <c r="I424" i="1"/>
  <c r="J424" i="1"/>
  <c r="I392" i="1"/>
  <c r="J392" i="1"/>
  <c r="I94" i="1"/>
  <c r="J94" i="1"/>
  <c r="I279" i="1"/>
  <c r="J279" i="1"/>
  <c r="I63" i="1"/>
  <c r="J63" i="1"/>
  <c r="I308" i="1"/>
  <c r="J308" i="1"/>
  <c r="I289" i="1"/>
  <c r="J289" i="1"/>
  <c r="I189" i="1"/>
  <c r="J189" i="1"/>
  <c r="I426" i="1"/>
  <c r="J426" i="1"/>
  <c r="I343" i="1"/>
  <c r="J343" i="1"/>
  <c r="I315" i="1"/>
  <c r="J315" i="1"/>
  <c r="I376" i="1"/>
  <c r="J376" i="1"/>
  <c r="I331" i="1"/>
  <c r="J331" i="1"/>
  <c r="I268" i="1"/>
  <c r="J268" i="1"/>
  <c r="I433" i="1"/>
  <c r="J433" i="1"/>
  <c r="I439" i="1"/>
  <c r="J439" i="1"/>
  <c r="I395" i="1"/>
  <c r="J395" i="1"/>
  <c r="I129" i="1"/>
  <c r="J129" i="1"/>
  <c r="I346" i="1"/>
  <c r="J346" i="1"/>
  <c r="I338" i="1"/>
  <c r="J338" i="1"/>
  <c r="I355" i="1"/>
  <c r="J355" i="1"/>
  <c r="I246" i="1"/>
  <c r="J246" i="1"/>
  <c r="I432" i="1"/>
  <c r="J432" i="1"/>
  <c r="I403" i="1"/>
  <c r="J403" i="1"/>
  <c r="I75" i="1"/>
  <c r="J75" i="1"/>
  <c r="I269" i="1"/>
  <c r="J269" i="1"/>
  <c r="I51" i="1"/>
  <c r="J51" i="1"/>
  <c r="I361" i="1"/>
  <c r="J361" i="1"/>
  <c r="I112" i="1"/>
  <c r="J112" i="1"/>
  <c r="I362" i="1"/>
  <c r="J362" i="1"/>
  <c r="I367" i="1"/>
  <c r="J367" i="1"/>
  <c r="I438" i="1"/>
  <c r="J438" i="1"/>
  <c r="I421" i="1"/>
  <c r="J421" i="1"/>
  <c r="I148" i="1"/>
  <c r="J148" i="1"/>
  <c r="I284" i="1"/>
  <c r="J284" i="1"/>
  <c r="I169" i="1"/>
  <c r="J169" i="1"/>
  <c r="I428" i="1"/>
  <c r="J428" i="1"/>
  <c r="I302" i="1"/>
  <c r="J302" i="1"/>
  <c r="I247" i="1"/>
  <c r="J247" i="1"/>
  <c r="I413" i="1"/>
  <c r="J413" i="1"/>
  <c r="I402" i="1"/>
  <c r="J402" i="1"/>
  <c r="I366" i="1"/>
  <c r="J366" i="1"/>
  <c r="I204" i="1"/>
  <c r="J204" i="1"/>
  <c r="I40" i="1"/>
  <c r="J40" i="1"/>
  <c r="I373" i="1"/>
  <c r="J373" i="1"/>
  <c r="I194" i="1"/>
  <c r="J194" i="1"/>
  <c r="I418" i="1"/>
  <c r="J418" i="1"/>
  <c r="I399" i="1"/>
  <c r="J399" i="1"/>
  <c r="I350" i="1"/>
  <c r="J350" i="1"/>
  <c r="I387" i="1"/>
  <c r="J387" i="1"/>
  <c r="I81" i="1"/>
  <c r="J81" i="1"/>
  <c r="I328" i="1"/>
  <c r="J328" i="1"/>
  <c r="I119" i="1"/>
  <c r="J119" i="1"/>
  <c r="I406" i="1"/>
  <c r="J406" i="1"/>
  <c r="I201" i="1"/>
  <c r="J201" i="1"/>
  <c r="I259" i="1"/>
  <c r="J259" i="1"/>
  <c r="I430" i="1"/>
  <c r="J430" i="1"/>
  <c r="I429" i="1"/>
  <c r="J429" i="1"/>
  <c r="I409" i="1"/>
  <c r="J409" i="1"/>
  <c r="I364" i="1"/>
  <c r="J364" i="1"/>
  <c r="I325" i="1"/>
  <c r="J325" i="1"/>
  <c r="I64" i="1"/>
  <c r="J64" i="1"/>
  <c r="I434" i="1"/>
  <c r="J434" i="1"/>
  <c r="I351" i="1"/>
  <c r="J351" i="1"/>
  <c r="I388" i="1"/>
  <c r="J388" i="1"/>
  <c r="I436" i="1"/>
  <c r="J436" i="1"/>
  <c r="I357" i="1"/>
  <c r="J357" i="1"/>
  <c r="I381" i="1"/>
  <c r="J381" i="1"/>
  <c r="I273" i="1"/>
  <c r="J273" i="1"/>
  <c r="I441" i="1"/>
  <c r="J441" i="1"/>
  <c r="I358" i="1"/>
  <c r="J358" i="1"/>
  <c r="I382" i="1"/>
  <c r="J382" i="1"/>
  <c r="I412" i="1"/>
  <c r="J412" i="1"/>
  <c r="I405" i="1"/>
  <c r="J405" i="1"/>
  <c r="I437" i="1"/>
  <c r="J437" i="1"/>
  <c r="I301" i="1"/>
  <c r="J301" i="1"/>
  <c r="I341" i="1"/>
  <c r="J341" i="1"/>
  <c r="I443" i="1"/>
  <c r="J443" i="1"/>
  <c r="I363" i="1"/>
  <c r="J363" i="1"/>
  <c r="I266" i="1"/>
  <c r="J266" i="1"/>
  <c r="I80" i="1"/>
  <c r="J80" i="1"/>
  <c r="I440" i="1"/>
  <c r="J440" i="1"/>
  <c r="I397" i="1"/>
  <c r="J397" i="1"/>
  <c r="I427" i="1"/>
  <c r="J427" i="1"/>
  <c r="I278" i="1"/>
  <c r="J278" i="1"/>
  <c r="AD2" i="1"/>
  <c r="AD3" i="1"/>
  <c r="K234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5" i="12"/>
  <c r="K236" i="12"/>
  <c r="K237" i="12"/>
  <c r="K238" i="12"/>
  <c r="AB3" i="12"/>
  <c r="AB4" i="12"/>
  <c r="L234" i="12"/>
  <c r="S444" i="1" a="1"/>
  <c r="S444" i="1"/>
  <c r="U234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0" i="12"/>
  <c r="U231" i="12"/>
  <c r="U232" i="12"/>
  <c r="U233" i="12"/>
  <c r="U235" i="12"/>
  <c r="U236" i="12"/>
  <c r="U237" i="12"/>
  <c r="U238" i="12"/>
  <c r="AB7" i="12"/>
  <c r="AB8" i="12"/>
  <c r="V234" i="12"/>
  <c r="R444" i="1" a="1"/>
  <c r="R444" i="1"/>
  <c r="Q443" i="1"/>
  <c r="K226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AB3" i="11"/>
  <c r="AB4" i="11"/>
  <c r="L226" i="11"/>
  <c r="S443" i="1" a="1"/>
  <c r="S443" i="1"/>
  <c r="U226" i="11"/>
  <c r="U3" i="11"/>
  <c r="U4" i="11"/>
  <c r="U5" i="11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U301" i="11"/>
  <c r="U302" i="11"/>
  <c r="U303" i="11"/>
  <c r="U304" i="11"/>
  <c r="U305" i="11"/>
  <c r="U306" i="11"/>
  <c r="U307" i="11"/>
  <c r="U308" i="11"/>
  <c r="U309" i="11"/>
  <c r="AB7" i="11"/>
  <c r="AB8" i="11"/>
  <c r="V226" i="11"/>
  <c r="R443" i="1" a="1"/>
  <c r="R443" i="1"/>
  <c r="Q442" i="1"/>
  <c r="L267" i="11"/>
  <c r="S442" i="1" a="1"/>
  <c r="S442" i="1"/>
  <c r="V267" i="11"/>
  <c r="R442" i="1" a="1"/>
  <c r="R442" i="1"/>
  <c r="Q441" i="1"/>
  <c r="L258" i="11"/>
  <c r="S441" i="1" a="1"/>
  <c r="S441" i="1"/>
  <c r="V258" i="11"/>
  <c r="R441" i="1" a="1"/>
  <c r="R441" i="1"/>
  <c r="Q440" i="1"/>
  <c r="L153" i="12"/>
  <c r="S440" i="1" a="1"/>
  <c r="S440" i="1"/>
  <c r="V153" i="12"/>
  <c r="R440" i="1" a="1"/>
  <c r="R440" i="1"/>
  <c r="Q439" i="1"/>
  <c r="L224" i="12"/>
  <c r="S439" i="1" a="1"/>
  <c r="S439" i="1"/>
  <c r="V224" i="12"/>
  <c r="R439" i="1" a="1"/>
  <c r="R439" i="1"/>
  <c r="Q438" i="1"/>
  <c r="L218" i="12"/>
  <c r="S438" i="1" a="1"/>
  <c r="S438" i="1"/>
  <c r="V281" i="11"/>
  <c r="R438" i="1" a="1"/>
  <c r="R438" i="1"/>
  <c r="Q437" i="1"/>
  <c r="L214" i="11"/>
  <c r="S437" i="1" a="1"/>
  <c r="S437" i="1"/>
  <c r="V214" i="11"/>
  <c r="R437" i="1" a="1"/>
  <c r="R437" i="1"/>
  <c r="Q436" i="1"/>
  <c r="L165" i="11"/>
  <c r="S436" i="1" a="1"/>
  <c r="S436" i="1"/>
  <c r="V165" i="11"/>
  <c r="R436" i="1" a="1"/>
  <c r="R436" i="1"/>
  <c r="Q435" i="1"/>
  <c r="L237" i="12"/>
  <c r="S435" i="1" a="1"/>
  <c r="S435" i="1"/>
  <c r="V237" i="12"/>
  <c r="R435" i="1" a="1"/>
  <c r="R435" i="1"/>
  <c r="Q434" i="1"/>
  <c r="L210" i="12"/>
  <c r="S434" i="1" a="1"/>
  <c r="S434" i="1"/>
  <c r="V210" i="12"/>
  <c r="R434" i="1" a="1"/>
  <c r="R434" i="1"/>
  <c r="Q433" i="1"/>
  <c r="L135" i="12"/>
  <c r="S433" i="1" a="1"/>
  <c r="S433" i="1"/>
  <c r="V135" i="12"/>
  <c r="R433" i="1" a="1"/>
  <c r="R433" i="1"/>
  <c r="Q432" i="1"/>
  <c r="L266" i="11"/>
  <c r="S432" i="1" a="1"/>
  <c r="S432" i="1"/>
  <c r="V266" i="11"/>
  <c r="R432" i="1" a="1"/>
  <c r="R432" i="1"/>
  <c r="Q431" i="1"/>
  <c r="L229" i="12"/>
  <c r="S431" i="1" a="1"/>
  <c r="S431" i="1"/>
  <c r="V229" i="12"/>
  <c r="R431" i="1" a="1"/>
  <c r="R431" i="1"/>
  <c r="Q430" i="1"/>
  <c r="L232" i="12"/>
  <c r="S430" i="1" a="1"/>
  <c r="S430" i="1"/>
  <c r="V275" i="11"/>
  <c r="R430" i="1" a="1"/>
  <c r="R430" i="1"/>
  <c r="Q429" i="1"/>
  <c r="L86" i="12"/>
  <c r="S429" i="1" a="1"/>
  <c r="S429" i="1"/>
  <c r="V86" i="12"/>
  <c r="R429" i="1" a="1"/>
  <c r="R429" i="1"/>
  <c r="Q428" i="1"/>
  <c r="L242" i="11"/>
  <c r="S428" i="1" a="1"/>
  <c r="S428" i="1"/>
  <c r="V242" i="11"/>
  <c r="R428" i="1" a="1"/>
  <c r="R428" i="1"/>
  <c r="Q427" i="1"/>
  <c r="L96" i="12"/>
  <c r="S427" i="1" a="1"/>
  <c r="S427" i="1"/>
  <c r="V96" i="12"/>
  <c r="R427" i="1" a="1"/>
  <c r="R427" i="1"/>
  <c r="Q426" i="1"/>
  <c r="L232" i="11"/>
  <c r="S426" i="1" a="1"/>
  <c r="S426" i="1"/>
  <c r="V232" i="11"/>
  <c r="R426" i="1" a="1"/>
  <c r="R426" i="1"/>
  <c r="Q425" i="1"/>
  <c r="L236" i="12"/>
  <c r="S425" i="1" a="1"/>
  <c r="S425" i="1"/>
  <c r="V290" i="11"/>
  <c r="R425" i="1" a="1"/>
  <c r="R425" i="1"/>
  <c r="Q424" i="1"/>
  <c r="L235" i="12"/>
  <c r="S424" i="1" a="1"/>
  <c r="S424" i="1"/>
  <c r="V235" i="12"/>
  <c r="R424" i="1" a="1"/>
  <c r="R424" i="1"/>
  <c r="Q423" i="1"/>
  <c r="L115" i="11"/>
  <c r="S423" i="1" a="1"/>
  <c r="S423" i="1"/>
  <c r="V115" i="11"/>
  <c r="R423" i="1" a="1"/>
  <c r="R423" i="1"/>
  <c r="Q422" i="1"/>
  <c r="L265" i="11"/>
  <c r="S422" i="1" a="1"/>
  <c r="S422" i="1"/>
  <c r="V265" i="11"/>
  <c r="R422" i="1" a="1"/>
  <c r="R422" i="1"/>
  <c r="Q421" i="1"/>
  <c r="L230" i="12"/>
  <c r="S421" i="1" a="1"/>
  <c r="S421" i="1"/>
  <c r="V230" i="12"/>
  <c r="R421" i="1" a="1"/>
  <c r="R421" i="1"/>
  <c r="Q420" i="1"/>
  <c r="L146" i="12"/>
  <c r="S420" i="1" a="1"/>
  <c r="S420" i="1"/>
  <c r="V146" i="12"/>
  <c r="R420" i="1" a="1"/>
  <c r="R420" i="1"/>
  <c r="Q419" i="1"/>
  <c r="L228" i="12"/>
  <c r="S419" i="1" a="1"/>
  <c r="S419" i="1"/>
  <c r="V303" i="11"/>
  <c r="R419" i="1" a="1"/>
  <c r="R419" i="1"/>
  <c r="Q418" i="1"/>
  <c r="L198" i="12"/>
  <c r="S418" i="1" a="1"/>
  <c r="S418" i="1"/>
  <c r="V278" i="11"/>
  <c r="R418" i="1" a="1"/>
  <c r="R418" i="1"/>
  <c r="Q417" i="1"/>
  <c r="L216" i="12"/>
  <c r="S417" i="1" a="1"/>
  <c r="S417" i="1"/>
  <c r="V216" i="12"/>
  <c r="R417" i="1" a="1"/>
  <c r="R417" i="1"/>
  <c r="Q416" i="1"/>
  <c r="L200" i="12"/>
  <c r="S416" i="1" a="1"/>
  <c r="S416" i="1"/>
  <c r="V200" i="12"/>
  <c r="R416" i="1" a="1"/>
  <c r="R416" i="1"/>
  <c r="Q415" i="1"/>
  <c r="L209" i="12"/>
  <c r="S415" i="1" a="1"/>
  <c r="S415" i="1"/>
  <c r="V209" i="12"/>
  <c r="R415" i="1" a="1"/>
  <c r="R415" i="1"/>
  <c r="Q414" i="1"/>
  <c r="L234" i="11"/>
  <c r="S414" i="1" a="1"/>
  <c r="S414" i="1"/>
  <c r="V234" i="11"/>
  <c r="R414" i="1" a="1"/>
  <c r="R414" i="1"/>
  <c r="Q413" i="1"/>
  <c r="L217" i="12"/>
  <c r="S413" i="1" a="1"/>
  <c r="S413" i="1"/>
  <c r="V217" i="12"/>
  <c r="R413" i="1" a="1"/>
  <c r="R413" i="1"/>
  <c r="Q412" i="1"/>
  <c r="L194" i="12"/>
  <c r="S412" i="1" a="1"/>
  <c r="S412" i="1"/>
  <c r="V271" i="11"/>
  <c r="R412" i="1" a="1"/>
  <c r="R412" i="1"/>
  <c r="Q411" i="1"/>
  <c r="L240" i="11"/>
  <c r="S411" i="1" a="1"/>
  <c r="S411" i="1"/>
  <c r="V240" i="11"/>
  <c r="R411" i="1" a="1"/>
  <c r="R411" i="1"/>
  <c r="Q410" i="1"/>
  <c r="L190" i="11"/>
  <c r="S410" i="1" a="1"/>
  <c r="S410" i="1"/>
  <c r="V190" i="11"/>
  <c r="R410" i="1" a="1"/>
  <c r="R410" i="1"/>
  <c r="Q409" i="1"/>
  <c r="L112" i="11"/>
  <c r="S409" i="1" a="1"/>
  <c r="S409" i="1"/>
  <c r="V112" i="11"/>
  <c r="R409" i="1" a="1"/>
  <c r="R409" i="1"/>
  <c r="Q408" i="1"/>
  <c r="L151" i="12"/>
  <c r="S408" i="1" a="1"/>
  <c r="S408" i="1"/>
  <c r="V151" i="12"/>
  <c r="R408" i="1" a="1"/>
  <c r="R408" i="1"/>
  <c r="Q407" i="1"/>
  <c r="L243" i="11"/>
  <c r="S407" i="1" a="1"/>
  <c r="S407" i="1"/>
  <c r="V243" i="11"/>
  <c r="R407" i="1" a="1"/>
  <c r="R407" i="1"/>
  <c r="Q406" i="1"/>
  <c r="L164" i="12"/>
  <c r="S406" i="1" a="1"/>
  <c r="S406" i="1"/>
  <c r="V164" i="12"/>
  <c r="N406" i="1"/>
  <c r="R406" i="1" a="1"/>
  <c r="R406" i="1"/>
  <c r="Q405" i="1"/>
  <c r="L223" i="11"/>
  <c r="S405" i="1" a="1"/>
  <c r="S405" i="1"/>
  <c r="V223" i="11"/>
  <c r="R405" i="1" a="1"/>
  <c r="R405" i="1"/>
  <c r="Q404" i="1"/>
  <c r="L225" i="11"/>
  <c r="S404" i="1" a="1"/>
  <c r="S404" i="1"/>
  <c r="V225" i="11"/>
  <c r="R404" i="1" a="1"/>
  <c r="R404" i="1"/>
  <c r="Q403" i="1"/>
  <c r="L211" i="12"/>
  <c r="S403" i="1" a="1"/>
  <c r="S403" i="1"/>
  <c r="V284" i="11"/>
  <c r="R403" i="1" a="1"/>
  <c r="R403" i="1"/>
  <c r="Q402" i="1"/>
  <c r="L84" i="12"/>
  <c r="S402" i="1" a="1"/>
  <c r="S402" i="1"/>
  <c r="V279" i="11"/>
  <c r="R402" i="1" a="1"/>
  <c r="R402" i="1"/>
  <c r="Q401" i="1"/>
  <c r="L184" i="12"/>
  <c r="S401" i="1" a="1"/>
  <c r="S401" i="1"/>
  <c r="V184" i="12"/>
  <c r="R401" i="1" a="1"/>
  <c r="R401" i="1"/>
  <c r="Q400" i="1"/>
  <c r="L248" i="11"/>
  <c r="S400" i="1" a="1"/>
  <c r="S400" i="1"/>
  <c r="V248" i="11"/>
  <c r="R400" i="1" a="1"/>
  <c r="R400" i="1"/>
  <c r="Q399" i="1"/>
  <c r="L96" i="11"/>
  <c r="S399" i="1" a="1"/>
  <c r="S399" i="1"/>
  <c r="V96" i="11"/>
  <c r="R399" i="1" a="1"/>
  <c r="R399" i="1"/>
  <c r="Q398" i="1"/>
  <c r="L99" i="12"/>
  <c r="S398" i="1" a="1"/>
  <c r="S398" i="1"/>
  <c r="V99" i="12"/>
  <c r="R398" i="1" a="1"/>
  <c r="R398" i="1"/>
  <c r="Q397" i="1"/>
  <c r="L93" i="12"/>
  <c r="S397" i="1" a="1"/>
  <c r="S397" i="1"/>
  <c r="V93" i="12"/>
  <c r="R397" i="1" a="1"/>
  <c r="R397" i="1"/>
  <c r="Q396" i="1"/>
  <c r="L204" i="12"/>
  <c r="S396" i="1" a="1"/>
  <c r="S396" i="1"/>
  <c r="V296" i="11"/>
  <c r="R396" i="1" a="1"/>
  <c r="R396" i="1"/>
  <c r="Q395" i="1"/>
  <c r="L221" i="12"/>
  <c r="S395" i="1" a="1"/>
  <c r="S395" i="1"/>
  <c r="V221" i="12"/>
  <c r="R395" i="1" a="1"/>
  <c r="R395" i="1"/>
  <c r="Q394" i="1"/>
  <c r="L193" i="12"/>
  <c r="S394" i="1" a="1"/>
  <c r="S394" i="1"/>
  <c r="V193" i="12"/>
  <c r="R394" i="1" a="1"/>
  <c r="R394" i="1"/>
  <c r="Q393" i="1"/>
  <c r="L231" i="12"/>
  <c r="S393" i="1" a="1"/>
  <c r="S393" i="1"/>
  <c r="V231" i="12"/>
  <c r="R393" i="1" a="1"/>
  <c r="R393" i="1"/>
  <c r="Q392" i="1"/>
  <c r="L155" i="11"/>
  <c r="S392" i="1" a="1"/>
  <c r="S392" i="1"/>
  <c r="V155" i="11"/>
  <c r="R392" i="1" a="1"/>
  <c r="R392" i="1"/>
  <c r="Q391" i="1"/>
  <c r="L247" i="11"/>
  <c r="S391" i="1" a="1"/>
  <c r="S391" i="1"/>
  <c r="V247" i="11"/>
  <c r="R391" i="1" a="1"/>
  <c r="R391" i="1"/>
  <c r="Q390" i="1"/>
  <c r="L263" i="11"/>
  <c r="S390" i="1" a="1"/>
  <c r="S390" i="1"/>
  <c r="V263" i="11"/>
  <c r="R390" i="1" a="1"/>
  <c r="R390" i="1"/>
  <c r="Q389" i="1"/>
  <c r="L223" i="12"/>
  <c r="S389" i="1" a="1"/>
  <c r="S389" i="1"/>
  <c r="V223" i="12"/>
  <c r="R389" i="1" a="1"/>
  <c r="R389" i="1"/>
  <c r="Q388" i="1"/>
  <c r="L207" i="11"/>
  <c r="S388" i="1" a="1"/>
  <c r="S388" i="1"/>
  <c r="V207" i="11"/>
  <c r="R388" i="1" a="1"/>
  <c r="R388" i="1"/>
  <c r="Q387" i="1"/>
  <c r="L185" i="12"/>
  <c r="S387" i="1" a="1"/>
  <c r="S387" i="1"/>
  <c r="V185" i="12"/>
  <c r="R387" i="1" a="1"/>
  <c r="R387" i="1"/>
  <c r="Q386" i="1"/>
  <c r="L251" i="11"/>
  <c r="S386" i="1" a="1"/>
  <c r="S386" i="1"/>
  <c r="V251" i="11"/>
  <c r="R386" i="1" a="1"/>
  <c r="R386" i="1"/>
  <c r="Q385" i="1"/>
  <c r="L219" i="12"/>
  <c r="S385" i="1" a="1"/>
  <c r="S385" i="1"/>
  <c r="V219" i="12"/>
  <c r="R385" i="1" a="1"/>
  <c r="R385" i="1"/>
  <c r="Q384" i="1"/>
  <c r="L233" i="12"/>
  <c r="S384" i="1" a="1"/>
  <c r="S384" i="1"/>
  <c r="V298" i="11"/>
  <c r="R384" i="1" a="1"/>
  <c r="R384" i="1"/>
  <c r="Q383" i="1"/>
  <c r="L208" i="11"/>
  <c r="S383" i="1" a="1"/>
  <c r="S383" i="1"/>
  <c r="V208" i="11"/>
  <c r="R383" i="1" a="1"/>
  <c r="R383" i="1"/>
  <c r="Q382" i="1"/>
  <c r="L212" i="12"/>
  <c r="S382" i="1" a="1"/>
  <c r="S382" i="1"/>
  <c r="V212" i="12"/>
  <c r="N382" i="1"/>
  <c r="R382" i="1" a="1"/>
  <c r="R382" i="1"/>
  <c r="Q381" i="1"/>
  <c r="L206" i="11"/>
  <c r="S381" i="1" a="1"/>
  <c r="S381" i="1"/>
  <c r="V206" i="11"/>
  <c r="R381" i="1" a="1"/>
  <c r="R381" i="1"/>
  <c r="Q380" i="1"/>
  <c r="L250" i="11"/>
  <c r="S380" i="1" a="1"/>
  <c r="S380" i="1"/>
  <c r="V250" i="11"/>
  <c r="R380" i="1" a="1"/>
  <c r="R380" i="1"/>
  <c r="Q379" i="1"/>
  <c r="L216" i="11"/>
  <c r="S379" i="1" a="1"/>
  <c r="S379" i="1"/>
  <c r="V216" i="11"/>
  <c r="R379" i="1" a="1"/>
  <c r="R379" i="1"/>
  <c r="Q378" i="1"/>
  <c r="L127" i="12"/>
  <c r="S378" i="1" a="1"/>
  <c r="S378" i="1"/>
  <c r="V297" i="11"/>
  <c r="R378" i="1" a="1"/>
  <c r="R378" i="1"/>
  <c r="Q377" i="1"/>
  <c r="L220" i="12"/>
  <c r="S377" i="1" a="1"/>
  <c r="S377" i="1"/>
  <c r="V220" i="12"/>
  <c r="R377" i="1" a="1"/>
  <c r="R377" i="1"/>
  <c r="Q376" i="1"/>
  <c r="L162" i="11"/>
  <c r="S376" i="1" a="1"/>
  <c r="S376" i="1"/>
  <c r="V162" i="11"/>
  <c r="R376" i="1" a="1"/>
  <c r="R376" i="1"/>
  <c r="Q375" i="1"/>
  <c r="L236" i="11"/>
  <c r="S375" i="1" a="1"/>
  <c r="S375" i="1"/>
  <c r="V236" i="11"/>
  <c r="R375" i="1" a="1"/>
  <c r="R375" i="1"/>
  <c r="Q374" i="1"/>
  <c r="L222" i="12"/>
  <c r="S374" i="1" a="1"/>
  <c r="S374" i="1"/>
  <c r="V222" i="12"/>
  <c r="R374" i="1" a="1"/>
  <c r="R374" i="1"/>
  <c r="Q373" i="1"/>
  <c r="L126" i="11"/>
  <c r="S373" i="1" a="1"/>
  <c r="S373" i="1"/>
  <c r="V126" i="11"/>
  <c r="R373" i="1" a="1"/>
  <c r="R373" i="1"/>
  <c r="Q372" i="1"/>
  <c r="L257" i="11"/>
  <c r="S372" i="1" a="1"/>
  <c r="S372" i="1"/>
  <c r="V257" i="11"/>
  <c r="R372" i="1" a="1"/>
  <c r="R372" i="1"/>
  <c r="Q371" i="1"/>
  <c r="L156" i="11"/>
  <c r="S371" i="1" a="1"/>
  <c r="S371" i="1"/>
  <c r="V156" i="11"/>
  <c r="R371" i="1" a="1"/>
  <c r="R371" i="1"/>
  <c r="Q370" i="1"/>
  <c r="S370" i="1" a="1"/>
  <c r="S370" i="1"/>
  <c r="R370" i="1" a="1"/>
  <c r="R370" i="1"/>
  <c r="Q369" i="1"/>
  <c r="L235" i="11"/>
  <c r="S369" i="1" a="1"/>
  <c r="S369" i="1"/>
  <c r="V235" i="11"/>
  <c r="R369" i="1" a="1"/>
  <c r="R369" i="1"/>
  <c r="Q368" i="1"/>
  <c r="L161" i="12"/>
  <c r="S368" i="1" a="1"/>
  <c r="S368" i="1"/>
  <c r="V161" i="12"/>
  <c r="R368" i="1" a="1"/>
  <c r="R368" i="1"/>
  <c r="Q367" i="1"/>
  <c r="L219" i="11"/>
  <c r="S367" i="1" a="1"/>
  <c r="S367" i="1"/>
  <c r="V219" i="11"/>
  <c r="R367" i="1" a="1"/>
  <c r="R367" i="1"/>
  <c r="Q366" i="1"/>
  <c r="L228" i="11"/>
  <c r="S366" i="1" a="1"/>
  <c r="S366" i="1"/>
  <c r="V228" i="11"/>
  <c r="R366" i="1" a="1"/>
  <c r="R366" i="1"/>
  <c r="Q365" i="1"/>
  <c r="L213" i="12"/>
  <c r="S365" i="1" a="1"/>
  <c r="S365" i="1"/>
  <c r="V213" i="12"/>
  <c r="R365" i="1" a="1"/>
  <c r="R365" i="1"/>
  <c r="Q364" i="1"/>
  <c r="L195" i="12"/>
  <c r="S364" i="1" a="1"/>
  <c r="S364" i="1"/>
  <c r="V195" i="12"/>
  <c r="N364" i="1"/>
  <c r="R364" i="1" a="1"/>
  <c r="R364" i="1"/>
  <c r="Q363" i="1"/>
  <c r="L129" i="11"/>
  <c r="S363" i="1" a="1"/>
  <c r="S363" i="1"/>
  <c r="V129" i="11"/>
  <c r="R363" i="1" a="1"/>
  <c r="R363" i="1"/>
  <c r="Q362" i="1"/>
  <c r="L211" i="11"/>
  <c r="S362" i="1" a="1"/>
  <c r="S362" i="1"/>
  <c r="V211" i="11"/>
  <c r="R362" i="1" a="1"/>
  <c r="R362" i="1"/>
  <c r="Q361" i="1"/>
  <c r="L100" i="12"/>
  <c r="S361" i="1" a="1"/>
  <c r="S361" i="1"/>
  <c r="V100" i="12"/>
  <c r="R361" i="1" a="1"/>
  <c r="R361" i="1"/>
  <c r="Q360" i="1"/>
  <c r="L208" i="12"/>
  <c r="S360" i="1" a="1"/>
  <c r="S360" i="1"/>
  <c r="V208" i="12"/>
  <c r="R360" i="1" a="1"/>
  <c r="R360" i="1"/>
  <c r="Q359" i="1"/>
  <c r="L165" i="12"/>
  <c r="S359" i="1" a="1"/>
  <c r="S359" i="1"/>
  <c r="V165" i="12"/>
  <c r="R359" i="1" a="1"/>
  <c r="R359" i="1"/>
  <c r="Q358" i="1"/>
  <c r="L198" i="11"/>
  <c r="S358" i="1" a="1"/>
  <c r="S358" i="1"/>
  <c r="V198" i="11"/>
  <c r="R358" i="1" a="1"/>
  <c r="R358" i="1"/>
  <c r="Q357" i="1"/>
  <c r="L203" i="11"/>
  <c r="S357" i="1" a="1"/>
  <c r="S357" i="1"/>
  <c r="V203" i="11"/>
  <c r="R357" i="1" a="1"/>
  <c r="R357" i="1"/>
  <c r="Q356" i="1"/>
  <c r="L184" i="11"/>
  <c r="S356" i="1" a="1"/>
  <c r="S356" i="1"/>
  <c r="V184" i="11"/>
  <c r="R356" i="1" a="1"/>
  <c r="R356" i="1"/>
  <c r="Q355" i="1"/>
  <c r="L139" i="12"/>
  <c r="S355" i="1" a="1"/>
  <c r="S355" i="1"/>
  <c r="V139" i="12"/>
  <c r="R355" i="1" a="1"/>
  <c r="R355" i="1"/>
  <c r="Q354" i="1"/>
  <c r="L238" i="11"/>
  <c r="S354" i="1" a="1"/>
  <c r="S354" i="1"/>
  <c r="V238" i="11"/>
  <c r="R354" i="1" a="1"/>
  <c r="R354" i="1"/>
  <c r="Q353" i="1"/>
  <c r="L203" i="12"/>
  <c r="S353" i="1" a="1"/>
  <c r="S353" i="1"/>
  <c r="V203" i="12"/>
  <c r="R353" i="1" a="1"/>
  <c r="R353" i="1"/>
  <c r="Q352" i="1"/>
  <c r="L196" i="12"/>
  <c r="S352" i="1" a="1"/>
  <c r="S352" i="1"/>
  <c r="V196" i="12"/>
  <c r="R352" i="1" a="1"/>
  <c r="R352" i="1"/>
  <c r="Q351" i="1"/>
  <c r="L36" i="12"/>
  <c r="S351" i="1" a="1"/>
  <c r="S351" i="1"/>
  <c r="V36" i="12"/>
  <c r="R351" i="1" a="1"/>
  <c r="R351" i="1"/>
  <c r="Q350" i="1"/>
  <c r="L175" i="12"/>
  <c r="S350" i="1" a="1"/>
  <c r="S350" i="1"/>
  <c r="V175" i="12"/>
  <c r="R350" i="1" a="1"/>
  <c r="R350" i="1"/>
  <c r="Q349" i="1"/>
  <c r="L114" i="11"/>
  <c r="S349" i="1" a="1"/>
  <c r="S349" i="1"/>
  <c r="V114" i="11"/>
  <c r="R349" i="1" a="1"/>
  <c r="R349" i="1"/>
  <c r="Q348" i="1"/>
  <c r="L205" i="12"/>
  <c r="S348" i="1" a="1"/>
  <c r="S348" i="1"/>
  <c r="V205" i="12"/>
  <c r="R348" i="1" a="1"/>
  <c r="R348" i="1"/>
  <c r="Q347" i="1"/>
  <c r="L227" i="12"/>
  <c r="S347" i="1" a="1"/>
  <c r="S347" i="1"/>
  <c r="V227" i="12"/>
  <c r="R347" i="1" a="1"/>
  <c r="R347" i="1"/>
  <c r="Q346" i="1"/>
  <c r="L159" i="12"/>
  <c r="S346" i="1" a="1"/>
  <c r="S346" i="1"/>
  <c r="V283" i="11"/>
  <c r="R346" i="1" a="1"/>
  <c r="R346" i="1"/>
  <c r="Q345" i="1"/>
  <c r="L140" i="12"/>
  <c r="S345" i="1" a="1"/>
  <c r="S345" i="1"/>
  <c r="V140" i="12"/>
  <c r="R345" i="1" a="1"/>
  <c r="R345" i="1"/>
  <c r="Q344" i="1"/>
  <c r="L202" i="12"/>
  <c r="S344" i="1" a="1"/>
  <c r="S344" i="1"/>
  <c r="V202" i="12"/>
  <c r="R344" i="1" a="1"/>
  <c r="R344" i="1"/>
  <c r="Q343" i="1"/>
  <c r="L176" i="12"/>
  <c r="S343" i="1" a="1"/>
  <c r="S343" i="1"/>
  <c r="V287" i="11"/>
  <c r="R343" i="1" a="1"/>
  <c r="R343" i="1"/>
  <c r="Q342" i="1"/>
  <c r="S342" i="1" a="1"/>
  <c r="S342" i="1"/>
  <c r="R342" i="1" a="1"/>
  <c r="R342" i="1"/>
  <c r="Q341" i="1"/>
  <c r="L90" i="11"/>
  <c r="S341" i="1" a="1"/>
  <c r="S341" i="1"/>
  <c r="V90" i="11"/>
  <c r="R341" i="1" a="1"/>
  <c r="R341" i="1"/>
  <c r="Q340" i="1"/>
  <c r="L218" i="11"/>
  <c r="S340" i="1" a="1"/>
  <c r="S340" i="1"/>
  <c r="V218" i="11"/>
  <c r="R340" i="1" a="1"/>
  <c r="R340" i="1"/>
  <c r="Q339" i="1"/>
  <c r="L230" i="11"/>
  <c r="S339" i="1" a="1"/>
  <c r="S339" i="1"/>
  <c r="V230" i="11"/>
  <c r="R339" i="1" a="1"/>
  <c r="R339" i="1"/>
  <c r="Q338" i="1"/>
  <c r="L170" i="12"/>
  <c r="S338" i="1" a="1"/>
  <c r="S338" i="1"/>
  <c r="V285" i="11"/>
  <c r="R338" i="1" a="1"/>
  <c r="R338" i="1"/>
  <c r="Q337" i="1"/>
  <c r="L90" i="12"/>
  <c r="S337" i="1" a="1"/>
  <c r="S337" i="1"/>
  <c r="V293" i="11"/>
  <c r="R337" i="1" a="1"/>
  <c r="R337" i="1"/>
  <c r="Q336" i="1"/>
  <c r="L97" i="12"/>
  <c r="S336" i="1" a="1"/>
  <c r="S336" i="1"/>
  <c r="V97" i="12"/>
  <c r="R336" i="1" a="1"/>
  <c r="R336" i="1"/>
  <c r="Q335" i="1"/>
  <c r="L147" i="12"/>
  <c r="S335" i="1" a="1"/>
  <c r="S335" i="1"/>
  <c r="V147" i="12"/>
  <c r="R335" i="1" a="1"/>
  <c r="R335" i="1"/>
  <c r="Q334" i="1"/>
  <c r="L128" i="12"/>
  <c r="S334" i="1" a="1"/>
  <c r="S334" i="1"/>
  <c r="V128" i="12"/>
  <c r="N334" i="1"/>
  <c r="R334" i="1" a="1"/>
  <c r="R334" i="1"/>
  <c r="Q333" i="1"/>
  <c r="L53" i="11"/>
  <c r="S333" i="1" a="1"/>
  <c r="S333" i="1"/>
  <c r="V53" i="11"/>
  <c r="R333" i="1" a="1"/>
  <c r="R333" i="1"/>
  <c r="Q332" i="1"/>
  <c r="L191" i="12"/>
  <c r="S332" i="1" a="1"/>
  <c r="S332" i="1"/>
  <c r="V191" i="12"/>
  <c r="R332" i="1" a="1"/>
  <c r="R332" i="1"/>
  <c r="Q331" i="1"/>
  <c r="L215" i="12"/>
  <c r="S331" i="1" a="1"/>
  <c r="S331" i="1"/>
  <c r="V286" i="11"/>
  <c r="R331" i="1" a="1"/>
  <c r="R331" i="1"/>
  <c r="Q330" i="1"/>
  <c r="L113" i="12"/>
  <c r="S330" i="1" a="1"/>
  <c r="S330" i="1"/>
  <c r="V113" i="12"/>
  <c r="R330" i="1" a="1"/>
  <c r="R330" i="1"/>
  <c r="Q329" i="1"/>
  <c r="L169" i="11"/>
  <c r="S329" i="1" a="1"/>
  <c r="S329" i="1"/>
  <c r="V169" i="11"/>
  <c r="R329" i="1" a="1"/>
  <c r="R329" i="1"/>
  <c r="Q328" i="1"/>
  <c r="L110" i="12"/>
  <c r="S328" i="1" a="1"/>
  <c r="S328" i="1"/>
  <c r="V276" i="11"/>
  <c r="R328" i="1" a="1"/>
  <c r="R328" i="1"/>
  <c r="Q327" i="1"/>
  <c r="L226" i="12"/>
  <c r="S327" i="1" a="1"/>
  <c r="S327" i="1"/>
  <c r="V306" i="11"/>
  <c r="R327" i="1" a="1"/>
  <c r="R327" i="1"/>
  <c r="Q326" i="1"/>
  <c r="L195" i="11"/>
  <c r="S326" i="1" a="1"/>
  <c r="S326" i="1"/>
  <c r="V195" i="11"/>
  <c r="R326" i="1" a="1"/>
  <c r="R326" i="1"/>
  <c r="Q325" i="1"/>
  <c r="L111" i="11"/>
  <c r="S325" i="1" a="1"/>
  <c r="S325" i="1"/>
  <c r="V111" i="11"/>
  <c r="R325" i="1" a="1"/>
  <c r="R325" i="1"/>
  <c r="Q324" i="1"/>
  <c r="L262" i="11"/>
  <c r="S324" i="1" a="1"/>
  <c r="S324" i="1"/>
  <c r="V262" i="11"/>
  <c r="R324" i="1" a="1"/>
  <c r="R324" i="1"/>
  <c r="Q323" i="1"/>
  <c r="L145" i="12"/>
  <c r="S323" i="1" a="1"/>
  <c r="S323" i="1"/>
  <c r="V145" i="12"/>
  <c r="N323" i="1"/>
  <c r="R323" i="1" a="1"/>
  <c r="R323" i="1"/>
  <c r="Q322" i="1"/>
  <c r="L186" i="11"/>
  <c r="S322" i="1" a="1"/>
  <c r="S322" i="1"/>
  <c r="V186" i="11"/>
  <c r="R322" i="1" a="1"/>
  <c r="R322" i="1"/>
  <c r="Q321" i="1"/>
  <c r="L177" i="12"/>
  <c r="S321" i="1" a="1"/>
  <c r="S321" i="1"/>
  <c r="V177" i="12"/>
  <c r="R321" i="1" a="1"/>
  <c r="R321" i="1"/>
  <c r="Q320" i="1"/>
  <c r="L120" i="12"/>
  <c r="S320" i="1" a="1"/>
  <c r="S320" i="1"/>
  <c r="V120" i="12"/>
  <c r="N320" i="1"/>
  <c r="R320" i="1" a="1"/>
  <c r="R320" i="1"/>
  <c r="Q319" i="1"/>
  <c r="L264" i="11"/>
  <c r="S319" i="1" a="1"/>
  <c r="S319" i="1"/>
  <c r="V264" i="11"/>
  <c r="R319" i="1" a="1"/>
  <c r="R319" i="1"/>
  <c r="Q318" i="1"/>
  <c r="L201" i="12"/>
  <c r="S318" i="1" a="1"/>
  <c r="S318" i="1"/>
  <c r="V201" i="12"/>
  <c r="R318" i="1" a="1"/>
  <c r="R318" i="1"/>
  <c r="Q317" i="1"/>
  <c r="L167" i="12"/>
  <c r="S317" i="1" a="1"/>
  <c r="S317" i="1"/>
  <c r="V304" i="11"/>
  <c r="R317" i="1" a="1"/>
  <c r="R317" i="1"/>
  <c r="Q316" i="1"/>
  <c r="L185" i="11"/>
  <c r="S316" i="1" a="1"/>
  <c r="S316" i="1"/>
  <c r="V185" i="11"/>
  <c r="R316" i="1" a="1"/>
  <c r="R316" i="1"/>
  <c r="Q315" i="1"/>
  <c r="L172" i="11"/>
  <c r="S315" i="1" a="1"/>
  <c r="S315" i="1"/>
  <c r="V172" i="11"/>
  <c r="R315" i="1" a="1"/>
  <c r="R315" i="1"/>
  <c r="Q314" i="1"/>
  <c r="L119" i="12"/>
  <c r="S314" i="1" a="1"/>
  <c r="S314" i="1"/>
  <c r="V119" i="12"/>
  <c r="R314" i="1" a="1"/>
  <c r="R314" i="1"/>
  <c r="Q313" i="1"/>
  <c r="L169" i="12"/>
  <c r="S313" i="1" a="1"/>
  <c r="S313" i="1"/>
  <c r="V169" i="12"/>
  <c r="R313" i="1" a="1"/>
  <c r="R313" i="1"/>
  <c r="Q312" i="1"/>
  <c r="L177" i="11"/>
  <c r="S312" i="1" a="1"/>
  <c r="S312" i="1"/>
  <c r="V177" i="11"/>
  <c r="R312" i="1" a="1"/>
  <c r="R312" i="1"/>
  <c r="Q311" i="1"/>
  <c r="L188" i="11"/>
  <c r="S311" i="1" a="1"/>
  <c r="S311" i="1"/>
  <c r="V188" i="11"/>
  <c r="R311" i="1" a="1"/>
  <c r="R311" i="1"/>
  <c r="Q310" i="1"/>
  <c r="L94" i="12"/>
  <c r="S310" i="1" a="1"/>
  <c r="S310" i="1"/>
  <c r="V94" i="12"/>
  <c r="R310" i="1" a="1"/>
  <c r="R310" i="1"/>
  <c r="Q309" i="1"/>
  <c r="S309" i="1" a="1"/>
  <c r="S309" i="1"/>
  <c r="R309" i="1" a="1"/>
  <c r="R309" i="1"/>
  <c r="Q308" i="1"/>
  <c r="L125" i="11"/>
  <c r="S308" i="1" a="1"/>
  <c r="S308" i="1"/>
  <c r="V125" i="11"/>
  <c r="R308" i="1" a="1"/>
  <c r="R308" i="1"/>
  <c r="Q307" i="1"/>
  <c r="L254" i="11"/>
  <c r="S307" i="1" a="1"/>
  <c r="S307" i="1"/>
  <c r="V254" i="11"/>
  <c r="R307" i="1" a="1"/>
  <c r="R307" i="1"/>
  <c r="Q306" i="1"/>
  <c r="L158" i="12"/>
  <c r="S306" i="1" a="1"/>
  <c r="S306" i="1"/>
  <c r="V158" i="12"/>
  <c r="R306" i="1" a="1"/>
  <c r="R306" i="1"/>
  <c r="Q305" i="1"/>
  <c r="L241" i="11"/>
  <c r="S305" i="1" a="1"/>
  <c r="S305" i="1"/>
  <c r="V241" i="11"/>
  <c r="R305" i="1" a="1"/>
  <c r="R305" i="1"/>
  <c r="Q304" i="1"/>
  <c r="L111" i="12"/>
  <c r="S304" i="1" a="1"/>
  <c r="S304" i="1"/>
  <c r="V111" i="12"/>
  <c r="R304" i="1" a="1"/>
  <c r="R304" i="1"/>
  <c r="Q303" i="1"/>
  <c r="L191" i="11"/>
  <c r="S303" i="1" a="1"/>
  <c r="S303" i="1"/>
  <c r="V191" i="11"/>
  <c r="R303" i="1" a="1"/>
  <c r="R303" i="1"/>
  <c r="Q302" i="1"/>
  <c r="L160" i="11"/>
  <c r="S302" i="1" a="1"/>
  <c r="S302" i="1"/>
  <c r="V160" i="11"/>
  <c r="R302" i="1" a="1"/>
  <c r="R302" i="1"/>
  <c r="Q301" i="1"/>
  <c r="L67" i="12"/>
  <c r="S301" i="1" a="1"/>
  <c r="S301" i="1"/>
  <c r="V67" i="12"/>
  <c r="R301" i="1" a="1"/>
  <c r="R301" i="1"/>
  <c r="Q300" i="1"/>
  <c r="L171" i="11"/>
  <c r="S300" i="1" a="1"/>
  <c r="S300" i="1"/>
  <c r="V171" i="11"/>
  <c r="R300" i="1" a="1"/>
  <c r="R300" i="1"/>
  <c r="Q299" i="1"/>
  <c r="L137" i="12"/>
  <c r="S299" i="1" a="1"/>
  <c r="S299" i="1"/>
  <c r="V137" i="12"/>
  <c r="R299" i="1" a="1"/>
  <c r="R299" i="1"/>
  <c r="Q298" i="1"/>
  <c r="L141" i="11"/>
  <c r="S298" i="1" a="1"/>
  <c r="S298" i="1"/>
  <c r="V141" i="11"/>
  <c r="R298" i="1" a="1"/>
  <c r="R298" i="1"/>
  <c r="Q297" i="1"/>
  <c r="L149" i="11"/>
  <c r="S297" i="1" a="1"/>
  <c r="S297" i="1"/>
  <c r="V149" i="11"/>
  <c r="R297" i="1" a="1"/>
  <c r="R297" i="1"/>
  <c r="Q296" i="1"/>
  <c r="L199" i="11"/>
  <c r="S296" i="1" a="1"/>
  <c r="S296" i="1"/>
  <c r="V199" i="11"/>
  <c r="R296" i="1" a="1"/>
  <c r="R296" i="1"/>
  <c r="Q295" i="1"/>
  <c r="L193" i="11"/>
  <c r="S295" i="1" a="1"/>
  <c r="S295" i="1"/>
  <c r="V193" i="11"/>
  <c r="R295" i="1" a="1"/>
  <c r="R295" i="1"/>
  <c r="Q294" i="1"/>
  <c r="L131" i="12"/>
  <c r="S294" i="1" a="1"/>
  <c r="S294" i="1"/>
  <c r="V299" i="11"/>
  <c r="R294" i="1" a="1"/>
  <c r="R294" i="1"/>
  <c r="Q293" i="1"/>
  <c r="L192" i="11"/>
  <c r="S293" i="1" a="1"/>
  <c r="S293" i="1"/>
  <c r="V192" i="11"/>
  <c r="R293" i="1" a="1"/>
  <c r="R293" i="1"/>
  <c r="Q292" i="1"/>
  <c r="L161" i="11"/>
  <c r="S292" i="1" a="1"/>
  <c r="S292" i="1"/>
  <c r="V161" i="11"/>
  <c r="R292" i="1" a="1"/>
  <c r="R292" i="1"/>
  <c r="Q291" i="1"/>
  <c r="L252" i="11"/>
  <c r="S291" i="1" a="1"/>
  <c r="S291" i="1"/>
  <c r="V252" i="11"/>
  <c r="R291" i="1" a="1"/>
  <c r="R291" i="1"/>
  <c r="Q290" i="1"/>
  <c r="L139" i="11"/>
  <c r="S290" i="1" a="1"/>
  <c r="S290" i="1"/>
  <c r="V139" i="11"/>
  <c r="R290" i="1" a="1"/>
  <c r="R290" i="1"/>
  <c r="Q289" i="1"/>
  <c r="L143" i="11"/>
  <c r="S289" i="1" a="1"/>
  <c r="S289" i="1"/>
  <c r="V143" i="11"/>
  <c r="R289" i="1" a="1"/>
  <c r="R289" i="1"/>
  <c r="Q288" i="1"/>
  <c r="L155" i="12"/>
  <c r="S288" i="1" a="1"/>
  <c r="S288" i="1"/>
  <c r="V155" i="12"/>
  <c r="R288" i="1" a="1"/>
  <c r="R288" i="1"/>
  <c r="Q287" i="1"/>
  <c r="L238" i="12"/>
  <c r="S287" i="1" a="1"/>
  <c r="S287" i="1"/>
  <c r="V238" i="12"/>
  <c r="R287" i="1" a="1"/>
  <c r="R287" i="1"/>
  <c r="Q286" i="1"/>
  <c r="L199" i="12"/>
  <c r="S286" i="1" a="1"/>
  <c r="S286" i="1"/>
  <c r="V199" i="12"/>
  <c r="R286" i="1" a="1"/>
  <c r="R286" i="1"/>
  <c r="Q285" i="1"/>
  <c r="L167" i="11"/>
  <c r="S285" i="1" a="1"/>
  <c r="S285" i="1"/>
  <c r="V167" i="11"/>
  <c r="R285" i="1" a="1"/>
  <c r="R285" i="1"/>
  <c r="Q284" i="1"/>
  <c r="L121" i="12"/>
  <c r="S284" i="1" a="1"/>
  <c r="S284" i="1"/>
  <c r="V121" i="12"/>
  <c r="R284" i="1" a="1"/>
  <c r="R284" i="1"/>
  <c r="Q283" i="1"/>
  <c r="L89" i="12"/>
  <c r="S283" i="1" a="1"/>
  <c r="S283" i="1"/>
  <c r="V89" i="12"/>
  <c r="N283" i="1"/>
  <c r="R283" i="1" a="1"/>
  <c r="R283" i="1"/>
  <c r="Q282" i="1"/>
  <c r="L215" i="11"/>
  <c r="S282" i="1" a="1"/>
  <c r="S282" i="1"/>
  <c r="V215" i="11"/>
  <c r="N282" i="1"/>
  <c r="R282" i="1" a="1"/>
  <c r="R282" i="1"/>
  <c r="Q281" i="1"/>
  <c r="L47" i="12"/>
  <c r="S281" i="1" a="1"/>
  <c r="S281" i="1"/>
  <c r="V47" i="12"/>
  <c r="R281" i="1" a="1"/>
  <c r="R281" i="1"/>
  <c r="Q280" i="1"/>
  <c r="L87" i="12"/>
  <c r="S280" i="1" a="1"/>
  <c r="S280" i="1"/>
  <c r="V87" i="12"/>
  <c r="R280" i="1" a="1"/>
  <c r="R280" i="1"/>
  <c r="Q279" i="1"/>
  <c r="L84" i="11"/>
  <c r="S279" i="1" a="1"/>
  <c r="S279" i="1"/>
  <c r="V84" i="11"/>
  <c r="R279" i="1" a="1"/>
  <c r="R279" i="1"/>
  <c r="Q278" i="1"/>
  <c r="L78" i="12"/>
  <c r="S278" i="1" a="1"/>
  <c r="S278" i="1"/>
  <c r="V78" i="12"/>
  <c r="R278" i="1" a="1"/>
  <c r="R278" i="1"/>
  <c r="Q277" i="1"/>
  <c r="L106" i="12"/>
  <c r="S277" i="1" a="1"/>
  <c r="S277" i="1"/>
  <c r="V106" i="12"/>
  <c r="R277" i="1" a="1"/>
  <c r="R277" i="1"/>
  <c r="Q276" i="1"/>
  <c r="L144" i="11"/>
  <c r="S276" i="1" a="1"/>
  <c r="S276" i="1"/>
  <c r="V144" i="11"/>
  <c r="R276" i="1" a="1"/>
  <c r="R276" i="1"/>
  <c r="Q275" i="1"/>
  <c r="L153" i="11"/>
  <c r="S275" i="1" a="1"/>
  <c r="S275" i="1"/>
  <c r="V153" i="11"/>
  <c r="R275" i="1" a="1"/>
  <c r="R275" i="1"/>
  <c r="Q274" i="1"/>
  <c r="L229" i="11"/>
  <c r="S274" i="1" a="1"/>
  <c r="S274" i="1"/>
  <c r="V229" i="11"/>
  <c r="R274" i="1" a="1"/>
  <c r="R274" i="1"/>
  <c r="Q273" i="1"/>
  <c r="L73" i="11"/>
  <c r="S273" i="1" a="1"/>
  <c r="S273" i="1"/>
  <c r="V73" i="11"/>
  <c r="R273" i="1" a="1"/>
  <c r="R273" i="1"/>
  <c r="Q272" i="1"/>
  <c r="L127" i="11"/>
  <c r="S272" i="1" a="1"/>
  <c r="S272" i="1"/>
  <c r="V127" i="11"/>
  <c r="R272" i="1" a="1"/>
  <c r="R272" i="1"/>
  <c r="Q271" i="1"/>
  <c r="L82" i="12"/>
  <c r="S271" i="1" a="1"/>
  <c r="S271" i="1"/>
  <c r="V82" i="12"/>
  <c r="N271" i="1"/>
  <c r="R271" i="1" a="1"/>
  <c r="R271" i="1"/>
  <c r="Q270" i="1"/>
  <c r="L95" i="11"/>
  <c r="S270" i="1" a="1"/>
  <c r="S270" i="1"/>
  <c r="V95" i="11"/>
  <c r="N270" i="1"/>
  <c r="R270" i="1" a="1"/>
  <c r="R270" i="1"/>
  <c r="Q269" i="1"/>
  <c r="L261" i="11"/>
  <c r="S269" i="1" a="1"/>
  <c r="S269" i="1"/>
  <c r="V261" i="11"/>
  <c r="R269" i="1" a="1"/>
  <c r="R269" i="1"/>
  <c r="Q268" i="1"/>
  <c r="L105" i="11"/>
  <c r="S268" i="1" a="1"/>
  <c r="S268" i="1"/>
  <c r="V105" i="11"/>
  <c r="R268" i="1" a="1"/>
  <c r="R268" i="1"/>
  <c r="Q267" i="1"/>
  <c r="L207" i="12"/>
  <c r="S267" i="1" a="1"/>
  <c r="S267" i="1"/>
  <c r="V207" i="12"/>
  <c r="R267" i="1" a="1"/>
  <c r="R267" i="1"/>
  <c r="Q266" i="1"/>
  <c r="L124" i="11"/>
  <c r="S266" i="1" a="1"/>
  <c r="S266" i="1"/>
  <c r="V124" i="11"/>
  <c r="R266" i="1" a="1"/>
  <c r="R266" i="1"/>
  <c r="Q265" i="1"/>
  <c r="L108" i="12"/>
  <c r="S265" i="1" a="1"/>
  <c r="S265" i="1"/>
  <c r="V108" i="12"/>
  <c r="R265" i="1" a="1"/>
  <c r="R265" i="1"/>
  <c r="Q264" i="1"/>
  <c r="L123" i="12"/>
  <c r="S264" i="1" a="1"/>
  <c r="S264" i="1"/>
  <c r="V123" i="12"/>
  <c r="R264" i="1" a="1"/>
  <c r="R264" i="1"/>
  <c r="Q263" i="1"/>
  <c r="L122" i="11"/>
  <c r="S263" i="1" a="1"/>
  <c r="S263" i="1"/>
  <c r="V122" i="11"/>
  <c r="R263" i="1" a="1"/>
  <c r="R263" i="1"/>
  <c r="Q262" i="1"/>
  <c r="L95" i="12"/>
  <c r="S262" i="1" a="1"/>
  <c r="S262" i="1"/>
  <c r="V95" i="12"/>
  <c r="R262" i="1" a="1"/>
  <c r="R262" i="1"/>
  <c r="Q261" i="1"/>
  <c r="L176" i="11"/>
  <c r="S261" i="1" a="1"/>
  <c r="S261" i="1"/>
  <c r="V176" i="11"/>
  <c r="R261" i="1" a="1"/>
  <c r="R261" i="1"/>
  <c r="Q260" i="1"/>
  <c r="L102" i="12"/>
  <c r="S260" i="1" a="1"/>
  <c r="S260" i="1"/>
  <c r="V102" i="12"/>
  <c r="R260" i="1" a="1"/>
  <c r="R260" i="1"/>
  <c r="Q259" i="1"/>
  <c r="L62" i="11"/>
  <c r="S259" i="1" a="1"/>
  <c r="S259" i="1"/>
  <c r="V62" i="11"/>
  <c r="R259" i="1" a="1"/>
  <c r="R259" i="1"/>
  <c r="Q258" i="1"/>
  <c r="L99" i="11"/>
  <c r="S258" i="1" a="1"/>
  <c r="S258" i="1"/>
  <c r="V99" i="11"/>
  <c r="R258" i="1" a="1"/>
  <c r="R258" i="1"/>
  <c r="Q257" i="1"/>
  <c r="L148" i="12"/>
  <c r="S257" i="1" a="1"/>
  <c r="S257" i="1"/>
  <c r="V148" i="12"/>
  <c r="N257" i="1"/>
  <c r="R257" i="1" a="1"/>
  <c r="R257" i="1"/>
  <c r="Q256" i="1"/>
  <c r="L25" i="12"/>
  <c r="S256" i="1" a="1"/>
  <c r="S256" i="1"/>
  <c r="V289" i="11"/>
  <c r="R256" i="1" a="1"/>
  <c r="R256" i="1"/>
  <c r="Q255" i="1"/>
  <c r="L114" i="12"/>
  <c r="S255" i="1" a="1"/>
  <c r="S255" i="1"/>
  <c r="V114" i="12"/>
  <c r="R255" i="1" a="1"/>
  <c r="R255" i="1"/>
  <c r="Q254" i="1"/>
  <c r="L164" i="11"/>
  <c r="S254" i="1" a="1"/>
  <c r="S254" i="1"/>
  <c r="V164" i="11"/>
  <c r="R254" i="1" a="1"/>
  <c r="R254" i="1"/>
  <c r="Q253" i="1"/>
  <c r="L80" i="12"/>
  <c r="S253" i="1" a="1"/>
  <c r="S253" i="1"/>
  <c r="V80" i="12"/>
  <c r="R253" i="1" a="1"/>
  <c r="R253" i="1"/>
  <c r="Q252" i="1"/>
  <c r="L129" i="12"/>
  <c r="S252" i="1" a="1"/>
  <c r="S252" i="1"/>
  <c r="V129" i="12"/>
  <c r="R252" i="1" a="1"/>
  <c r="R252" i="1"/>
  <c r="Q251" i="1"/>
  <c r="L158" i="11"/>
  <c r="S251" i="1" a="1"/>
  <c r="S251" i="1"/>
  <c r="V158" i="11"/>
  <c r="R251" i="1" a="1"/>
  <c r="R251" i="1"/>
  <c r="Q250" i="1"/>
  <c r="L197" i="11"/>
  <c r="S250" i="1" a="1"/>
  <c r="S250" i="1"/>
  <c r="V197" i="11"/>
  <c r="R250" i="1" a="1"/>
  <c r="R250" i="1"/>
  <c r="Q249" i="1"/>
  <c r="L123" i="11"/>
  <c r="S249" i="1" a="1"/>
  <c r="S249" i="1"/>
  <c r="V123" i="11"/>
  <c r="R249" i="1" a="1"/>
  <c r="R249" i="1"/>
  <c r="Q248" i="1"/>
  <c r="L107" i="11"/>
  <c r="S248" i="1" a="1"/>
  <c r="S248" i="1"/>
  <c r="V107" i="11"/>
  <c r="R248" i="1" a="1"/>
  <c r="R248" i="1"/>
  <c r="Q247" i="1"/>
  <c r="L107" i="12"/>
  <c r="S247" i="1" a="1"/>
  <c r="S247" i="1"/>
  <c r="V107" i="12"/>
  <c r="R247" i="1" a="1"/>
  <c r="R247" i="1"/>
  <c r="Q246" i="1"/>
  <c r="L55" i="11"/>
  <c r="S246" i="1" a="1"/>
  <c r="S246" i="1"/>
  <c r="V55" i="11"/>
  <c r="R246" i="1" a="1"/>
  <c r="R246" i="1"/>
  <c r="Q245" i="1"/>
  <c r="L146" i="11"/>
  <c r="S245" i="1" a="1"/>
  <c r="S245" i="1"/>
  <c r="V146" i="11"/>
  <c r="R245" i="1" a="1"/>
  <c r="R245" i="1"/>
  <c r="Q244" i="1"/>
  <c r="L66" i="11"/>
  <c r="S244" i="1" a="1"/>
  <c r="S244" i="1"/>
  <c r="V66" i="11"/>
  <c r="R244" i="1" a="1"/>
  <c r="R244" i="1"/>
  <c r="Q243" i="1"/>
  <c r="L81" i="12"/>
  <c r="S243" i="1" a="1"/>
  <c r="S243" i="1"/>
  <c r="V81" i="12"/>
  <c r="R243" i="1" a="1"/>
  <c r="R243" i="1"/>
  <c r="Q242" i="1"/>
  <c r="S242" i="1" a="1"/>
  <c r="S242" i="1"/>
  <c r="R242" i="1" a="1"/>
  <c r="R242" i="1"/>
  <c r="Q241" i="1"/>
  <c r="S241" i="1" a="1"/>
  <c r="S241" i="1"/>
  <c r="R241" i="1" a="1"/>
  <c r="R241" i="1"/>
  <c r="Q240" i="1"/>
  <c r="L125" i="12"/>
  <c r="S240" i="1" a="1"/>
  <c r="S240" i="1"/>
  <c r="V125" i="12"/>
  <c r="R240" i="1" a="1"/>
  <c r="R240" i="1"/>
  <c r="Q239" i="1"/>
  <c r="L150" i="11"/>
  <c r="S239" i="1" a="1"/>
  <c r="S239" i="1"/>
  <c r="V150" i="11"/>
  <c r="R239" i="1" a="1"/>
  <c r="R239" i="1"/>
  <c r="Q238" i="1"/>
  <c r="L183" i="12"/>
  <c r="S238" i="1" a="1"/>
  <c r="S238" i="1"/>
  <c r="V300" i="11"/>
  <c r="R238" i="1" a="1"/>
  <c r="R238" i="1"/>
  <c r="Q237" i="1"/>
  <c r="L124" i="12"/>
  <c r="S237" i="1" a="1"/>
  <c r="S237" i="1"/>
  <c r="V124" i="12"/>
  <c r="R237" i="1" a="1"/>
  <c r="R237" i="1"/>
  <c r="Q236" i="1"/>
  <c r="L58" i="12"/>
  <c r="S236" i="1" a="1"/>
  <c r="S236" i="1"/>
  <c r="V305" i="11"/>
  <c r="R236" i="1" a="1"/>
  <c r="R236" i="1"/>
  <c r="Q235" i="1"/>
  <c r="L117" i="11"/>
  <c r="S235" i="1" a="1"/>
  <c r="S235" i="1"/>
  <c r="V117" i="11"/>
  <c r="N235" i="1"/>
  <c r="R235" i="1" a="1"/>
  <c r="R235" i="1"/>
  <c r="Q234" i="1"/>
  <c r="L244" i="11"/>
  <c r="S234" i="1" a="1"/>
  <c r="S234" i="1"/>
  <c r="V244" i="11"/>
  <c r="R234" i="1" a="1"/>
  <c r="R234" i="1"/>
  <c r="Q233" i="1"/>
  <c r="L115" i="12"/>
  <c r="S233" i="1" a="1"/>
  <c r="S233" i="1"/>
  <c r="V115" i="12"/>
  <c r="R233" i="1" a="1"/>
  <c r="R233" i="1"/>
  <c r="Q232" i="1"/>
  <c r="L260" i="11"/>
  <c r="S232" i="1" a="1"/>
  <c r="S232" i="1"/>
  <c r="V260" i="11"/>
  <c r="R232" i="1" a="1"/>
  <c r="R232" i="1"/>
  <c r="Q231" i="1"/>
  <c r="L60" i="12"/>
  <c r="S231" i="1" a="1"/>
  <c r="S231" i="1"/>
  <c r="V60" i="12"/>
  <c r="R231" i="1" a="1"/>
  <c r="R231" i="1"/>
  <c r="Q230" i="1"/>
  <c r="L259" i="11"/>
  <c r="S230" i="1" a="1"/>
  <c r="S230" i="1"/>
  <c r="V259" i="11"/>
  <c r="R230" i="1" a="1"/>
  <c r="R230" i="1"/>
  <c r="Q229" i="1"/>
  <c r="L43" i="12"/>
  <c r="S229" i="1" a="1"/>
  <c r="S229" i="1"/>
  <c r="V43" i="12"/>
  <c r="R229" i="1" a="1"/>
  <c r="R229" i="1"/>
  <c r="Q228" i="1"/>
  <c r="S228" i="1" a="1"/>
  <c r="S228" i="1"/>
  <c r="R228" i="1" a="1"/>
  <c r="R228" i="1"/>
  <c r="Q227" i="1"/>
  <c r="L174" i="12"/>
  <c r="S227" i="1" a="1"/>
  <c r="S227" i="1"/>
  <c r="V308" i="11"/>
  <c r="R227" i="1" a="1"/>
  <c r="R227" i="1"/>
  <c r="Q226" i="1"/>
  <c r="L74" i="12"/>
  <c r="S226" i="1" a="1"/>
  <c r="S226" i="1"/>
  <c r="V74" i="12"/>
  <c r="R226" i="1" a="1"/>
  <c r="R226" i="1"/>
  <c r="Q225" i="1"/>
  <c r="L138" i="12"/>
  <c r="S225" i="1" a="1"/>
  <c r="S225" i="1"/>
  <c r="V138" i="12"/>
  <c r="R225" i="1" a="1"/>
  <c r="R225" i="1"/>
  <c r="Q224" i="1"/>
  <c r="L134" i="11"/>
  <c r="S224" i="1" a="1"/>
  <c r="S224" i="1"/>
  <c r="V134" i="11"/>
  <c r="R224" i="1" a="1"/>
  <c r="R224" i="1"/>
  <c r="Q223" i="1"/>
  <c r="L212" i="11"/>
  <c r="S223" i="1" a="1"/>
  <c r="S223" i="1"/>
  <c r="V212" i="11"/>
  <c r="R223" i="1" a="1"/>
  <c r="R223" i="1"/>
  <c r="Q222" i="1"/>
  <c r="L70" i="11"/>
  <c r="S222" i="1" a="1"/>
  <c r="S222" i="1"/>
  <c r="V70" i="11"/>
  <c r="R222" i="1" a="1"/>
  <c r="R222" i="1"/>
  <c r="Q221" i="1"/>
  <c r="L173" i="11"/>
  <c r="S221" i="1" a="1"/>
  <c r="S221" i="1"/>
  <c r="V173" i="11"/>
  <c r="R221" i="1" a="1"/>
  <c r="R221" i="1"/>
  <c r="Q220" i="1"/>
  <c r="L217" i="11"/>
  <c r="S220" i="1" a="1"/>
  <c r="S220" i="1"/>
  <c r="V217" i="11"/>
  <c r="R220" i="1" a="1"/>
  <c r="R220" i="1"/>
  <c r="Q219" i="1"/>
  <c r="L57" i="12"/>
  <c r="S219" i="1" a="1"/>
  <c r="S219" i="1"/>
  <c r="V57" i="12"/>
  <c r="R219" i="1" a="1"/>
  <c r="R219" i="1"/>
  <c r="Q218" i="1"/>
  <c r="L79" i="12"/>
  <c r="S218" i="1" a="1"/>
  <c r="S218" i="1"/>
  <c r="V79" i="12"/>
  <c r="R218" i="1" a="1"/>
  <c r="R218" i="1"/>
  <c r="Q217" i="1"/>
  <c r="L37" i="12"/>
  <c r="S217" i="1" a="1"/>
  <c r="S217" i="1"/>
  <c r="V37" i="12"/>
  <c r="R217" i="1" a="1"/>
  <c r="R217" i="1"/>
  <c r="Q216" i="1"/>
  <c r="L130" i="11"/>
  <c r="S216" i="1" a="1"/>
  <c r="S216" i="1"/>
  <c r="V130" i="11"/>
  <c r="R216" i="1" a="1"/>
  <c r="R216" i="1"/>
  <c r="Q215" i="1"/>
  <c r="L194" i="11"/>
  <c r="S215" i="1" a="1"/>
  <c r="S215" i="1"/>
  <c r="V194" i="11"/>
  <c r="N215" i="1"/>
  <c r="R215" i="1" a="1"/>
  <c r="R215" i="1"/>
  <c r="Q214" i="1"/>
  <c r="L70" i="12"/>
  <c r="S214" i="1" a="1"/>
  <c r="S214" i="1"/>
  <c r="V70" i="12"/>
  <c r="R214" i="1" a="1"/>
  <c r="R214" i="1"/>
  <c r="Q213" i="1"/>
  <c r="L58" i="11"/>
  <c r="S213" i="1" a="1"/>
  <c r="S213" i="1"/>
  <c r="V58" i="11"/>
  <c r="R213" i="1" a="1"/>
  <c r="R213" i="1"/>
  <c r="Q212" i="1"/>
  <c r="L168" i="11"/>
  <c r="S212" i="1" a="1"/>
  <c r="S212" i="1"/>
  <c r="V168" i="11"/>
  <c r="R212" i="1" a="1"/>
  <c r="R212" i="1"/>
  <c r="Q211" i="1"/>
  <c r="S211" i="1" a="1"/>
  <c r="S211" i="1"/>
  <c r="R211" i="1" a="1"/>
  <c r="R211" i="1"/>
  <c r="Q210" i="1"/>
  <c r="L197" i="12"/>
  <c r="S210" i="1" a="1"/>
  <c r="S210" i="1"/>
  <c r="V197" i="12"/>
  <c r="R210" i="1" a="1"/>
  <c r="R210" i="1"/>
  <c r="Q209" i="1"/>
  <c r="L48" i="12"/>
  <c r="S209" i="1" a="1"/>
  <c r="S209" i="1"/>
  <c r="V48" i="12"/>
  <c r="R209" i="1" a="1"/>
  <c r="R209" i="1"/>
  <c r="Q208" i="1"/>
  <c r="L83" i="12"/>
  <c r="S208" i="1" a="1"/>
  <c r="S208" i="1"/>
  <c r="V83" i="12"/>
  <c r="R208" i="1" a="1"/>
  <c r="R208" i="1"/>
  <c r="Q207" i="1"/>
  <c r="L145" i="11"/>
  <c r="S207" i="1" a="1"/>
  <c r="S207" i="1"/>
  <c r="V145" i="11"/>
  <c r="R207" i="1" a="1"/>
  <c r="R207" i="1"/>
  <c r="Q206" i="1"/>
  <c r="L255" i="11"/>
  <c r="S206" i="1" a="1"/>
  <c r="S206" i="1"/>
  <c r="V255" i="11"/>
  <c r="R206" i="1" a="1"/>
  <c r="R206" i="1"/>
  <c r="Q205" i="1"/>
  <c r="L112" i="12"/>
  <c r="S205" i="1" a="1"/>
  <c r="S205" i="1"/>
  <c r="V112" i="12"/>
  <c r="R205" i="1" a="1"/>
  <c r="R205" i="1"/>
  <c r="Q204" i="1"/>
  <c r="L56" i="12"/>
  <c r="S204" i="1" a="1"/>
  <c r="S204" i="1"/>
  <c r="V56" i="12"/>
  <c r="R204" i="1" a="1"/>
  <c r="R204" i="1"/>
  <c r="Q203" i="1"/>
  <c r="L134" i="12"/>
  <c r="S203" i="1" a="1"/>
  <c r="S203" i="1"/>
  <c r="V134" i="12"/>
  <c r="R203" i="1" a="1"/>
  <c r="R203" i="1"/>
  <c r="Q202" i="1"/>
  <c r="L205" i="11"/>
  <c r="S202" i="1" a="1"/>
  <c r="S202" i="1"/>
  <c r="V205" i="11"/>
  <c r="R202" i="1" a="1"/>
  <c r="R202" i="1"/>
  <c r="Q201" i="1"/>
  <c r="L245" i="11"/>
  <c r="S201" i="1" a="1"/>
  <c r="S201" i="1"/>
  <c r="V245" i="11"/>
  <c r="R201" i="1" a="1"/>
  <c r="R201" i="1"/>
  <c r="Q200" i="1"/>
  <c r="L92" i="12"/>
  <c r="S200" i="1" a="1"/>
  <c r="S200" i="1"/>
  <c r="V301" i="11"/>
  <c r="R200" i="1" a="1"/>
  <c r="R200" i="1"/>
  <c r="Q199" i="1"/>
  <c r="L239" i="11"/>
  <c r="S199" i="1" a="1"/>
  <c r="S199" i="1"/>
  <c r="V239" i="11"/>
  <c r="R199" i="1" a="1"/>
  <c r="R199" i="1"/>
  <c r="Q198" i="1"/>
  <c r="L55" i="12"/>
  <c r="S198" i="1" a="1"/>
  <c r="S198" i="1"/>
  <c r="V55" i="12"/>
  <c r="R198" i="1" a="1"/>
  <c r="R198" i="1"/>
  <c r="Q197" i="1"/>
  <c r="S197" i="1" a="1"/>
  <c r="S197" i="1"/>
  <c r="R197" i="1" a="1"/>
  <c r="R197" i="1"/>
  <c r="Q196" i="1"/>
  <c r="L89" i="11"/>
  <c r="S196" i="1" a="1"/>
  <c r="S196" i="1"/>
  <c r="V89" i="11"/>
  <c r="R196" i="1" a="1"/>
  <c r="R196" i="1"/>
  <c r="Q195" i="1"/>
  <c r="L105" i="12"/>
  <c r="S195" i="1" a="1"/>
  <c r="S195" i="1"/>
  <c r="V292" i="11"/>
  <c r="R195" i="1" a="1"/>
  <c r="R195" i="1"/>
  <c r="Q194" i="1"/>
  <c r="L35" i="11"/>
  <c r="S194" i="1" a="1"/>
  <c r="S194" i="1"/>
  <c r="V35" i="11"/>
  <c r="R194" i="1" a="1"/>
  <c r="R194" i="1"/>
  <c r="Q193" i="1"/>
  <c r="L76" i="12"/>
  <c r="S193" i="1" a="1"/>
  <c r="S193" i="1"/>
  <c r="V76" i="12"/>
  <c r="R193" i="1" a="1"/>
  <c r="R193" i="1"/>
  <c r="Q192" i="1"/>
  <c r="L214" i="12"/>
  <c r="S192" i="1" a="1"/>
  <c r="S192" i="1"/>
  <c r="V214" i="12"/>
  <c r="R192" i="1" a="1"/>
  <c r="R192" i="1"/>
  <c r="Q191" i="1"/>
  <c r="L66" i="12"/>
  <c r="S191" i="1" a="1"/>
  <c r="S191" i="1"/>
  <c r="V66" i="12"/>
  <c r="R191" i="1" a="1"/>
  <c r="R191" i="1"/>
  <c r="Q190" i="1"/>
  <c r="L101" i="12"/>
  <c r="S190" i="1" a="1"/>
  <c r="S190" i="1"/>
  <c r="V307" i="11"/>
  <c r="R190" i="1" a="1"/>
  <c r="R190" i="1"/>
  <c r="Q189" i="1"/>
  <c r="L81" i="11"/>
  <c r="S189" i="1" a="1"/>
  <c r="S189" i="1"/>
  <c r="V81" i="11"/>
  <c r="R189" i="1" a="1"/>
  <c r="R189" i="1"/>
  <c r="Q188" i="1"/>
  <c r="L54" i="12"/>
  <c r="S188" i="1" a="1"/>
  <c r="S188" i="1"/>
  <c r="V54" i="12"/>
  <c r="R188" i="1" a="1"/>
  <c r="R188" i="1"/>
  <c r="Q187" i="1"/>
  <c r="L136" i="12"/>
  <c r="S187" i="1" a="1"/>
  <c r="S187" i="1"/>
  <c r="V136" i="12"/>
  <c r="N187" i="1"/>
  <c r="R187" i="1" a="1"/>
  <c r="R187" i="1"/>
  <c r="Q186" i="1"/>
  <c r="L50" i="12"/>
  <c r="S186" i="1" a="1"/>
  <c r="S186" i="1"/>
  <c r="V50" i="12"/>
  <c r="R186" i="1" a="1"/>
  <c r="R186" i="1"/>
  <c r="Q185" i="1"/>
  <c r="L41" i="12"/>
  <c r="S185" i="1" a="1"/>
  <c r="S185" i="1"/>
  <c r="V41" i="12"/>
  <c r="R185" i="1" a="1"/>
  <c r="R185" i="1"/>
  <c r="Q184" i="1"/>
  <c r="L121" i="11"/>
  <c r="S184" i="1" a="1"/>
  <c r="S184" i="1"/>
  <c r="V121" i="11"/>
  <c r="R184" i="1" a="1"/>
  <c r="R184" i="1"/>
  <c r="Q183" i="1"/>
  <c r="L174" i="11"/>
  <c r="S183" i="1" a="1"/>
  <c r="S183" i="1"/>
  <c r="V174" i="11"/>
  <c r="R183" i="1" a="1"/>
  <c r="R183" i="1"/>
  <c r="Q182" i="1"/>
  <c r="L187" i="11"/>
  <c r="S182" i="1" a="1"/>
  <c r="S182" i="1"/>
  <c r="V187" i="11"/>
  <c r="R182" i="1" a="1"/>
  <c r="R182" i="1"/>
  <c r="Q181" i="1"/>
  <c r="L53" i="12"/>
  <c r="S181" i="1" a="1"/>
  <c r="S181" i="1"/>
  <c r="V53" i="12"/>
  <c r="R181" i="1" a="1"/>
  <c r="R181" i="1"/>
  <c r="Q180" i="1"/>
  <c r="L93" i="11"/>
  <c r="S180" i="1" a="1"/>
  <c r="S180" i="1"/>
  <c r="V93" i="11"/>
  <c r="R180" i="1" a="1"/>
  <c r="R180" i="1"/>
  <c r="Q179" i="1"/>
  <c r="L68" i="12"/>
  <c r="S179" i="1" a="1"/>
  <c r="S179" i="1"/>
  <c r="V68" i="12"/>
  <c r="R179" i="1" a="1"/>
  <c r="R179" i="1"/>
  <c r="Q178" i="1"/>
  <c r="S178" i="1" a="1"/>
  <c r="S178" i="1"/>
  <c r="R178" i="1" a="1"/>
  <c r="R178" i="1"/>
  <c r="Q177" i="1"/>
  <c r="L24" i="12"/>
  <c r="S177" i="1" a="1"/>
  <c r="S177" i="1"/>
  <c r="V24" i="12"/>
  <c r="R177" i="1" a="1"/>
  <c r="R177" i="1"/>
  <c r="Q176" i="1"/>
  <c r="L103" i="11"/>
  <c r="S176" i="1" a="1"/>
  <c r="S176" i="1"/>
  <c r="V103" i="11"/>
  <c r="R176" i="1" a="1"/>
  <c r="R176" i="1"/>
  <c r="Q175" i="1"/>
  <c r="L119" i="11"/>
  <c r="S175" i="1" a="1"/>
  <c r="S175" i="1"/>
  <c r="V119" i="11"/>
  <c r="R175" i="1" a="1"/>
  <c r="R175" i="1"/>
  <c r="Q174" i="1"/>
  <c r="L256" i="11"/>
  <c r="S174" i="1" a="1"/>
  <c r="S174" i="1"/>
  <c r="V256" i="11"/>
  <c r="R174" i="1" a="1"/>
  <c r="R174" i="1"/>
  <c r="Q173" i="1"/>
  <c r="L171" i="12"/>
  <c r="S173" i="1" a="1"/>
  <c r="S173" i="1"/>
  <c r="V302" i="11"/>
  <c r="R173" i="1" a="1"/>
  <c r="R173" i="1"/>
  <c r="Q172" i="1"/>
  <c r="L98" i="11"/>
  <c r="S172" i="1" a="1"/>
  <c r="S172" i="1"/>
  <c r="V98" i="11"/>
  <c r="R172" i="1" a="1"/>
  <c r="R172" i="1"/>
  <c r="Q171" i="1"/>
  <c r="L131" i="11"/>
  <c r="S171" i="1" a="1"/>
  <c r="S171" i="1"/>
  <c r="V131" i="11"/>
  <c r="R171" i="1" a="1"/>
  <c r="R171" i="1"/>
  <c r="Q170" i="1"/>
  <c r="L49" i="11"/>
  <c r="S170" i="1" a="1"/>
  <c r="S170" i="1"/>
  <c r="V49" i="11"/>
  <c r="R170" i="1" a="1"/>
  <c r="R170" i="1"/>
  <c r="Q169" i="1"/>
  <c r="L61" i="12"/>
  <c r="S169" i="1" a="1"/>
  <c r="S169" i="1"/>
  <c r="V61" i="12"/>
  <c r="R169" i="1" a="1"/>
  <c r="R169" i="1"/>
  <c r="Q168" i="1"/>
  <c r="L201" i="11"/>
  <c r="S168" i="1" a="1"/>
  <c r="S168" i="1"/>
  <c r="V201" i="11"/>
  <c r="R168" i="1" a="1"/>
  <c r="R168" i="1"/>
  <c r="Q167" i="1"/>
  <c r="L101" i="11"/>
  <c r="S167" i="1" a="1"/>
  <c r="S167" i="1"/>
  <c r="V101" i="11"/>
  <c r="R167" i="1" a="1"/>
  <c r="R167" i="1"/>
  <c r="Q166" i="1"/>
  <c r="L63" i="12"/>
  <c r="S166" i="1" a="1"/>
  <c r="S166" i="1"/>
  <c r="V295" i="11"/>
  <c r="R166" i="1" a="1"/>
  <c r="R166" i="1"/>
  <c r="Q165" i="1"/>
  <c r="L110" i="11"/>
  <c r="S165" i="1" a="1"/>
  <c r="S165" i="1"/>
  <c r="V110" i="11"/>
  <c r="R165" i="1" a="1"/>
  <c r="R165" i="1"/>
  <c r="Q164" i="1"/>
  <c r="L210" i="11"/>
  <c r="S164" i="1" a="1"/>
  <c r="S164" i="1"/>
  <c r="V210" i="11"/>
  <c r="R164" i="1" a="1"/>
  <c r="R164" i="1"/>
  <c r="Q163" i="1"/>
  <c r="L39" i="12"/>
  <c r="S163" i="1" a="1"/>
  <c r="S163" i="1"/>
  <c r="V39" i="12"/>
  <c r="R163" i="1" a="1"/>
  <c r="R163" i="1"/>
  <c r="Q162" i="1"/>
  <c r="L72" i="12"/>
  <c r="S162" i="1" a="1"/>
  <c r="S162" i="1"/>
  <c r="V72" i="12"/>
  <c r="R162" i="1" a="1"/>
  <c r="R162" i="1"/>
  <c r="Q161" i="1"/>
  <c r="L72" i="11"/>
  <c r="S161" i="1" a="1"/>
  <c r="S161" i="1"/>
  <c r="V72" i="11"/>
  <c r="N161" i="1"/>
  <c r="R161" i="1" a="1"/>
  <c r="R161" i="1"/>
  <c r="Q160" i="1"/>
  <c r="L97" i="11"/>
  <c r="S160" i="1" a="1"/>
  <c r="S160" i="1"/>
  <c r="V97" i="11"/>
  <c r="R160" i="1" a="1"/>
  <c r="R160" i="1"/>
  <c r="Q159" i="1"/>
  <c r="S159" i="1" a="1"/>
  <c r="S159" i="1"/>
  <c r="R159" i="1" a="1"/>
  <c r="R159" i="1"/>
  <c r="Q158" i="1"/>
  <c r="L163" i="11"/>
  <c r="S158" i="1" a="1"/>
  <c r="S158" i="1"/>
  <c r="V163" i="11"/>
  <c r="R158" i="1" a="1"/>
  <c r="R158" i="1"/>
  <c r="Q157" i="1"/>
  <c r="L85" i="11"/>
  <c r="S157" i="1" a="1"/>
  <c r="S157" i="1"/>
  <c r="V85" i="11"/>
  <c r="R157" i="1" a="1"/>
  <c r="R157" i="1"/>
  <c r="Q156" i="1"/>
  <c r="L224" i="11"/>
  <c r="S156" i="1" a="1"/>
  <c r="S156" i="1"/>
  <c r="V224" i="11"/>
  <c r="R156" i="1" a="1"/>
  <c r="R156" i="1"/>
  <c r="Q155" i="1"/>
  <c r="L44" i="11"/>
  <c r="S155" i="1" a="1"/>
  <c r="S155" i="1"/>
  <c r="V44" i="11"/>
  <c r="R155" i="1" a="1"/>
  <c r="R155" i="1"/>
  <c r="Q154" i="1"/>
  <c r="L69" i="11"/>
  <c r="S154" i="1" a="1"/>
  <c r="S154" i="1"/>
  <c r="V69" i="11"/>
  <c r="R154" i="1" a="1"/>
  <c r="R154" i="1"/>
  <c r="Q153" i="1"/>
  <c r="L181" i="11"/>
  <c r="S153" i="1" a="1"/>
  <c r="S153" i="1"/>
  <c r="V181" i="11"/>
  <c r="R153" i="1" a="1"/>
  <c r="R153" i="1"/>
  <c r="Q152" i="1"/>
  <c r="L75" i="12"/>
  <c r="S152" i="1" a="1"/>
  <c r="S152" i="1"/>
  <c r="V75" i="12"/>
  <c r="R152" i="1" a="1"/>
  <c r="R152" i="1"/>
  <c r="Q151" i="1"/>
  <c r="L61" i="11"/>
  <c r="S151" i="1" a="1"/>
  <c r="S151" i="1"/>
  <c r="V61" i="11"/>
  <c r="R151" i="1" a="1"/>
  <c r="R151" i="1"/>
  <c r="Q150" i="1"/>
  <c r="S150" i="1" a="1"/>
  <c r="S150" i="1"/>
  <c r="R150" i="1" a="1"/>
  <c r="R150" i="1"/>
  <c r="Q149" i="1"/>
  <c r="L82" i="11"/>
  <c r="S149" i="1" a="1"/>
  <c r="S149" i="1"/>
  <c r="V82" i="11"/>
  <c r="R149" i="1" a="1"/>
  <c r="R149" i="1"/>
  <c r="Q148" i="1"/>
  <c r="L63" i="11"/>
  <c r="S148" i="1" a="1"/>
  <c r="S148" i="1"/>
  <c r="V63" i="11"/>
  <c r="R148" i="1" a="1"/>
  <c r="R148" i="1"/>
  <c r="Q147" i="1"/>
  <c r="L200" i="11"/>
  <c r="S147" i="1" a="1"/>
  <c r="S147" i="1"/>
  <c r="V200" i="11"/>
  <c r="R147" i="1" a="1"/>
  <c r="R147" i="1"/>
  <c r="Q146" i="1"/>
  <c r="L78" i="11"/>
  <c r="S146" i="1" a="1"/>
  <c r="S146" i="1"/>
  <c r="V78" i="11"/>
  <c r="R146" i="1" a="1"/>
  <c r="R146" i="1"/>
  <c r="Q145" i="1"/>
  <c r="L189" i="12"/>
  <c r="S145" i="1" a="1"/>
  <c r="S145" i="1"/>
  <c r="V282" i="11"/>
  <c r="R145" i="1" a="1"/>
  <c r="R145" i="1"/>
  <c r="Q144" i="1"/>
  <c r="L59" i="12"/>
  <c r="S144" i="1" a="1"/>
  <c r="S144" i="1"/>
  <c r="V59" i="12"/>
  <c r="R144" i="1" a="1"/>
  <c r="R144" i="1"/>
  <c r="Q143" i="1"/>
  <c r="L140" i="11"/>
  <c r="S143" i="1" a="1"/>
  <c r="S143" i="1"/>
  <c r="V140" i="11"/>
  <c r="R143" i="1" a="1"/>
  <c r="R143" i="1"/>
  <c r="Q142" i="1"/>
  <c r="L67" i="11"/>
  <c r="S142" i="1" a="1"/>
  <c r="S142" i="1"/>
  <c r="V67" i="11"/>
  <c r="R142" i="1" a="1"/>
  <c r="R142" i="1"/>
  <c r="Q141" i="1"/>
  <c r="L132" i="11"/>
  <c r="S141" i="1" a="1"/>
  <c r="S141" i="1"/>
  <c r="V132" i="11"/>
  <c r="R141" i="1" a="1"/>
  <c r="R141" i="1"/>
  <c r="Q140" i="1"/>
  <c r="L249" i="11"/>
  <c r="S140" i="1" a="1"/>
  <c r="S140" i="1"/>
  <c r="V249" i="11"/>
  <c r="R140" i="1" a="1"/>
  <c r="R140" i="1"/>
  <c r="Q139" i="1"/>
  <c r="L182" i="11"/>
  <c r="S139" i="1" a="1"/>
  <c r="S139" i="1"/>
  <c r="V182" i="11"/>
  <c r="R139" i="1" a="1"/>
  <c r="R139" i="1"/>
  <c r="Q138" i="1"/>
  <c r="L253" i="11"/>
  <c r="S138" i="1" a="1"/>
  <c r="S138" i="1"/>
  <c r="V253" i="11"/>
  <c r="R138" i="1" a="1"/>
  <c r="R138" i="1"/>
  <c r="Q137" i="1"/>
  <c r="L178" i="11"/>
  <c r="S137" i="1" a="1"/>
  <c r="S137" i="1"/>
  <c r="V178" i="11"/>
  <c r="R137" i="1" a="1"/>
  <c r="R137" i="1"/>
  <c r="Q136" i="1"/>
  <c r="L37" i="11"/>
  <c r="S136" i="1" a="1"/>
  <c r="S136" i="1"/>
  <c r="V37" i="11"/>
  <c r="R136" i="1" a="1"/>
  <c r="R136" i="1"/>
  <c r="Q135" i="1"/>
  <c r="L91" i="11"/>
  <c r="S135" i="1" a="1"/>
  <c r="S135" i="1"/>
  <c r="V91" i="11"/>
  <c r="R135" i="1" a="1"/>
  <c r="R135" i="1"/>
  <c r="Q134" i="1"/>
  <c r="L113" i="11"/>
  <c r="S134" i="1" a="1"/>
  <c r="S134" i="1"/>
  <c r="V113" i="11"/>
  <c r="R134" i="1" a="1"/>
  <c r="R134" i="1"/>
  <c r="Q133" i="1"/>
  <c r="L175" i="11"/>
  <c r="S133" i="1" a="1"/>
  <c r="S133" i="1"/>
  <c r="V175" i="11"/>
  <c r="R133" i="1" a="1"/>
  <c r="R133" i="1"/>
  <c r="Q132" i="1"/>
  <c r="L152" i="11"/>
  <c r="S132" i="1" a="1"/>
  <c r="S132" i="1"/>
  <c r="V152" i="11"/>
  <c r="N132" i="1"/>
  <c r="R132" i="1" a="1"/>
  <c r="R132" i="1"/>
  <c r="Q131" i="1"/>
  <c r="L133" i="11"/>
  <c r="S131" i="1" a="1"/>
  <c r="S131" i="1"/>
  <c r="V133" i="11"/>
  <c r="R131" i="1" a="1"/>
  <c r="R131" i="1"/>
  <c r="Q130" i="1"/>
  <c r="L150" i="12"/>
  <c r="S130" i="1" a="1"/>
  <c r="S130" i="1"/>
  <c r="V273" i="11"/>
  <c r="R130" i="1" a="1"/>
  <c r="R130" i="1"/>
  <c r="Q129" i="1"/>
  <c r="L19" i="11"/>
  <c r="S129" i="1" a="1"/>
  <c r="S129" i="1"/>
  <c r="V19" i="11"/>
  <c r="R129" i="1" a="1"/>
  <c r="R129" i="1"/>
  <c r="Q128" i="1"/>
  <c r="L87" i="11"/>
  <c r="S128" i="1" a="1"/>
  <c r="S128" i="1"/>
  <c r="V87" i="11"/>
  <c r="R128" i="1" a="1"/>
  <c r="R128" i="1"/>
  <c r="Q127" i="1"/>
  <c r="L69" i="12"/>
  <c r="S127" i="1" a="1"/>
  <c r="S127" i="1"/>
  <c r="V272" i="11"/>
  <c r="R127" i="1" a="1"/>
  <c r="R127" i="1"/>
  <c r="Q126" i="1"/>
  <c r="L51" i="12"/>
  <c r="S126" i="1" a="1"/>
  <c r="S126" i="1"/>
  <c r="V51" i="12"/>
  <c r="R126" i="1" a="1"/>
  <c r="R126" i="1"/>
  <c r="Q125" i="1"/>
  <c r="L108" i="11"/>
  <c r="S125" i="1" a="1"/>
  <c r="S125" i="1"/>
  <c r="V108" i="11"/>
  <c r="R125" i="1" a="1"/>
  <c r="R125" i="1"/>
  <c r="Q124" i="1"/>
  <c r="L17" i="12"/>
  <c r="S124" i="1" a="1"/>
  <c r="S124" i="1"/>
  <c r="V17" i="12"/>
  <c r="R124" i="1" a="1"/>
  <c r="R124" i="1"/>
  <c r="Q123" i="1"/>
  <c r="L48" i="11"/>
  <c r="S123" i="1" a="1"/>
  <c r="S123" i="1"/>
  <c r="V48" i="11"/>
  <c r="R123" i="1" a="1"/>
  <c r="R123" i="1"/>
  <c r="Q122" i="1"/>
  <c r="L102" i="11"/>
  <c r="S122" i="1" a="1"/>
  <c r="S122" i="1"/>
  <c r="V102" i="11"/>
  <c r="R122" i="1" a="1"/>
  <c r="R122" i="1"/>
  <c r="Q121" i="1"/>
  <c r="L38" i="12"/>
  <c r="S121" i="1" a="1"/>
  <c r="S121" i="1"/>
  <c r="V38" i="12"/>
  <c r="R121" i="1" a="1"/>
  <c r="R121" i="1"/>
  <c r="Q120" i="1"/>
  <c r="L15" i="11"/>
  <c r="S120" i="1" a="1"/>
  <c r="S120" i="1"/>
  <c r="V15" i="11"/>
  <c r="R120" i="1" a="1"/>
  <c r="R120" i="1"/>
  <c r="Q119" i="1"/>
  <c r="L16" i="11"/>
  <c r="S119" i="1" a="1"/>
  <c r="S119" i="1"/>
  <c r="V16" i="11"/>
  <c r="R119" i="1" a="1"/>
  <c r="R119" i="1"/>
  <c r="Q118" i="1"/>
  <c r="L116" i="11"/>
  <c r="S118" i="1" a="1"/>
  <c r="S118" i="1"/>
  <c r="V116" i="11"/>
  <c r="R118" i="1" a="1"/>
  <c r="R118" i="1"/>
  <c r="Q117" i="1"/>
  <c r="L35" i="12"/>
  <c r="S117" i="1" a="1"/>
  <c r="S117" i="1"/>
  <c r="V35" i="12"/>
  <c r="R117" i="1" a="1"/>
  <c r="R117" i="1"/>
  <c r="Q116" i="1"/>
  <c r="L25" i="11"/>
  <c r="S116" i="1" a="1"/>
  <c r="S116" i="1"/>
  <c r="V25" i="11"/>
  <c r="R116" i="1" a="1"/>
  <c r="R116" i="1"/>
  <c r="Q115" i="1"/>
  <c r="L42" i="11"/>
  <c r="S115" i="1" a="1"/>
  <c r="S115" i="1"/>
  <c r="V42" i="11"/>
  <c r="R115" i="1" a="1"/>
  <c r="R115" i="1"/>
  <c r="Q114" i="1"/>
  <c r="L40" i="11"/>
  <c r="S114" i="1" a="1"/>
  <c r="S114" i="1"/>
  <c r="V40" i="11"/>
  <c r="R114" i="1" a="1"/>
  <c r="R114" i="1"/>
  <c r="Q113" i="1"/>
  <c r="L73" i="12"/>
  <c r="S113" i="1" a="1"/>
  <c r="S113" i="1"/>
  <c r="V73" i="12"/>
  <c r="R113" i="1" a="1"/>
  <c r="R113" i="1"/>
  <c r="Q112" i="1"/>
  <c r="L23" i="12"/>
  <c r="S112" i="1" a="1"/>
  <c r="S112" i="1"/>
  <c r="V23" i="12"/>
  <c r="R112" i="1" a="1"/>
  <c r="R112" i="1"/>
  <c r="Q111" i="1"/>
  <c r="L64" i="12"/>
  <c r="S111" i="1" a="1"/>
  <c r="S111" i="1"/>
  <c r="V64" i="12"/>
  <c r="R111" i="1" a="1"/>
  <c r="R111" i="1"/>
  <c r="Q110" i="1"/>
  <c r="L138" i="11"/>
  <c r="S110" i="1" a="1"/>
  <c r="S110" i="1"/>
  <c r="V138" i="11"/>
  <c r="R110" i="1" a="1"/>
  <c r="R110" i="1"/>
  <c r="Q109" i="1"/>
  <c r="L75" i="11"/>
  <c r="S109" i="1" a="1"/>
  <c r="S109" i="1"/>
  <c r="V75" i="11"/>
  <c r="R109" i="1" a="1"/>
  <c r="R109" i="1"/>
  <c r="Q108" i="1"/>
  <c r="L77" i="11"/>
  <c r="S108" i="1" a="1"/>
  <c r="S108" i="1"/>
  <c r="V77" i="11"/>
  <c r="R108" i="1" a="1"/>
  <c r="R108" i="1"/>
  <c r="Q107" i="1"/>
  <c r="L136" i="11"/>
  <c r="S107" i="1" a="1"/>
  <c r="S107" i="1"/>
  <c r="V136" i="11"/>
  <c r="R107" i="1" a="1"/>
  <c r="R107" i="1"/>
  <c r="Q106" i="1"/>
  <c r="L85" i="12"/>
  <c r="S106" i="1" a="1"/>
  <c r="S106" i="1"/>
  <c r="V85" i="12"/>
  <c r="R106" i="1" a="1"/>
  <c r="R106" i="1"/>
  <c r="Q105" i="1"/>
  <c r="L143" i="12"/>
  <c r="S105" i="1" a="1"/>
  <c r="S105" i="1"/>
  <c r="V143" i="12"/>
  <c r="R105" i="1" a="1"/>
  <c r="R105" i="1"/>
  <c r="Q104" i="1"/>
  <c r="L104" i="11"/>
  <c r="S104" i="1" a="1"/>
  <c r="S104" i="1"/>
  <c r="V104" i="11"/>
  <c r="R104" i="1" a="1"/>
  <c r="R104" i="1"/>
  <c r="Q103" i="1"/>
  <c r="L88" i="11"/>
  <c r="S103" i="1" a="1"/>
  <c r="S103" i="1"/>
  <c r="V88" i="11"/>
  <c r="R103" i="1" a="1"/>
  <c r="R103" i="1"/>
  <c r="Q102" i="1"/>
  <c r="L34" i="12"/>
  <c r="S102" i="1" a="1"/>
  <c r="S102" i="1"/>
  <c r="V34" i="12"/>
  <c r="R102" i="1" a="1"/>
  <c r="R102" i="1"/>
  <c r="Q101" i="1"/>
  <c r="L202" i="11"/>
  <c r="S101" i="1" a="1"/>
  <c r="S101" i="1"/>
  <c r="V202" i="11"/>
  <c r="R101" i="1" a="1"/>
  <c r="R101" i="1"/>
  <c r="Q100" i="1"/>
  <c r="L204" i="11"/>
  <c r="S100" i="1" a="1"/>
  <c r="S100" i="1"/>
  <c r="V204" i="11"/>
  <c r="R100" i="1" a="1"/>
  <c r="R100" i="1"/>
  <c r="Q99" i="1"/>
  <c r="L68" i="11"/>
  <c r="S99" i="1" a="1"/>
  <c r="S99" i="1"/>
  <c r="V68" i="11"/>
  <c r="R99" i="1" a="1"/>
  <c r="R99" i="1"/>
  <c r="Q98" i="1"/>
  <c r="L104" i="12"/>
  <c r="S98" i="1" a="1"/>
  <c r="S98" i="1"/>
  <c r="V104" i="12"/>
  <c r="R98" i="1" a="1"/>
  <c r="R98" i="1"/>
  <c r="Q97" i="1"/>
  <c r="L151" i="11"/>
  <c r="S97" i="1" a="1"/>
  <c r="S97" i="1"/>
  <c r="V151" i="11"/>
  <c r="R97" i="1" a="1"/>
  <c r="R97" i="1"/>
  <c r="Q96" i="1"/>
  <c r="L88" i="12"/>
  <c r="S96" i="1" a="1"/>
  <c r="S96" i="1"/>
  <c r="V88" i="12"/>
  <c r="R96" i="1" a="1"/>
  <c r="R96" i="1"/>
  <c r="Q95" i="1"/>
  <c r="L34" i="11"/>
  <c r="S95" i="1" a="1"/>
  <c r="S95" i="1"/>
  <c r="V34" i="11"/>
  <c r="R95" i="1" a="1"/>
  <c r="R95" i="1"/>
  <c r="Q94" i="1"/>
  <c r="L45" i="12"/>
  <c r="S94" i="1" a="1"/>
  <c r="S94" i="1"/>
  <c r="V288" i="11"/>
  <c r="R94" i="1" a="1"/>
  <c r="R94" i="1"/>
  <c r="Q93" i="1"/>
  <c r="L12" i="12"/>
  <c r="S93" i="1" a="1"/>
  <c r="S93" i="1"/>
  <c r="V12" i="12"/>
  <c r="R93" i="1" a="1"/>
  <c r="R93" i="1"/>
  <c r="Q92" i="1"/>
  <c r="L109" i="11"/>
  <c r="S92" i="1" a="1"/>
  <c r="S92" i="1"/>
  <c r="V109" i="11"/>
  <c r="R92" i="1" a="1"/>
  <c r="R92" i="1"/>
  <c r="Q91" i="1"/>
  <c r="L16" i="12"/>
  <c r="S91" i="1" a="1"/>
  <c r="S91" i="1"/>
  <c r="V16" i="12"/>
  <c r="R91" i="1" a="1"/>
  <c r="R91" i="1"/>
  <c r="Q90" i="1"/>
  <c r="L13" i="12"/>
  <c r="S90" i="1" a="1"/>
  <c r="S90" i="1"/>
  <c r="V13" i="12"/>
  <c r="R90" i="1" a="1"/>
  <c r="R90" i="1"/>
  <c r="Q89" i="1"/>
  <c r="L47" i="11"/>
  <c r="S89" i="1" a="1"/>
  <c r="S89" i="1"/>
  <c r="V47" i="11"/>
  <c r="R89" i="1" a="1"/>
  <c r="R89" i="1"/>
  <c r="Q88" i="1"/>
  <c r="L41" i="11"/>
  <c r="S88" i="1" a="1"/>
  <c r="S88" i="1"/>
  <c r="V41" i="11"/>
  <c r="R88" i="1" a="1"/>
  <c r="R88" i="1"/>
  <c r="Q87" i="1"/>
  <c r="L86" i="11"/>
  <c r="S87" i="1" a="1"/>
  <c r="S87" i="1"/>
  <c r="V86" i="11"/>
  <c r="R87" i="1" a="1"/>
  <c r="R87" i="1"/>
  <c r="Q86" i="1"/>
  <c r="L51" i="11"/>
  <c r="S86" i="1" a="1"/>
  <c r="S86" i="1"/>
  <c r="V51" i="11"/>
  <c r="R86" i="1" a="1"/>
  <c r="R86" i="1"/>
  <c r="Q85" i="1"/>
  <c r="L79" i="11"/>
  <c r="S85" i="1" a="1"/>
  <c r="S85" i="1"/>
  <c r="V79" i="11"/>
  <c r="R85" i="1" a="1"/>
  <c r="R85" i="1"/>
  <c r="Q84" i="1"/>
  <c r="L57" i="11"/>
  <c r="S84" i="1" a="1"/>
  <c r="S84" i="1"/>
  <c r="V57" i="11"/>
  <c r="R84" i="1" a="1"/>
  <c r="R84" i="1"/>
  <c r="Q83" i="1"/>
  <c r="L56" i="11"/>
  <c r="S83" i="1" a="1"/>
  <c r="S83" i="1"/>
  <c r="V56" i="11"/>
  <c r="R83" i="1" a="1"/>
  <c r="R83" i="1"/>
  <c r="Q82" i="1"/>
  <c r="L32" i="11"/>
  <c r="S82" i="1" a="1"/>
  <c r="S82" i="1"/>
  <c r="V32" i="11"/>
  <c r="R82" i="1" a="1"/>
  <c r="R82" i="1"/>
  <c r="Q81" i="1"/>
  <c r="L9" i="12"/>
  <c r="S81" i="1" a="1"/>
  <c r="S81" i="1"/>
  <c r="V9" i="12"/>
  <c r="R81" i="1" a="1"/>
  <c r="R81" i="1"/>
  <c r="Q80" i="1"/>
  <c r="L4" i="12"/>
  <c r="S80" i="1" a="1"/>
  <c r="S80" i="1"/>
  <c r="V4" i="12"/>
  <c r="R80" i="1" a="1"/>
  <c r="R80" i="1"/>
  <c r="Q79" i="1"/>
  <c r="L31" i="11"/>
  <c r="S79" i="1" a="1"/>
  <c r="S79" i="1"/>
  <c r="V31" i="11"/>
  <c r="R79" i="1" a="1"/>
  <c r="R79" i="1"/>
  <c r="Q78" i="1"/>
  <c r="L22" i="12"/>
  <c r="S78" i="1" a="1"/>
  <c r="S78" i="1"/>
  <c r="V22" i="12"/>
  <c r="R78" i="1" a="1"/>
  <c r="R78" i="1"/>
  <c r="Q77" i="1"/>
  <c r="L64" i="11"/>
  <c r="S77" i="1" a="1"/>
  <c r="S77" i="1"/>
  <c r="V64" i="11"/>
  <c r="R77" i="1" a="1"/>
  <c r="R77" i="1"/>
  <c r="Q76" i="1"/>
  <c r="L59" i="11"/>
  <c r="S76" i="1" a="1"/>
  <c r="S76" i="1"/>
  <c r="V59" i="11"/>
  <c r="R76" i="1" a="1"/>
  <c r="R76" i="1"/>
  <c r="Q75" i="1"/>
  <c r="L19" i="12"/>
  <c r="S75" i="1" a="1"/>
  <c r="S75" i="1"/>
  <c r="V19" i="12"/>
  <c r="R75" i="1" a="1"/>
  <c r="R75" i="1"/>
  <c r="Q74" i="1"/>
  <c r="L49" i="12"/>
  <c r="S74" i="1" a="1"/>
  <c r="S74" i="1"/>
  <c r="V49" i="12"/>
  <c r="R74" i="1" a="1"/>
  <c r="R74" i="1"/>
  <c r="Q73" i="1"/>
  <c r="L109" i="12"/>
  <c r="S73" i="1" a="1"/>
  <c r="S73" i="1"/>
  <c r="V309" i="11"/>
  <c r="R73" i="1" a="1"/>
  <c r="R73" i="1"/>
  <c r="Q72" i="1"/>
  <c r="L28" i="12"/>
  <c r="S72" i="1" a="1"/>
  <c r="S72" i="1"/>
  <c r="V28" i="12"/>
  <c r="R72" i="1" a="1"/>
  <c r="R72" i="1"/>
  <c r="Q71" i="1"/>
  <c r="L33" i="12"/>
  <c r="S71" i="1" a="1"/>
  <c r="S71" i="1"/>
  <c r="V274" i="11"/>
  <c r="R71" i="1" a="1"/>
  <c r="R71" i="1"/>
  <c r="Q70" i="1"/>
  <c r="L94" i="11"/>
  <c r="S70" i="1" a="1"/>
  <c r="S70" i="1"/>
  <c r="V94" i="11"/>
  <c r="R70" i="1" a="1"/>
  <c r="R70" i="1"/>
  <c r="Q69" i="1"/>
  <c r="L39" i="11"/>
  <c r="S69" i="1" a="1"/>
  <c r="S69" i="1"/>
  <c r="V39" i="11"/>
  <c r="R69" i="1" a="1"/>
  <c r="R69" i="1"/>
  <c r="Q68" i="1"/>
  <c r="L76" i="11"/>
  <c r="S68" i="1" a="1"/>
  <c r="S68" i="1"/>
  <c r="V76" i="11"/>
  <c r="R68" i="1" a="1"/>
  <c r="R68" i="1"/>
  <c r="Q67" i="1"/>
  <c r="L71" i="11"/>
  <c r="S67" i="1" a="1"/>
  <c r="S67" i="1"/>
  <c r="V71" i="11"/>
  <c r="R67" i="1" a="1"/>
  <c r="R67" i="1"/>
  <c r="Q66" i="1"/>
  <c r="L52" i="11"/>
  <c r="S66" i="1" a="1"/>
  <c r="S66" i="1"/>
  <c r="V52" i="11"/>
  <c r="R66" i="1" a="1"/>
  <c r="R66" i="1"/>
  <c r="Q65" i="1"/>
  <c r="L14" i="11"/>
  <c r="S65" i="1" a="1"/>
  <c r="S65" i="1"/>
  <c r="V14" i="11"/>
  <c r="R65" i="1" a="1"/>
  <c r="R65" i="1"/>
  <c r="Q64" i="1"/>
  <c r="L29" i="12"/>
  <c r="S64" i="1" a="1"/>
  <c r="S64" i="1"/>
  <c r="V29" i="12"/>
  <c r="R64" i="1" a="1"/>
  <c r="R64" i="1"/>
  <c r="Q63" i="1"/>
  <c r="L30" i="12"/>
  <c r="S63" i="1" a="1"/>
  <c r="S63" i="1"/>
  <c r="V30" i="12"/>
  <c r="R63" i="1" a="1"/>
  <c r="R63" i="1"/>
  <c r="Q62" i="1"/>
  <c r="L24" i="11"/>
  <c r="S62" i="1" a="1"/>
  <c r="S62" i="1"/>
  <c r="V24" i="11"/>
  <c r="R62" i="1" a="1"/>
  <c r="R62" i="1"/>
  <c r="Q61" i="1"/>
  <c r="L52" i="12"/>
  <c r="S61" i="1" a="1"/>
  <c r="S61" i="1"/>
  <c r="V52" i="12"/>
  <c r="R61" i="1" a="1"/>
  <c r="R61" i="1"/>
  <c r="Q60" i="1"/>
  <c r="L74" i="11"/>
  <c r="S60" i="1" a="1"/>
  <c r="S60" i="1"/>
  <c r="V74" i="11"/>
  <c r="R60" i="1" a="1"/>
  <c r="R60" i="1"/>
  <c r="Q59" i="1"/>
  <c r="L60" i="11"/>
  <c r="S59" i="1" a="1"/>
  <c r="S59" i="1"/>
  <c r="V60" i="11"/>
  <c r="R59" i="1" a="1"/>
  <c r="R59" i="1"/>
  <c r="Q58" i="1"/>
  <c r="L26" i="11"/>
  <c r="S58" i="1" a="1"/>
  <c r="S58" i="1"/>
  <c r="V26" i="11"/>
  <c r="R58" i="1" a="1"/>
  <c r="R58" i="1"/>
  <c r="Q57" i="1"/>
  <c r="L128" i="11"/>
  <c r="S57" i="1" a="1"/>
  <c r="S57" i="1"/>
  <c r="V128" i="11"/>
  <c r="R57" i="1" a="1"/>
  <c r="R57" i="1"/>
  <c r="Q56" i="1"/>
  <c r="L32" i="12"/>
  <c r="S56" i="1" a="1"/>
  <c r="S56" i="1"/>
  <c r="V32" i="12"/>
  <c r="R56" i="1" a="1"/>
  <c r="R56" i="1"/>
  <c r="Q55" i="1"/>
  <c r="L45" i="11"/>
  <c r="S55" i="1" a="1"/>
  <c r="S55" i="1"/>
  <c r="V45" i="11"/>
  <c r="R55" i="1" a="1"/>
  <c r="R55" i="1"/>
  <c r="Q54" i="1"/>
  <c r="L222" i="11"/>
  <c r="S54" i="1" a="1"/>
  <c r="S54" i="1"/>
  <c r="V222" i="11"/>
  <c r="R54" i="1" a="1"/>
  <c r="R54" i="1"/>
  <c r="Q53" i="1"/>
  <c r="L98" i="12"/>
  <c r="S53" i="1" a="1"/>
  <c r="S53" i="1"/>
  <c r="V277" i="11"/>
  <c r="R53" i="1" a="1"/>
  <c r="R53" i="1"/>
  <c r="Q52" i="1"/>
  <c r="L50" i="11"/>
  <c r="S52" i="1" a="1"/>
  <c r="S52" i="1"/>
  <c r="V50" i="11"/>
  <c r="R52" i="1" a="1"/>
  <c r="R52" i="1"/>
  <c r="Q51" i="1"/>
  <c r="L62" i="12"/>
  <c r="S51" i="1" a="1"/>
  <c r="S51" i="1"/>
  <c r="V62" i="12"/>
  <c r="R51" i="1" a="1"/>
  <c r="R51" i="1"/>
  <c r="Q50" i="1"/>
  <c r="L46" i="11"/>
  <c r="S50" i="1" a="1"/>
  <c r="S50" i="1"/>
  <c r="V46" i="11"/>
  <c r="R50" i="1" a="1"/>
  <c r="R50" i="1"/>
  <c r="Q49" i="1"/>
  <c r="L5" i="12"/>
  <c r="S49" i="1" a="1"/>
  <c r="S49" i="1"/>
  <c r="V5" i="12"/>
  <c r="R49" i="1" a="1"/>
  <c r="R49" i="1"/>
  <c r="Q48" i="1"/>
  <c r="L54" i="11"/>
  <c r="S48" i="1" a="1"/>
  <c r="S48" i="1"/>
  <c r="V54" i="11"/>
  <c r="R48" i="1" a="1"/>
  <c r="R48" i="1"/>
  <c r="Q47" i="1"/>
  <c r="L21" i="11"/>
  <c r="S47" i="1" a="1"/>
  <c r="S47" i="1"/>
  <c r="V21" i="11"/>
  <c r="R47" i="1" a="1"/>
  <c r="R47" i="1"/>
  <c r="Q46" i="1"/>
  <c r="L28" i="11"/>
  <c r="S46" i="1" a="1"/>
  <c r="S46" i="1"/>
  <c r="V28" i="11"/>
  <c r="R46" i="1" a="1"/>
  <c r="R46" i="1"/>
  <c r="Q45" i="1"/>
  <c r="L100" i="11"/>
  <c r="S45" i="1" a="1"/>
  <c r="S45" i="1"/>
  <c r="V100" i="11"/>
  <c r="R45" i="1" a="1"/>
  <c r="R45" i="1"/>
  <c r="Q44" i="1"/>
  <c r="L65" i="12"/>
  <c r="S44" i="1" a="1"/>
  <c r="S44" i="1"/>
  <c r="V65" i="12"/>
  <c r="R44" i="1" a="1"/>
  <c r="R44" i="1"/>
  <c r="Q43" i="1"/>
  <c r="L33" i="11"/>
  <c r="S43" i="1" a="1"/>
  <c r="S43" i="1"/>
  <c r="V33" i="11"/>
  <c r="R43" i="1" a="1"/>
  <c r="R43" i="1"/>
  <c r="Q42" i="1"/>
  <c r="L40" i="12"/>
  <c r="S42" i="1" a="1"/>
  <c r="S42" i="1"/>
  <c r="V269" i="11"/>
  <c r="R42" i="1" a="1"/>
  <c r="R42" i="1"/>
  <c r="Q41" i="1"/>
  <c r="L23" i="11"/>
  <c r="S41" i="1" a="1"/>
  <c r="S41" i="1"/>
  <c r="V23" i="11"/>
  <c r="R41" i="1" a="1"/>
  <c r="R41" i="1"/>
  <c r="Q40" i="1"/>
  <c r="L36" i="11"/>
  <c r="S40" i="1" a="1"/>
  <c r="S40" i="1"/>
  <c r="V36" i="11"/>
  <c r="R40" i="1" a="1"/>
  <c r="R40" i="1"/>
  <c r="Q39" i="1"/>
  <c r="L65" i="11"/>
  <c r="S39" i="1" a="1"/>
  <c r="S39" i="1"/>
  <c r="V65" i="11"/>
  <c r="R39" i="1" a="1"/>
  <c r="R39" i="1"/>
  <c r="Q38" i="1"/>
  <c r="L10" i="11"/>
  <c r="S38" i="1" a="1"/>
  <c r="S38" i="1"/>
  <c r="V10" i="11"/>
  <c r="R38" i="1" a="1"/>
  <c r="R38" i="1"/>
  <c r="Q37" i="1"/>
  <c r="L42" i="12"/>
  <c r="S37" i="1" a="1"/>
  <c r="S37" i="1"/>
  <c r="V42" i="12"/>
  <c r="R37" i="1" a="1"/>
  <c r="R37" i="1"/>
  <c r="Q36" i="1"/>
  <c r="L29" i="11"/>
  <c r="S36" i="1" a="1"/>
  <c r="S36" i="1"/>
  <c r="V29" i="11"/>
  <c r="R36" i="1" a="1"/>
  <c r="R36" i="1"/>
  <c r="Q35" i="1"/>
  <c r="L43" i="11"/>
  <c r="S35" i="1" a="1"/>
  <c r="S35" i="1"/>
  <c r="V43" i="11"/>
  <c r="R35" i="1" a="1"/>
  <c r="R35" i="1"/>
  <c r="Q34" i="1"/>
  <c r="L18" i="11"/>
  <c r="S34" i="1" a="1"/>
  <c r="S34" i="1"/>
  <c r="V18" i="11"/>
  <c r="R34" i="1" a="1"/>
  <c r="R34" i="1"/>
  <c r="Q33" i="1"/>
  <c r="L31" i="12"/>
  <c r="S33" i="1" a="1"/>
  <c r="S33" i="1"/>
  <c r="V31" i="12"/>
  <c r="R33" i="1" a="1"/>
  <c r="R33" i="1"/>
  <c r="Q32" i="1"/>
  <c r="L44" i="12"/>
  <c r="S32" i="1" a="1"/>
  <c r="S32" i="1"/>
  <c r="V270" i="11"/>
  <c r="R32" i="1" a="1"/>
  <c r="R32" i="1"/>
  <c r="Q31" i="1"/>
  <c r="L12" i="11"/>
  <c r="S31" i="1" a="1"/>
  <c r="S31" i="1"/>
  <c r="V12" i="11"/>
  <c r="R31" i="1" a="1"/>
  <c r="R31" i="1"/>
  <c r="Q30" i="1"/>
  <c r="L13" i="11"/>
  <c r="S30" i="1" a="1"/>
  <c r="S30" i="1"/>
  <c r="V13" i="11"/>
  <c r="R30" i="1" a="1"/>
  <c r="R30" i="1"/>
  <c r="Q29" i="1"/>
  <c r="L17" i="11"/>
  <c r="S29" i="1" a="1"/>
  <c r="S29" i="1"/>
  <c r="V17" i="11"/>
  <c r="R29" i="1" a="1"/>
  <c r="R29" i="1"/>
  <c r="Q28" i="1"/>
  <c r="L9" i="11"/>
  <c r="S28" i="1" a="1"/>
  <c r="S28" i="1"/>
  <c r="V9" i="11"/>
  <c r="R28" i="1" a="1"/>
  <c r="R28" i="1"/>
  <c r="Q27" i="1"/>
  <c r="L27" i="11"/>
  <c r="S27" i="1" a="1"/>
  <c r="S27" i="1"/>
  <c r="V27" i="11"/>
  <c r="R27" i="1" a="1"/>
  <c r="R27" i="1"/>
  <c r="Q26" i="1"/>
  <c r="L30" i="11"/>
  <c r="S26" i="1" a="1"/>
  <c r="S26" i="1"/>
  <c r="V30" i="11"/>
  <c r="R26" i="1" a="1"/>
  <c r="R26" i="1"/>
  <c r="Q25" i="1"/>
  <c r="L15" i="12"/>
  <c r="S25" i="1" a="1"/>
  <c r="S25" i="1"/>
  <c r="V15" i="12"/>
  <c r="R25" i="1" a="1"/>
  <c r="R25" i="1"/>
  <c r="Q24" i="1"/>
  <c r="L46" i="12"/>
  <c r="S24" i="1" a="1"/>
  <c r="S24" i="1"/>
  <c r="V280" i="11"/>
  <c r="R24" i="1" a="1"/>
  <c r="R24" i="1"/>
  <c r="Q23" i="1"/>
  <c r="L7" i="12"/>
  <c r="S23" i="1" a="1"/>
  <c r="S23" i="1"/>
  <c r="V7" i="12"/>
  <c r="R23" i="1" a="1"/>
  <c r="R23" i="1"/>
  <c r="Q22" i="1"/>
  <c r="L38" i="11"/>
  <c r="S22" i="1" a="1"/>
  <c r="S22" i="1"/>
  <c r="V38" i="11"/>
  <c r="R22" i="1" a="1"/>
  <c r="R22" i="1"/>
  <c r="Q21" i="1"/>
  <c r="L27" i="12"/>
  <c r="S21" i="1" a="1"/>
  <c r="S21" i="1"/>
  <c r="V268" i="11"/>
  <c r="R21" i="1" a="1"/>
  <c r="R21" i="1"/>
  <c r="Q20" i="1"/>
  <c r="L20" i="12"/>
  <c r="S20" i="1" a="1"/>
  <c r="S20" i="1"/>
  <c r="V20" i="12"/>
  <c r="R20" i="1" a="1"/>
  <c r="R20" i="1"/>
  <c r="Q19" i="1"/>
  <c r="L18" i="12"/>
  <c r="S19" i="1" a="1"/>
  <c r="S19" i="1"/>
  <c r="V18" i="12"/>
  <c r="R19" i="1" a="1"/>
  <c r="R19" i="1"/>
  <c r="Q18" i="1"/>
  <c r="L22" i="11"/>
  <c r="S18" i="1" a="1"/>
  <c r="S18" i="1"/>
  <c r="V22" i="11"/>
  <c r="R18" i="1" a="1"/>
  <c r="R18" i="1"/>
  <c r="Q17" i="1"/>
  <c r="L11" i="11"/>
  <c r="S17" i="1" a="1"/>
  <c r="S17" i="1"/>
  <c r="V11" i="11"/>
  <c r="R17" i="1" a="1"/>
  <c r="R17" i="1"/>
  <c r="Q16" i="1"/>
  <c r="L5" i="11"/>
  <c r="S16" i="1" a="1"/>
  <c r="S16" i="1"/>
  <c r="V5" i="11"/>
  <c r="R16" i="1" a="1"/>
  <c r="R16" i="1"/>
  <c r="Q15" i="1"/>
  <c r="L8" i="11"/>
  <c r="S15" i="1" a="1"/>
  <c r="S15" i="1"/>
  <c r="V8" i="11"/>
  <c r="R15" i="1" a="1"/>
  <c r="R15" i="1"/>
  <c r="Q14" i="1"/>
  <c r="L14" i="12"/>
  <c r="S14" i="1" a="1"/>
  <c r="S14" i="1"/>
  <c r="V14" i="12"/>
  <c r="R14" i="1" a="1"/>
  <c r="R14" i="1"/>
  <c r="Q13" i="1"/>
  <c r="L26" i="12"/>
  <c r="S13" i="1" a="1"/>
  <c r="S13" i="1"/>
  <c r="V26" i="12"/>
  <c r="R13" i="1" a="1"/>
  <c r="R13" i="1"/>
  <c r="Q12" i="1"/>
  <c r="L11" i="12"/>
  <c r="S12" i="1" a="1"/>
  <c r="S12" i="1"/>
  <c r="V11" i="12"/>
  <c r="R12" i="1" a="1"/>
  <c r="R12" i="1"/>
  <c r="Q11" i="1"/>
  <c r="L6" i="12"/>
  <c r="S11" i="1" a="1"/>
  <c r="S11" i="1"/>
  <c r="V294" i="11"/>
  <c r="R11" i="1" a="1"/>
  <c r="R11" i="1"/>
  <c r="Q10" i="1"/>
  <c r="L3" i="12"/>
  <c r="S10" i="1" a="1"/>
  <c r="S10" i="1"/>
  <c r="V3" i="12"/>
  <c r="R10" i="1" a="1"/>
  <c r="R10" i="1"/>
  <c r="Q9" i="1"/>
  <c r="L7" i="11"/>
  <c r="S9" i="1" a="1"/>
  <c r="S9" i="1"/>
  <c r="V7" i="11"/>
  <c r="R9" i="1" a="1"/>
  <c r="R9" i="1"/>
  <c r="Q8" i="1"/>
  <c r="L8" i="12"/>
  <c r="S8" i="1" a="1"/>
  <c r="S8" i="1"/>
  <c r="V8" i="12"/>
  <c r="R8" i="1" a="1"/>
  <c r="R8" i="1"/>
  <c r="Q7" i="1"/>
  <c r="L20" i="11"/>
  <c r="S7" i="1" a="1"/>
  <c r="S7" i="1"/>
  <c r="V20" i="11"/>
  <c r="R7" i="1" a="1"/>
  <c r="R7" i="1"/>
  <c r="Q6" i="1"/>
  <c r="L6" i="11"/>
  <c r="S6" i="1" a="1"/>
  <c r="S6" i="1"/>
  <c r="V6" i="11"/>
  <c r="R6" i="1" a="1"/>
  <c r="R6" i="1"/>
  <c r="Q5" i="1"/>
  <c r="L10" i="12"/>
  <c r="S5" i="1" a="1"/>
  <c r="S5" i="1"/>
  <c r="V10" i="12"/>
  <c r="R5" i="1" a="1"/>
  <c r="R5" i="1"/>
  <c r="Q4" i="1"/>
  <c r="L21" i="12"/>
  <c r="S4" i="1" a="1"/>
  <c r="S4" i="1"/>
  <c r="V21" i="12"/>
  <c r="R4" i="1" a="1"/>
  <c r="R4" i="1"/>
  <c r="Q3" i="1"/>
  <c r="L4" i="11"/>
  <c r="S3" i="1" a="1"/>
  <c r="S3" i="1"/>
  <c r="V4" i="11"/>
  <c r="R3" i="1" a="1"/>
  <c r="R3" i="1"/>
  <c r="N346" i="1"/>
  <c r="O346" i="1"/>
  <c r="P346" i="1"/>
  <c r="AC2" i="1"/>
  <c r="AC3" i="1"/>
  <c r="M346" i="1"/>
  <c r="AA2" i="1"/>
  <c r="AA3" i="1"/>
  <c r="L346" i="1"/>
  <c r="H346" i="1"/>
  <c r="H43" i="1"/>
  <c r="H33" i="1"/>
  <c r="H14" i="1"/>
  <c r="H19" i="1"/>
  <c r="H27" i="1"/>
  <c r="H174" i="1"/>
  <c r="H71" i="1"/>
  <c r="H120" i="1"/>
  <c r="H8" i="1"/>
  <c r="H384" i="1"/>
  <c r="H130" i="1"/>
  <c r="H2" i="1"/>
  <c r="H7" i="1"/>
  <c r="H66" i="1"/>
  <c r="H21" i="1"/>
  <c r="H350" i="1"/>
  <c r="H30" i="1"/>
  <c r="H337" i="1"/>
  <c r="H145" i="1"/>
  <c r="H67" i="1"/>
  <c r="H12" i="1"/>
  <c r="H26" i="1"/>
  <c r="H6" i="1"/>
  <c r="H163" i="1"/>
  <c r="H15" i="1"/>
  <c r="H432" i="1"/>
  <c r="H5" i="1"/>
  <c r="H46" i="1"/>
  <c r="H105" i="1"/>
  <c r="H24" i="1"/>
  <c r="H39" i="1"/>
  <c r="H78" i="1"/>
  <c r="H3" i="1"/>
  <c r="H29" i="1"/>
  <c r="H104" i="1"/>
  <c r="H10" i="1"/>
  <c r="H77" i="1"/>
  <c r="H9" i="1"/>
  <c r="H80" i="1"/>
  <c r="H227" i="1"/>
  <c r="H34" i="1"/>
  <c r="H409" i="1"/>
  <c r="H28" i="1"/>
  <c r="H48" i="1"/>
  <c r="H18" i="1"/>
  <c r="H135" i="1"/>
  <c r="H49" i="1"/>
  <c r="H35" i="1"/>
  <c r="H23" i="1"/>
  <c r="H95" i="1"/>
  <c r="H32" i="1"/>
  <c r="H45" i="1"/>
  <c r="H300" i="1"/>
  <c r="H322" i="1"/>
  <c r="H40" i="1"/>
  <c r="H287" i="1"/>
  <c r="H53" i="1"/>
  <c r="H4" i="1"/>
  <c r="H164" i="1"/>
  <c r="H36" i="1"/>
  <c r="H91" i="1"/>
  <c r="H156" i="1"/>
  <c r="H199" i="1"/>
  <c r="H232" i="1"/>
  <c r="H38" i="1"/>
  <c r="H294" i="1"/>
  <c r="H186" i="1"/>
  <c r="H100" i="1"/>
  <c r="H278" i="1"/>
  <c r="H118" i="1"/>
  <c r="H11" i="1"/>
  <c r="H402" i="1"/>
  <c r="H73" i="1"/>
  <c r="H93" i="1"/>
  <c r="H61" i="1"/>
  <c r="H47" i="1"/>
  <c r="H366" i="1"/>
  <c r="H143" i="1"/>
  <c r="H79" i="1"/>
  <c r="H106" i="1"/>
  <c r="H266" i="1"/>
  <c r="H58" i="1"/>
  <c r="H133" i="1"/>
  <c r="H102" i="1"/>
  <c r="H177" i="1"/>
  <c r="H20" i="1"/>
  <c r="H390" i="1"/>
  <c r="H108" i="1"/>
  <c r="H37" i="1"/>
  <c r="H136" i="1"/>
  <c r="H74" i="1"/>
  <c r="H380" i="1"/>
  <c r="H325" i="1"/>
  <c r="H333" i="1"/>
  <c r="H423" i="1"/>
  <c r="H56" i="1"/>
  <c r="H128" i="1"/>
  <c r="H82" i="1"/>
  <c r="H443" i="1"/>
  <c r="H16" i="1"/>
  <c r="H22" i="1"/>
  <c r="H319" i="1"/>
  <c r="H155" i="1"/>
  <c r="H168" i="1"/>
  <c r="H76" i="1"/>
  <c r="H68" i="1"/>
  <c r="H264" i="1"/>
  <c r="H84" i="1"/>
  <c r="H59" i="1"/>
  <c r="H134" i="1"/>
  <c r="H13" i="1"/>
  <c r="H110" i="1"/>
  <c r="H149" i="1"/>
  <c r="H351" i="1"/>
  <c r="H25" i="1"/>
  <c r="H140" i="1"/>
  <c r="H96" i="1"/>
  <c r="H51" i="1"/>
  <c r="H246" i="1"/>
  <c r="H444" i="1"/>
  <c r="H63" i="1"/>
  <c r="H69" i="1"/>
  <c r="H57" i="1"/>
  <c r="H157" i="1"/>
  <c r="H373" i="1"/>
  <c r="H146" i="1"/>
  <c r="H97" i="1"/>
  <c r="H64" i="1"/>
  <c r="H70" i="1"/>
  <c r="H196" i="1"/>
  <c r="H204" i="1"/>
  <c r="H208" i="1"/>
  <c r="H124" i="1"/>
  <c r="H83" i="1"/>
  <c r="H81" i="1"/>
  <c r="H404" i="1"/>
  <c r="H422" i="1"/>
  <c r="H418" i="1"/>
  <c r="H129" i="1"/>
  <c r="H378" i="1"/>
  <c r="H101" i="1"/>
  <c r="H170" i="1"/>
  <c r="H94" i="1"/>
  <c r="H362" i="1"/>
  <c r="H138" i="1"/>
  <c r="H89" i="1"/>
  <c r="H127" i="1"/>
  <c r="H275" i="1"/>
  <c r="H72" i="1"/>
  <c r="H331" i="1"/>
  <c r="H438" i="1"/>
  <c r="H206" i="1"/>
  <c r="H286" i="1"/>
  <c r="H75" i="1"/>
  <c r="H154" i="1"/>
  <c r="H88" i="1"/>
  <c r="H50" i="1"/>
  <c r="H99" i="1"/>
  <c r="H109" i="1"/>
  <c r="H369" i="1"/>
  <c r="H324" i="1"/>
  <c r="H356" i="1"/>
  <c r="H436" i="1"/>
  <c r="H357" i="1"/>
  <c r="H65" i="1"/>
  <c r="H160" i="1"/>
  <c r="H90" i="1"/>
  <c r="H113" i="1"/>
  <c r="H184" i="1"/>
  <c r="H85" i="1"/>
  <c r="H126" i="1"/>
  <c r="H395" i="1"/>
  <c r="H397" i="1"/>
  <c r="H144" i="1"/>
  <c r="H381" i="1"/>
  <c r="H167" i="1"/>
  <c r="H112" i="1"/>
  <c r="H189" i="1"/>
  <c r="H403" i="1"/>
  <c r="H425" i="1"/>
  <c r="H158" i="1"/>
  <c r="H107" i="1"/>
  <c r="H433" i="1"/>
  <c r="H442" i="1"/>
  <c r="H169" i="1"/>
  <c r="H263" i="1"/>
  <c r="H439" i="1"/>
  <c r="H175" i="1"/>
  <c r="H411" i="1"/>
  <c r="H190" i="1"/>
  <c r="H236" i="1"/>
  <c r="H41" i="1"/>
  <c r="H396" i="1"/>
  <c r="H277" i="1"/>
  <c r="H87" i="1"/>
  <c r="H281" i="1"/>
  <c r="H284" i="1"/>
  <c r="H430" i="1"/>
  <c r="H307" i="1"/>
  <c r="H221" i="1"/>
  <c r="H339" i="1"/>
  <c r="H121" i="1"/>
  <c r="H139" i="1"/>
  <c r="H117" i="1"/>
  <c r="H191" i="1"/>
  <c r="H256" i="1"/>
  <c r="H361" i="1"/>
  <c r="H55" i="1"/>
  <c r="H44" i="1"/>
  <c r="H244" i="1"/>
  <c r="H437" i="1"/>
  <c r="H274" i="1"/>
  <c r="H234" i="1"/>
  <c r="H248" i="1"/>
  <c r="H98" i="1"/>
  <c r="H52" i="1"/>
  <c r="H417" i="1"/>
  <c r="H365" i="1"/>
  <c r="H345" i="1"/>
  <c r="H399" i="1"/>
  <c r="H54" i="1"/>
  <c r="H398" i="1"/>
  <c r="H276" i="1"/>
  <c r="H60" i="1"/>
  <c r="H429" i="1"/>
  <c r="H180" i="1"/>
  <c r="H296" i="1"/>
  <c r="H219" i="1"/>
  <c r="H368" i="1"/>
  <c r="H205" i="1"/>
  <c r="H305" i="1"/>
  <c r="H247" i="1"/>
  <c r="H220" i="1"/>
  <c r="H226" i="1"/>
  <c r="H62" i="1"/>
  <c r="H181" i="1"/>
  <c r="H198" i="1"/>
  <c r="H231" i="1"/>
  <c r="H440" i="1"/>
  <c r="H391" i="1"/>
  <c r="H183" i="1"/>
  <c r="H225" i="1"/>
  <c r="H92" i="1"/>
  <c r="H192" i="1"/>
  <c r="H441" i="1"/>
  <c r="H301" i="1"/>
  <c r="H262" i="1"/>
  <c r="H201" i="1"/>
  <c r="H352" i="1"/>
  <c r="H230" i="1"/>
  <c r="H214" i="1"/>
  <c r="H427" i="1"/>
  <c r="H421" i="1"/>
  <c r="H416" i="1"/>
  <c r="H217" i="1"/>
  <c r="H330" i="1"/>
  <c r="H297" i="1"/>
  <c r="H314" i="1"/>
  <c r="H103" i="1"/>
  <c r="H179" i="1"/>
  <c r="H280" i="1"/>
  <c r="H358" i="1"/>
  <c r="H152" i="1"/>
  <c r="H147" i="1"/>
  <c r="H216" i="1"/>
  <c r="H122" i="1"/>
  <c r="H279" i="1"/>
  <c r="H426" i="1"/>
  <c r="H415" i="1"/>
  <c r="H295" i="1"/>
  <c r="H165" i="1"/>
  <c r="H86" i="1"/>
  <c r="H148" i="1"/>
  <c r="H308" i="1"/>
  <c r="H407" i="1"/>
  <c r="H410" i="1"/>
  <c r="H313" i="1"/>
  <c r="H209" i="1"/>
  <c r="H115" i="1"/>
  <c r="H311" i="1"/>
  <c r="H207" i="1"/>
  <c r="H229" i="1"/>
  <c r="H349" i="1"/>
  <c r="H414" i="1"/>
  <c r="H137" i="1"/>
  <c r="H161" i="1"/>
  <c r="H200" i="1"/>
  <c r="H260" i="1"/>
  <c r="H310" i="1"/>
  <c r="H355" i="1"/>
  <c r="H42" i="1"/>
  <c r="H371" i="1"/>
  <c r="H166" i="1"/>
  <c r="H254" i="1"/>
  <c r="H428" i="1"/>
  <c r="H119" i="1"/>
  <c r="H173" i="1"/>
  <c r="H354" i="1"/>
  <c r="H408" i="1"/>
  <c r="H285" i="1"/>
  <c r="H419" i="1"/>
  <c r="H153" i="1"/>
  <c r="H162" i="1"/>
  <c r="H188" i="1"/>
  <c r="H233" i="1"/>
  <c r="H299" i="1"/>
  <c r="H125" i="1"/>
  <c r="H111" i="1"/>
  <c r="H210" i="1"/>
  <c r="H424" i="1"/>
  <c r="H202" i="1"/>
  <c r="H268" i="1"/>
  <c r="H224" i="1"/>
  <c r="H141" i="1"/>
  <c r="H142" i="1"/>
  <c r="H363" i="1"/>
  <c r="H431" i="1"/>
  <c r="H269" i="1"/>
  <c r="H326" i="1"/>
  <c r="H393" i="1"/>
  <c r="H392" i="1"/>
  <c r="H114" i="1"/>
  <c r="H194" i="1"/>
  <c r="H116" i="1"/>
  <c r="H434" i="1"/>
  <c r="H265" i="1"/>
  <c r="H271" i="1"/>
  <c r="H123" i="1"/>
  <c r="H327" i="1"/>
  <c r="H267" i="1"/>
  <c r="H240" i="1"/>
  <c r="H321" i="1"/>
  <c r="H132" i="1"/>
  <c r="H261" i="1"/>
  <c r="H360" i="1"/>
  <c r="H150" i="1"/>
  <c r="H420" i="1"/>
  <c r="H302" i="1"/>
  <c r="H259" i="1"/>
  <c r="H245" i="1"/>
  <c r="H131" i="1"/>
  <c r="H213" i="1"/>
  <c r="H203" i="1"/>
  <c r="H317" i="1"/>
  <c r="H272" i="1"/>
  <c r="H435" i="1"/>
  <c r="H176" i="1"/>
  <c r="H195" i="1"/>
  <c r="H341" i="1"/>
  <c r="H151" i="1"/>
  <c r="H412" i="1"/>
  <c r="H31" i="1"/>
  <c r="H312" i="1"/>
  <c r="H223" i="1"/>
  <c r="H348" i="1"/>
  <c r="H159" i="1"/>
  <c r="H182" i="1"/>
  <c r="H258" i="1"/>
  <c r="H405" i="1"/>
  <c r="H336" i="1"/>
  <c r="H185" i="1"/>
  <c r="H320" i="1"/>
  <c r="H388" i="1"/>
  <c r="H172" i="1"/>
  <c r="H334" i="1"/>
  <c r="H377" i="1"/>
  <c r="H347" i="1"/>
  <c r="H379" i="1"/>
  <c r="H253" i="1"/>
  <c r="H222" i="1"/>
  <c r="H257" i="1"/>
  <c r="H291" i="1"/>
  <c r="H401" i="1"/>
  <c r="H413" i="1"/>
  <c r="H228" i="1"/>
  <c r="H332" i="1"/>
  <c r="H389" i="1"/>
  <c r="H343" i="1"/>
  <c r="H238" i="1"/>
  <c r="H309" i="1"/>
  <c r="H387" i="1"/>
  <c r="H406" i="1"/>
  <c r="H298" i="1"/>
  <c r="H304" i="1"/>
  <c r="H255" i="1"/>
  <c r="H383" i="1"/>
  <c r="H197" i="1"/>
  <c r="H270" i="1"/>
  <c r="H306" i="1"/>
  <c r="H329" i="1"/>
  <c r="H251" i="1"/>
  <c r="H338" i="1"/>
  <c r="H394" i="1"/>
  <c r="H400" i="1"/>
  <c r="H318" i="1"/>
  <c r="H375" i="1"/>
  <c r="H282" i="1"/>
  <c r="H323" i="1"/>
  <c r="H212" i="1"/>
  <c r="H283" i="1"/>
  <c r="H376" i="1"/>
  <c r="H359" i="1"/>
  <c r="H382" i="1"/>
  <c r="H218" i="1"/>
  <c r="H370" i="1"/>
  <c r="H374" i="1"/>
  <c r="H241" i="1"/>
  <c r="H353" i="1"/>
  <c r="H239" i="1"/>
  <c r="H252" i="1"/>
  <c r="H342" i="1"/>
  <c r="H243" i="1"/>
  <c r="H237" i="1"/>
  <c r="H249" i="1"/>
  <c r="H364" i="1"/>
  <c r="H372" i="1"/>
  <c r="H211" i="1"/>
  <c r="H293" i="1"/>
  <c r="H315" i="1"/>
  <c r="H367" i="1"/>
  <c r="H187" i="1"/>
  <c r="H303" i="1"/>
  <c r="H242" i="1"/>
  <c r="H171" i="1"/>
  <c r="H328" i="1"/>
  <c r="H292" i="1"/>
  <c r="H344" i="1"/>
  <c r="H340" i="1"/>
  <c r="H289" i="1"/>
  <c r="H235" i="1"/>
  <c r="H385" i="1"/>
  <c r="H250" i="1"/>
  <c r="H193" i="1"/>
  <c r="H273" i="1"/>
  <c r="H316" i="1"/>
  <c r="H386" i="1"/>
  <c r="H288" i="1"/>
  <c r="H335" i="1"/>
  <c r="H178" i="1"/>
  <c r="H215" i="1"/>
  <c r="H290" i="1"/>
  <c r="H17" i="1"/>
  <c r="AB2" i="1"/>
  <c r="AB3" i="1"/>
  <c r="K346" i="1"/>
  <c r="N290" i="1"/>
  <c r="O290" i="1"/>
  <c r="P290" i="1"/>
  <c r="M290" i="1"/>
  <c r="L290" i="1"/>
  <c r="K290" i="1"/>
  <c r="O215" i="1"/>
  <c r="P215" i="1"/>
  <c r="M215" i="1"/>
  <c r="L215" i="1"/>
  <c r="K215" i="1"/>
  <c r="N178" i="1"/>
  <c r="O178" i="1"/>
  <c r="P178" i="1"/>
  <c r="M178" i="1"/>
  <c r="L178" i="1"/>
  <c r="K178" i="1"/>
  <c r="N335" i="1"/>
  <c r="O335" i="1"/>
  <c r="P335" i="1"/>
  <c r="M335" i="1"/>
  <c r="L335" i="1"/>
  <c r="K335" i="1"/>
  <c r="N288" i="1"/>
  <c r="O288" i="1"/>
  <c r="P288" i="1"/>
  <c r="M288" i="1"/>
  <c r="L288" i="1"/>
  <c r="K288" i="1"/>
  <c r="N386" i="1"/>
  <c r="O386" i="1"/>
  <c r="P386" i="1"/>
  <c r="M386" i="1"/>
  <c r="L386" i="1"/>
  <c r="K386" i="1"/>
  <c r="N316" i="1"/>
  <c r="O316" i="1"/>
  <c r="P316" i="1"/>
  <c r="M316" i="1"/>
  <c r="L316" i="1"/>
  <c r="K316" i="1"/>
  <c r="N273" i="1"/>
  <c r="O273" i="1"/>
  <c r="P273" i="1"/>
  <c r="M273" i="1"/>
  <c r="L273" i="1"/>
  <c r="K273" i="1"/>
  <c r="N193" i="1"/>
  <c r="O193" i="1"/>
  <c r="P193" i="1"/>
  <c r="M193" i="1"/>
  <c r="L193" i="1"/>
  <c r="K193" i="1"/>
  <c r="N250" i="1"/>
  <c r="O250" i="1"/>
  <c r="P250" i="1"/>
  <c r="M250" i="1"/>
  <c r="L250" i="1"/>
  <c r="K250" i="1"/>
  <c r="P385" i="1"/>
  <c r="N385" i="1"/>
  <c r="O385" i="1"/>
  <c r="M385" i="1"/>
  <c r="L385" i="1"/>
  <c r="K385" i="1"/>
  <c r="O235" i="1"/>
  <c r="P235" i="1"/>
  <c r="M235" i="1"/>
  <c r="L235" i="1"/>
  <c r="K235" i="1"/>
  <c r="N289" i="1"/>
  <c r="O289" i="1"/>
  <c r="P289" i="1"/>
  <c r="M289" i="1"/>
  <c r="L289" i="1"/>
  <c r="K289" i="1"/>
  <c r="N340" i="1"/>
  <c r="O340" i="1"/>
  <c r="P340" i="1"/>
  <c r="M340" i="1"/>
  <c r="L340" i="1"/>
  <c r="K340" i="1"/>
  <c r="N344" i="1"/>
  <c r="O344" i="1"/>
  <c r="P344" i="1"/>
  <c r="M344" i="1"/>
  <c r="L344" i="1"/>
  <c r="K344" i="1"/>
  <c r="N292" i="1"/>
  <c r="O292" i="1"/>
  <c r="P292" i="1"/>
  <c r="M292" i="1"/>
  <c r="L292" i="1"/>
  <c r="K292" i="1"/>
  <c r="P328" i="1"/>
  <c r="N328" i="1"/>
  <c r="O328" i="1"/>
  <c r="M328" i="1"/>
  <c r="L328" i="1"/>
  <c r="K328" i="1"/>
  <c r="N171" i="1"/>
  <c r="O171" i="1"/>
  <c r="P171" i="1"/>
  <c r="M171" i="1"/>
  <c r="L171" i="1"/>
  <c r="K171" i="1"/>
  <c r="N242" i="1"/>
  <c r="O242" i="1"/>
  <c r="P242" i="1"/>
  <c r="M242" i="1"/>
  <c r="L242" i="1"/>
  <c r="K242" i="1"/>
  <c r="N303" i="1"/>
  <c r="O303" i="1"/>
  <c r="P303" i="1"/>
  <c r="M303" i="1"/>
  <c r="L303" i="1"/>
  <c r="K303" i="1"/>
  <c r="O187" i="1"/>
  <c r="P187" i="1"/>
  <c r="M187" i="1"/>
  <c r="L187" i="1"/>
  <c r="K187" i="1"/>
  <c r="N367" i="1"/>
  <c r="O367" i="1"/>
  <c r="P367" i="1"/>
  <c r="M367" i="1"/>
  <c r="L367" i="1"/>
  <c r="K367" i="1"/>
  <c r="N315" i="1"/>
  <c r="O315" i="1"/>
  <c r="P315" i="1"/>
  <c r="M315" i="1"/>
  <c r="L315" i="1"/>
  <c r="K315" i="1"/>
  <c r="N293" i="1"/>
  <c r="O293" i="1"/>
  <c r="P293" i="1"/>
  <c r="M293" i="1"/>
  <c r="L293" i="1"/>
  <c r="K293" i="1"/>
  <c r="N211" i="1"/>
  <c r="O211" i="1"/>
  <c r="P211" i="1"/>
  <c r="M211" i="1"/>
  <c r="L211" i="1"/>
  <c r="K211" i="1"/>
  <c r="N372" i="1"/>
  <c r="O372" i="1"/>
  <c r="P372" i="1"/>
  <c r="M372" i="1"/>
  <c r="L372" i="1"/>
  <c r="K372" i="1"/>
  <c r="O364" i="1"/>
  <c r="P364" i="1"/>
  <c r="M364" i="1"/>
  <c r="L364" i="1"/>
  <c r="K364" i="1"/>
  <c r="N249" i="1"/>
  <c r="O249" i="1"/>
  <c r="P249" i="1"/>
  <c r="M249" i="1"/>
  <c r="L249" i="1"/>
  <c r="K249" i="1"/>
  <c r="N237" i="1"/>
  <c r="O237" i="1"/>
  <c r="P237" i="1"/>
  <c r="M237" i="1"/>
  <c r="L237" i="1"/>
  <c r="K237" i="1"/>
  <c r="N243" i="1"/>
  <c r="O243" i="1"/>
  <c r="P243" i="1"/>
  <c r="M243" i="1"/>
  <c r="L243" i="1"/>
  <c r="K243" i="1"/>
  <c r="N342" i="1"/>
  <c r="O342" i="1"/>
  <c r="P342" i="1"/>
  <c r="M342" i="1"/>
  <c r="L342" i="1"/>
  <c r="K342" i="1"/>
  <c r="N252" i="1"/>
  <c r="O252" i="1"/>
  <c r="P252" i="1"/>
  <c r="M252" i="1"/>
  <c r="L252" i="1"/>
  <c r="K252" i="1"/>
  <c r="N239" i="1"/>
  <c r="O239" i="1"/>
  <c r="P239" i="1"/>
  <c r="M239" i="1"/>
  <c r="L239" i="1"/>
  <c r="K239" i="1"/>
  <c r="N353" i="1"/>
  <c r="O353" i="1"/>
  <c r="P353" i="1"/>
  <c r="M353" i="1"/>
  <c r="L353" i="1"/>
  <c r="K353" i="1"/>
  <c r="N241" i="1"/>
  <c r="O241" i="1"/>
  <c r="P241" i="1"/>
  <c r="M241" i="1"/>
  <c r="L241" i="1"/>
  <c r="K241" i="1"/>
  <c r="N374" i="1"/>
  <c r="O374" i="1"/>
  <c r="P374" i="1"/>
  <c r="M374" i="1"/>
  <c r="L374" i="1"/>
  <c r="K374" i="1"/>
  <c r="N370" i="1"/>
  <c r="O370" i="1"/>
  <c r="P370" i="1"/>
  <c r="M370" i="1"/>
  <c r="L370" i="1"/>
  <c r="K370" i="1"/>
  <c r="N218" i="1"/>
  <c r="O218" i="1"/>
  <c r="P218" i="1"/>
  <c r="M218" i="1"/>
  <c r="L218" i="1"/>
  <c r="K218" i="1"/>
  <c r="O382" i="1"/>
  <c r="P382" i="1"/>
  <c r="M382" i="1"/>
  <c r="L382" i="1"/>
  <c r="K382" i="1"/>
  <c r="N359" i="1"/>
  <c r="O359" i="1"/>
  <c r="P359" i="1"/>
  <c r="M359" i="1"/>
  <c r="L359" i="1"/>
  <c r="K359" i="1"/>
  <c r="N376" i="1"/>
  <c r="O376" i="1"/>
  <c r="P376" i="1"/>
  <c r="M376" i="1"/>
  <c r="L376" i="1"/>
  <c r="K376" i="1"/>
  <c r="O283" i="1"/>
  <c r="P283" i="1"/>
  <c r="M283" i="1"/>
  <c r="L283" i="1"/>
  <c r="K283" i="1"/>
  <c r="N212" i="1"/>
  <c r="O212" i="1"/>
  <c r="P212" i="1"/>
  <c r="M212" i="1"/>
  <c r="L212" i="1"/>
  <c r="K212" i="1"/>
  <c r="O323" i="1"/>
  <c r="P323" i="1"/>
  <c r="M323" i="1"/>
  <c r="L323" i="1"/>
  <c r="K323" i="1"/>
  <c r="O282" i="1"/>
  <c r="P282" i="1"/>
  <c r="M282" i="1"/>
  <c r="L282" i="1"/>
  <c r="K282" i="1"/>
  <c r="N375" i="1"/>
  <c r="O375" i="1"/>
  <c r="P375" i="1"/>
  <c r="M375" i="1"/>
  <c r="L375" i="1"/>
  <c r="K375" i="1"/>
  <c r="N318" i="1"/>
  <c r="O318" i="1"/>
  <c r="P318" i="1"/>
  <c r="M318" i="1"/>
  <c r="L318" i="1"/>
  <c r="K318" i="1"/>
  <c r="N400" i="1"/>
  <c r="O400" i="1"/>
  <c r="P400" i="1"/>
  <c r="M400" i="1"/>
  <c r="L400" i="1"/>
  <c r="K400" i="1"/>
  <c r="N394" i="1"/>
  <c r="O394" i="1"/>
  <c r="P394" i="1"/>
  <c r="M394" i="1"/>
  <c r="L394" i="1"/>
  <c r="K394" i="1"/>
  <c r="N338" i="1"/>
  <c r="O338" i="1"/>
  <c r="P338" i="1"/>
  <c r="M338" i="1"/>
  <c r="L338" i="1"/>
  <c r="K338" i="1"/>
  <c r="P251" i="1"/>
  <c r="N251" i="1"/>
  <c r="O251" i="1"/>
  <c r="M251" i="1"/>
  <c r="L251" i="1"/>
  <c r="K251" i="1"/>
  <c r="N329" i="1"/>
  <c r="O329" i="1"/>
  <c r="P329" i="1"/>
  <c r="M329" i="1"/>
  <c r="L329" i="1"/>
  <c r="K329" i="1"/>
  <c r="N306" i="1"/>
  <c r="O306" i="1"/>
  <c r="P306" i="1"/>
  <c r="M306" i="1"/>
  <c r="L306" i="1"/>
  <c r="K306" i="1"/>
  <c r="O270" i="1"/>
  <c r="P270" i="1"/>
  <c r="M270" i="1"/>
  <c r="L270" i="1"/>
  <c r="K270" i="1"/>
  <c r="N197" i="1"/>
  <c r="O197" i="1"/>
  <c r="P197" i="1"/>
  <c r="M197" i="1"/>
  <c r="L197" i="1"/>
  <c r="K197" i="1"/>
  <c r="N383" i="1"/>
  <c r="O383" i="1"/>
  <c r="P383" i="1"/>
  <c r="M383" i="1"/>
  <c r="L383" i="1"/>
  <c r="K383" i="1"/>
  <c r="N255" i="1"/>
  <c r="O255" i="1"/>
  <c r="P255" i="1"/>
  <c r="M255" i="1"/>
  <c r="L255" i="1"/>
  <c r="K255" i="1"/>
  <c r="N304" i="1"/>
  <c r="O304" i="1"/>
  <c r="P304" i="1"/>
  <c r="M304" i="1"/>
  <c r="L304" i="1"/>
  <c r="K304" i="1"/>
  <c r="N298" i="1"/>
  <c r="O298" i="1"/>
  <c r="P298" i="1"/>
  <c r="M298" i="1"/>
  <c r="L298" i="1"/>
  <c r="K298" i="1"/>
  <c r="O406" i="1"/>
  <c r="P406" i="1"/>
  <c r="M406" i="1"/>
  <c r="L406" i="1"/>
  <c r="K406" i="1"/>
  <c r="N387" i="1"/>
  <c r="O387" i="1"/>
  <c r="P387" i="1"/>
  <c r="M387" i="1"/>
  <c r="L387" i="1"/>
  <c r="K387" i="1"/>
  <c r="N309" i="1"/>
  <c r="O309" i="1"/>
  <c r="P309" i="1"/>
  <c r="M309" i="1"/>
  <c r="L309" i="1"/>
  <c r="K309" i="1"/>
  <c r="N238" i="1"/>
  <c r="O238" i="1"/>
  <c r="P238" i="1"/>
  <c r="M238" i="1"/>
  <c r="L238" i="1"/>
  <c r="K238" i="1"/>
  <c r="P343" i="1"/>
  <c r="N343" i="1"/>
  <c r="O343" i="1"/>
  <c r="M343" i="1"/>
  <c r="L343" i="1"/>
  <c r="K343" i="1"/>
  <c r="N389" i="1"/>
  <c r="O389" i="1"/>
  <c r="P389" i="1"/>
  <c r="M389" i="1"/>
  <c r="L389" i="1"/>
  <c r="K389" i="1"/>
  <c r="N332" i="1"/>
  <c r="O332" i="1"/>
  <c r="P332" i="1"/>
  <c r="M332" i="1"/>
  <c r="L332" i="1"/>
  <c r="K332" i="1"/>
  <c r="N228" i="1"/>
  <c r="O228" i="1"/>
  <c r="P228" i="1"/>
  <c r="M228" i="1"/>
  <c r="L228" i="1"/>
  <c r="K228" i="1"/>
  <c r="N413" i="1"/>
  <c r="O413" i="1"/>
  <c r="P413" i="1"/>
  <c r="M413" i="1"/>
  <c r="L413" i="1"/>
  <c r="K413" i="1"/>
  <c r="N401" i="1"/>
  <c r="O401" i="1"/>
  <c r="P401" i="1"/>
  <c r="M401" i="1"/>
  <c r="L401" i="1"/>
  <c r="K401" i="1"/>
  <c r="N291" i="1"/>
  <c r="O291" i="1"/>
  <c r="P291" i="1"/>
  <c r="M291" i="1"/>
  <c r="L291" i="1"/>
  <c r="K291" i="1"/>
  <c r="O257" i="1"/>
  <c r="P257" i="1"/>
  <c r="M257" i="1"/>
  <c r="L257" i="1"/>
  <c r="K257" i="1"/>
  <c r="N222" i="1"/>
  <c r="O222" i="1"/>
  <c r="P222" i="1"/>
  <c r="M222" i="1"/>
  <c r="L222" i="1"/>
  <c r="K222" i="1"/>
  <c r="N253" i="1"/>
  <c r="O253" i="1"/>
  <c r="P253" i="1"/>
  <c r="M253" i="1"/>
  <c r="L253" i="1"/>
  <c r="K253" i="1"/>
  <c r="N379" i="1"/>
  <c r="O379" i="1"/>
  <c r="P379" i="1"/>
  <c r="M379" i="1"/>
  <c r="L379" i="1"/>
  <c r="K379" i="1"/>
  <c r="N347" i="1"/>
  <c r="O347" i="1"/>
  <c r="P347" i="1"/>
  <c r="M347" i="1"/>
  <c r="L347" i="1"/>
  <c r="K347" i="1"/>
  <c r="N377" i="1"/>
  <c r="O377" i="1"/>
  <c r="P377" i="1"/>
  <c r="M377" i="1"/>
  <c r="L377" i="1"/>
  <c r="K377" i="1"/>
  <c r="O334" i="1"/>
  <c r="P334" i="1"/>
  <c r="M334" i="1"/>
  <c r="L334" i="1"/>
  <c r="K334" i="1"/>
  <c r="P172" i="1"/>
  <c r="N172" i="1"/>
  <c r="O172" i="1"/>
  <c r="M172" i="1"/>
  <c r="L172" i="1"/>
  <c r="K172" i="1"/>
  <c r="N388" i="1"/>
  <c r="O388" i="1"/>
  <c r="P388" i="1"/>
  <c r="M388" i="1"/>
  <c r="L388" i="1"/>
  <c r="K388" i="1"/>
  <c r="O320" i="1"/>
  <c r="P320" i="1"/>
  <c r="M320" i="1"/>
  <c r="L320" i="1"/>
  <c r="K320" i="1"/>
  <c r="P185" i="1"/>
  <c r="N185" i="1"/>
  <c r="O185" i="1"/>
  <c r="M185" i="1"/>
  <c r="L185" i="1"/>
  <c r="K185" i="1"/>
  <c r="N336" i="1"/>
  <c r="O336" i="1"/>
  <c r="P336" i="1"/>
  <c r="M336" i="1"/>
  <c r="L336" i="1"/>
  <c r="K336" i="1"/>
  <c r="N405" i="1"/>
  <c r="O405" i="1"/>
  <c r="P405" i="1"/>
  <c r="M405" i="1"/>
  <c r="L405" i="1"/>
  <c r="K405" i="1"/>
  <c r="N258" i="1"/>
  <c r="O258" i="1"/>
  <c r="P258" i="1"/>
  <c r="M258" i="1"/>
  <c r="L258" i="1"/>
  <c r="K258" i="1"/>
  <c r="N182" i="1"/>
  <c r="O182" i="1"/>
  <c r="P182" i="1"/>
  <c r="M182" i="1"/>
  <c r="L182" i="1"/>
  <c r="K182" i="1"/>
  <c r="N159" i="1"/>
  <c r="O159" i="1"/>
  <c r="P159" i="1"/>
  <c r="M159" i="1"/>
  <c r="L159" i="1"/>
  <c r="K159" i="1"/>
  <c r="N348" i="1"/>
  <c r="O348" i="1"/>
  <c r="P348" i="1"/>
  <c r="M348" i="1"/>
  <c r="L348" i="1"/>
  <c r="K348" i="1"/>
  <c r="N223" i="1"/>
  <c r="O223" i="1"/>
  <c r="P223" i="1"/>
  <c r="M223" i="1"/>
  <c r="L223" i="1"/>
  <c r="K223" i="1"/>
  <c r="N312" i="1"/>
  <c r="O312" i="1"/>
  <c r="P312" i="1"/>
  <c r="M312" i="1"/>
  <c r="L312" i="1"/>
  <c r="K312" i="1"/>
  <c r="N31" i="1"/>
  <c r="O31" i="1"/>
  <c r="P31" i="1"/>
  <c r="M31" i="1"/>
  <c r="L31" i="1"/>
  <c r="K31" i="1"/>
  <c r="N412" i="1"/>
  <c r="O412" i="1"/>
  <c r="P412" i="1"/>
  <c r="M412" i="1"/>
  <c r="L412" i="1"/>
  <c r="K412" i="1"/>
  <c r="N151" i="1"/>
  <c r="O151" i="1"/>
  <c r="P151" i="1"/>
  <c r="M151" i="1"/>
  <c r="L151" i="1"/>
  <c r="K151" i="1"/>
  <c r="N341" i="1"/>
  <c r="O341" i="1"/>
  <c r="P341" i="1"/>
  <c r="M341" i="1"/>
  <c r="L341" i="1"/>
  <c r="K341" i="1"/>
  <c r="N195" i="1"/>
  <c r="O195" i="1"/>
  <c r="P195" i="1"/>
  <c r="M195" i="1"/>
  <c r="L195" i="1"/>
  <c r="K195" i="1"/>
  <c r="N176" i="1"/>
  <c r="O176" i="1"/>
  <c r="P176" i="1"/>
  <c r="M176" i="1"/>
  <c r="L176" i="1"/>
  <c r="K176" i="1"/>
  <c r="N435" i="1"/>
  <c r="O435" i="1"/>
  <c r="P435" i="1"/>
  <c r="M435" i="1"/>
  <c r="L435" i="1"/>
  <c r="K435" i="1"/>
  <c r="N272" i="1"/>
  <c r="O272" i="1"/>
  <c r="P272" i="1"/>
  <c r="M272" i="1"/>
  <c r="L272" i="1"/>
  <c r="K272" i="1"/>
  <c r="N317" i="1"/>
  <c r="O317" i="1"/>
  <c r="P317" i="1"/>
  <c r="M317" i="1"/>
  <c r="L317" i="1"/>
  <c r="K317" i="1"/>
  <c r="N203" i="1"/>
  <c r="O203" i="1"/>
  <c r="P203" i="1"/>
  <c r="M203" i="1"/>
  <c r="L203" i="1"/>
  <c r="K203" i="1"/>
  <c r="N213" i="1"/>
  <c r="O213" i="1"/>
  <c r="P213" i="1"/>
  <c r="M213" i="1"/>
  <c r="L213" i="1"/>
  <c r="K213" i="1"/>
  <c r="N131" i="1"/>
  <c r="O131" i="1"/>
  <c r="P131" i="1"/>
  <c r="M131" i="1"/>
  <c r="L131" i="1"/>
  <c r="K131" i="1"/>
  <c r="N245" i="1"/>
  <c r="O245" i="1"/>
  <c r="P245" i="1"/>
  <c r="M245" i="1"/>
  <c r="L245" i="1"/>
  <c r="K245" i="1"/>
  <c r="P259" i="1"/>
  <c r="N259" i="1"/>
  <c r="O259" i="1"/>
  <c r="M259" i="1"/>
  <c r="L259" i="1"/>
  <c r="K259" i="1"/>
  <c r="N302" i="1"/>
  <c r="O302" i="1"/>
  <c r="P302" i="1"/>
  <c r="M302" i="1"/>
  <c r="L302" i="1"/>
  <c r="K302" i="1"/>
  <c r="N420" i="1"/>
  <c r="O420" i="1"/>
  <c r="P420" i="1"/>
  <c r="M420" i="1"/>
  <c r="L420" i="1"/>
  <c r="K420" i="1"/>
  <c r="N150" i="1"/>
  <c r="O150" i="1"/>
  <c r="P150" i="1"/>
  <c r="M150" i="1"/>
  <c r="L150" i="1"/>
  <c r="K150" i="1"/>
  <c r="N360" i="1"/>
  <c r="O360" i="1"/>
  <c r="P360" i="1"/>
  <c r="M360" i="1"/>
  <c r="L360" i="1"/>
  <c r="K360" i="1"/>
  <c r="N261" i="1"/>
  <c r="O261" i="1"/>
  <c r="P261" i="1"/>
  <c r="M261" i="1"/>
  <c r="L261" i="1"/>
  <c r="K261" i="1"/>
  <c r="O132" i="1"/>
  <c r="P132" i="1"/>
  <c r="M132" i="1"/>
  <c r="L132" i="1"/>
  <c r="K132" i="1"/>
  <c r="N321" i="1"/>
  <c r="O321" i="1"/>
  <c r="P321" i="1"/>
  <c r="M321" i="1"/>
  <c r="L321" i="1"/>
  <c r="K321" i="1"/>
  <c r="N240" i="1"/>
  <c r="O240" i="1"/>
  <c r="P240" i="1"/>
  <c r="M240" i="1"/>
  <c r="L240" i="1"/>
  <c r="K240" i="1"/>
  <c r="N267" i="1"/>
  <c r="O267" i="1"/>
  <c r="P267" i="1"/>
  <c r="M267" i="1"/>
  <c r="L267" i="1"/>
  <c r="K267" i="1"/>
  <c r="P327" i="1"/>
  <c r="N327" i="1"/>
  <c r="O327" i="1"/>
  <c r="M327" i="1"/>
  <c r="L327" i="1"/>
  <c r="K327" i="1"/>
  <c r="P123" i="1"/>
  <c r="N123" i="1"/>
  <c r="O123" i="1"/>
  <c r="M123" i="1"/>
  <c r="L123" i="1"/>
  <c r="K123" i="1"/>
  <c r="O271" i="1"/>
  <c r="P271" i="1"/>
  <c r="M271" i="1"/>
  <c r="L271" i="1"/>
  <c r="K271" i="1"/>
  <c r="N265" i="1"/>
  <c r="O265" i="1"/>
  <c r="P265" i="1"/>
  <c r="M265" i="1"/>
  <c r="L265" i="1"/>
  <c r="K265" i="1"/>
  <c r="N434" i="1"/>
  <c r="O434" i="1"/>
  <c r="P434" i="1"/>
  <c r="M434" i="1"/>
  <c r="L434" i="1"/>
  <c r="K434" i="1"/>
  <c r="N116" i="1"/>
  <c r="O116" i="1"/>
  <c r="P116" i="1"/>
  <c r="M116" i="1"/>
  <c r="L116" i="1"/>
  <c r="K116" i="1"/>
  <c r="N194" i="1"/>
  <c r="O194" i="1"/>
  <c r="P194" i="1"/>
  <c r="M194" i="1"/>
  <c r="L194" i="1"/>
  <c r="K194" i="1"/>
  <c r="N114" i="1"/>
  <c r="O114" i="1"/>
  <c r="P114" i="1"/>
  <c r="M114" i="1"/>
  <c r="L114" i="1"/>
  <c r="K114" i="1"/>
  <c r="N392" i="1"/>
  <c r="O392" i="1"/>
  <c r="P392" i="1"/>
  <c r="M392" i="1"/>
  <c r="L392" i="1"/>
  <c r="K392" i="1"/>
  <c r="N393" i="1"/>
  <c r="O393" i="1"/>
  <c r="P393" i="1"/>
  <c r="M393" i="1"/>
  <c r="L393" i="1"/>
  <c r="K393" i="1"/>
  <c r="N326" i="1"/>
  <c r="O326" i="1"/>
  <c r="P326" i="1"/>
  <c r="M326" i="1"/>
  <c r="L326" i="1"/>
  <c r="K326" i="1"/>
  <c r="N269" i="1"/>
  <c r="O269" i="1"/>
  <c r="P269" i="1"/>
  <c r="M269" i="1"/>
  <c r="L269" i="1"/>
  <c r="K269" i="1"/>
  <c r="N431" i="1"/>
  <c r="O431" i="1"/>
  <c r="P431" i="1"/>
  <c r="M431" i="1"/>
  <c r="L431" i="1"/>
  <c r="K431" i="1"/>
  <c r="N363" i="1"/>
  <c r="O363" i="1"/>
  <c r="P363" i="1"/>
  <c r="M363" i="1"/>
  <c r="L363" i="1"/>
  <c r="K363" i="1"/>
  <c r="N142" i="1"/>
  <c r="O142" i="1"/>
  <c r="P142" i="1"/>
  <c r="M142" i="1"/>
  <c r="L142" i="1"/>
  <c r="K142" i="1"/>
  <c r="N141" i="1"/>
  <c r="O141" i="1"/>
  <c r="P141" i="1"/>
  <c r="M141" i="1"/>
  <c r="L141" i="1"/>
  <c r="K141" i="1"/>
  <c r="N224" i="1"/>
  <c r="O224" i="1"/>
  <c r="P224" i="1"/>
  <c r="M224" i="1"/>
  <c r="L224" i="1"/>
  <c r="K224" i="1"/>
  <c r="P268" i="1"/>
  <c r="N268" i="1"/>
  <c r="O268" i="1"/>
  <c r="M268" i="1"/>
  <c r="L268" i="1"/>
  <c r="K268" i="1"/>
  <c r="N202" i="1"/>
  <c r="O202" i="1"/>
  <c r="P202" i="1"/>
  <c r="M202" i="1"/>
  <c r="L202" i="1"/>
  <c r="K202" i="1"/>
  <c r="N424" i="1"/>
  <c r="O424" i="1"/>
  <c r="P424" i="1"/>
  <c r="M424" i="1"/>
  <c r="L424" i="1"/>
  <c r="K424" i="1"/>
  <c r="N210" i="1"/>
  <c r="O210" i="1"/>
  <c r="P210" i="1"/>
  <c r="M210" i="1"/>
  <c r="L210" i="1"/>
  <c r="K210" i="1"/>
  <c r="N111" i="1"/>
  <c r="O111" i="1"/>
  <c r="P111" i="1"/>
  <c r="M111" i="1"/>
  <c r="L111" i="1"/>
  <c r="K111" i="1"/>
  <c r="N125" i="1"/>
  <c r="O125" i="1"/>
  <c r="P125" i="1"/>
  <c r="M125" i="1"/>
  <c r="L125" i="1"/>
  <c r="K125" i="1"/>
  <c r="N299" i="1"/>
  <c r="O299" i="1"/>
  <c r="P299" i="1"/>
  <c r="M299" i="1"/>
  <c r="L299" i="1"/>
  <c r="K299" i="1"/>
  <c r="N233" i="1"/>
  <c r="O233" i="1"/>
  <c r="P233" i="1"/>
  <c r="M233" i="1"/>
  <c r="L233" i="1"/>
  <c r="K233" i="1"/>
  <c r="N188" i="1"/>
  <c r="O188" i="1"/>
  <c r="P188" i="1"/>
  <c r="M188" i="1"/>
  <c r="L188" i="1"/>
  <c r="K188" i="1"/>
  <c r="N162" i="1"/>
  <c r="O162" i="1"/>
  <c r="P162" i="1"/>
  <c r="M162" i="1"/>
  <c r="L162" i="1"/>
  <c r="K162" i="1"/>
  <c r="N153" i="1"/>
  <c r="O153" i="1"/>
  <c r="P153" i="1"/>
  <c r="M153" i="1"/>
  <c r="L153" i="1"/>
  <c r="K153" i="1"/>
  <c r="N419" i="1"/>
  <c r="O419" i="1"/>
  <c r="P419" i="1"/>
  <c r="M419" i="1"/>
  <c r="L419" i="1"/>
  <c r="K419" i="1"/>
  <c r="N285" i="1"/>
  <c r="O285" i="1"/>
  <c r="P285" i="1"/>
  <c r="M285" i="1"/>
  <c r="L285" i="1"/>
  <c r="K285" i="1"/>
  <c r="N408" i="1"/>
  <c r="O408" i="1"/>
  <c r="P408" i="1"/>
  <c r="M408" i="1"/>
  <c r="L408" i="1"/>
  <c r="K408" i="1"/>
  <c r="N354" i="1"/>
  <c r="O354" i="1"/>
  <c r="P354" i="1"/>
  <c r="M354" i="1"/>
  <c r="L354" i="1"/>
  <c r="K354" i="1"/>
  <c r="N173" i="1"/>
  <c r="O173" i="1"/>
  <c r="P173" i="1"/>
  <c r="M173" i="1"/>
  <c r="L173" i="1"/>
  <c r="K173" i="1"/>
  <c r="N119" i="1"/>
  <c r="O119" i="1"/>
  <c r="P119" i="1"/>
  <c r="M119" i="1"/>
  <c r="L119" i="1"/>
  <c r="K119" i="1"/>
  <c r="N428" i="1"/>
  <c r="O428" i="1"/>
  <c r="P428" i="1"/>
  <c r="M428" i="1"/>
  <c r="L428" i="1"/>
  <c r="K428" i="1"/>
  <c r="P254" i="1"/>
  <c r="N254" i="1"/>
  <c r="O254" i="1"/>
  <c r="M254" i="1"/>
  <c r="L254" i="1"/>
  <c r="K254" i="1"/>
  <c r="N166" i="1"/>
  <c r="O166" i="1"/>
  <c r="P166" i="1"/>
  <c r="M166" i="1"/>
  <c r="L166" i="1"/>
  <c r="K166" i="1"/>
  <c r="N371" i="1"/>
  <c r="O371" i="1"/>
  <c r="P371" i="1"/>
  <c r="M371" i="1"/>
  <c r="L371" i="1"/>
  <c r="K371" i="1"/>
  <c r="N42" i="1"/>
  <c r="O42" i="1"/>
  <c r="P42" i="1"/>
  <c r="M42" i="1"/>
  <c r="L42" i="1"/>
  <c r="K42" i="1"/>
  <c r="N355" i="1"/>
  <c r="O355" i="1"/>
  <c r="P355" i="1"/>
  <c r="M355" i="1"/>
  <c r="L355" i="1"/>
  <c r="K355" i="1"/>
  <c r="N310" i="1"/>
  <c r="O310" i="1"/>
  <c r="P310" i="1"/>
  <c r="M310" i="1"/>
  <c r="L310" i="1"/>
  <c r="K310" i="1"/>
  <c r="N260" i="1"/>
  <c r="O260" i="1"/>
  <c r="P260" i="1"/>
  <c r="M260" i="1"/>
  <c r="L260" i="1"/>
  <c r="K260" i="1"/>
  <c r="N200" i="1"/>
  <c r="O200" i="1"/>
  <c r="P200" i="1"/>
  <c r="M200" i="1"/>
  <c r="L200" i="1"/>
  <c r="K200" i="1"/>
  <c r="O161" i="1"/>
  <c r="P161" i="1"/>
  <c r="M161" i="1"/>
  <c r="L161" i="1"/>
  <c r="K161" i="1"/>
  <c r="N137" i="1"/>
  <c r="O137" i="1"/>
  <c r="P137" i="1"/>
  <c r="M137" i="1"/>
  <c r="L137" i="1"/>
  <c r="K137" i="1"/>
  <c r="N414" i="1"/>
  <c r="O414" i="1"/>
  <c r="P414" i="1"/>
  <c r="M414" i="1"/>
  <c r="L414" i="1"/>
  <c r="K414" i="1"/>
  <c r="N349" i="1"/>
  <c r="O349" i="1"/>
  <c r="P349" i="1"/>
  <c r="M349" i="1"/>
  <c r="L349" i="1"/>
  <c r="K349" i="1"/>
  <c r="N229" i="1"/>
  <c r="O229" i="1"/>
  <c r="P229" i="1"/>
  <c r="M229" i="1"/>
  <c r="L229" i="1"/>
  <c r="K229" i="1"/>
  <c r="N207" i="1"/>
  <c r="O207" i="1"/>
  <c r="P207" i="1"/>
  <c r="M207" i="1"/>
  <c r="L207" i="1"/>
  <c r="K207" i="1"/>
  <c r="N311" i="1"/>
  <c r="O311" i="1"/>
  <c r="P311" i="1"/>
  <c r="M311" i="1"/>
  <c r="L311" i="1"/>
  <c r="K311" i="1"/>
  <c r="N115" i="1"/>
  <c r="O115" i="1"/>
  <c r="P115" i="1"/>
  <c r="M115" i="1"/>
  <c r="L115" i="1"/>
  <c r="K115" i="1"/>
  <c r="N209" i="1"/>
  <c r="O209" i="1"/>
  <c r="P209" i="1"/>
  <c r="M209" i="1"/>
  <c r="L209" i="1"/>
  <c r="K209" i="1"/>
  <c r="N313" i="1"/>
  <c r="O313" i="1"/>
  <c r="P313" i="1"/>
  <c r="M313" i="1"/>
  <c r="L313" i="1"/>
  <c r="K313" i="1"/>
  <c r="N410" i="1"/>
  <c r="O410" i="1"/>
  <c r="P410" i="1"/>
  <c r="M410" i="1"/>
  <c r="L410" i="1"/>
  <c r="K410" i="1"/>
  <c r="N407" i="1"/>
  <c r="O407" i="1"/>
  <c r="P407" i="1"/>
  <c r="M407" i="1"/>
  <c r="L407" i="1"/>
  <c r="K407" i="1"/>
  <c r="N308" i="1"/>
  <c r="O308" i="1"/>
  <c r="P308" i="1"/>
  <c r="M308" i="1"/>
  <c r="L308" i="1"/>
  <c r="K308" i="1"/>
  <c r="N148" i="1"/>
  <c r="O148" i="1"/>
  <c r="P148" i="1"/>
  <c r="M148" i="1"/>
  <c r="L148" i="1"/>
  <c r="K148" i="1"/>
  <c r="N86" i="1"/>
  <c r="O86" i="1"/>
  <c r="P86" i="1"/>
  <c r="M86" i="1"/>
  <c r="L86" i="1"/>
  <c r="K86" i="1"/>
  <c r="N165" i="1"/>
  <c r="O165" i="1"/>
  <c r="P165" i="1"/>
  <c r="M165" i="1"/>
  <c r="L165" i="1"/>
  <c r="K165" i="1"/>
  <c r="N295" i="1"/>
  <c r="O295" i="1"/>
  <c r="P295" i="1"/>
  <c r="M295" i="1"/>
  <c r="L295" i="1"/>
  <c r="K295" i="1"/>
  <c r="N415" i="1"/>
  <c r="O415" i="1"/>
  <c r="P415" i="1"/>
  <c r="M415" i="1"/>
  <c r="L415" i="1"/>
  <c r="K415" i="1"/>
  <c r="N426" i="1"/>
  <c r="O426" i="1"/>
  <c r="P426" i="1"/>
  <c r="M426" i="1"/>
  <c r="L426" i="1"/>
  <c r="K426" i="1"/>
  <c r="N279" i="1"/>
  <c r="O279" i="1"/>
  <c r="P279" i="1"/>
  <c r="M279" i="1"/>
  <c r="L279" i="1"/>
  <c r="K279" i="1"/>
  <c r="N122" i="1"/>
  <c r="O122" i="1"/>
  <c r="P122" i="1"/>
  <c r="M122" i="1"/>
  <c r="L122" i="1"/>
  <c r="K122" i="1"/>
  <c r="N216" i="1"/>
  <c r="O216" i="1"/>
  <c r="P216" i="1"/>
  <c r="M216" i="1"/>
  <c r="L216" i="1"/>
  <c r="K216" i="1"/>
  <c r="N147" i="1"/>
  <c r="O147" i="1"/>
  <c r="P147" i="1"/>
  <c r="M147" i="1"/>
  <c r="L147" i="1"/>
  <c r="K147" i="1"/>
  <c r="N152" i="1"/>
  <c r="O152" i="1"/>
  <c r="P152" i="1"/>
  <c r="M152" i="1"/>
  <c r="L152" i="1"/>
  <c r="K152" i="1"/>
  <c r="N358" i="1"/>
  <c r="O358" i="1"/>
  <c r="P358" i="1"/>
  <c r="M358" i="1"/>
  <c r="L358" i="1"/>
  <c r="K358" i="1"/>
  <c r="N280" i="1"/>
  <c r="O280" i="1"/>
  <c r="P280" i="1"/>
  <c r="M280" i="1"/>
  <c r="L280" i="1"/>
  <c r="K280" i="1"/>
  <c r="N179" i="1"/>
  <c r="O179" i="1"/>
  <c r="P179" i="1"/>
  <c r="M179" i="1"/>
  <c r="L179" i="1"/>
  <c r="K179" i="1"/>
  <c r="N103" i="1"/>
  <c r="O103" i="1"/>
  <c r="P103" i="1"/>
  <c r="M103" i="1"/>
  <c r="L103" i="1"/>
  <c r="K103" i="1"/>
  <c r="N314" i="1"/>
  <c r="O314" i="1"/>
  <c r="P314" i="1"/>
  <c r="M314" i="1"/>
  <c r="L314" i="1"/>
  <c r="K314" i="1"/>
  <c r="N297" i="1"/>
  <c r="O297" i="1"/>
  <c r="P297" i="1"/>
  <c r="M297" i="1"/>
  <c r="L297" i="1"/>
  <c r="K297" i="1"/>
  <c r="N330" i="1"/>
  <c r="O330" i="1"/>
  <c r="P330" i="1"/>
  <c r="M330" i="1"/>
  <c r="L330" i="1"/>
  <c r="K330" i="1"/>
  <c r="N217" i="1"/>
  <c r="O217" i="1"/>
  <c r="P217" i="1"/>
  <c r="M217" i="1"/>
  <c r="L217" i="1"/>
  <c r="K217" i="1"/>
  <c r="N416" i="1"/>
  <c r="O416" i="1"/>
  <c r="P416" i="1"/>
  <c r="M416" i="1"/>
  <c r="L416" i="1"/>
  <c r="K416" i="1"/>
  <c r="N421" i="1"/>
  <c r="O421" i="1"/>
  <c r="P421" i="1"/>
  <c r="M421" i="1"/>
  <c r="L421" i="1"/>
  <c r="K421" i="1"/>
  <c r="N427" i="1"/>
  <c r="O427" i="1"/>
  <c r="P427" i="1"/>
  <c r="M427" i="1"/>
  <c r="L427" i="1"/>
  <c r="K427" i="1"/>
  <c r="N214" i="1"/>
  <c r="O214" i="1"/>
  <c r="P214" i="1"/>
  <c r="M214" i="1"/>
  <c r="L214" i="1"/>
  <c r="K214" i="1"/>
  <c r="N230" i="1"/>
  <c r="O230" i="1"/>
  <c r="P230" i="1"/>
  <c r="M230" i="1"/>
  <c r="L230" i="1"/>
  <c r="K230" i="1"/>
  <c r="N352" i="1"/>
  <c r="O352" i="1"/>
  <c r="P352" i="1"/>
  <c r="M352" i="1"/>
  <c r="L352" i="1"/>
  <c r="K352" i="1"/>
  <c r="N201" i="1"/>
  <c r="O201" i="1"/>
  <c r="P201" i="1"/>
  <c r="M201" i="1"/>
  <c r="L201" i="1"/>
  <c r="K201" i="1"/>
  <c r="N262" i="1"/>
  <c r="O262" i="1"/>
  <c r="P262" i="1"/>
  <c r="M262" i="1"/>
  <c r="L262" i="1"/>
  <c r="K262" i="1"/>
  <c r="N301" i="1"/>
  <c r="O301" i="1"/>
  <c r="P301" i="1"/>
  <c r="M301" i="1"/>
  <c r="L301" i="1"/>
  <c r="K301" i="1"/>
  <c r="N441" i="1"/>
  <c r="O441" i="1"/>
  <c r="P441" i="1"/>
  <c r="M441" i="1"/>
  <c r="L441" i="1"/>
  <c r="K441" i="1"/>
  <c r="N192" i="1"/>
  <c r="O192" i="1"/>
  <c r="P192" i="1"/>
  <c r="M192" i="1"/>
  <c r="L192" i="1"/>
  <c r="K192" i="1"/>
  <c r="N92" i="1"/>
  <c r="O92" i="1"/>
  <c r="P92" i="1"/>
  <c r="M92" i="1"/>
  <c r="L92" i="1"/>
  <c r="K92" i="1"/>
  <c r="N225" i="1"/>
  <c r="O225" i="1"/>
  <c r="P225" i="1"/>
  <c r="M225" i="1"/>
  <c r="L225" i="1"/>
  <c r="K225" i="1"/>
  <c r="N183" i="1"/>
  <c r="O183" i="1"/>
  <c r="P183" i="1"/>
  <c r="M183" i="1"/>
  <c r="L183" i="1"/>
  <c r="K183" i="1"/>
  <c r="N391" i="1"/>
  <c r="O391" i="1"/>
  <c r="P391" i="1"/>
  <c r="M391" i="1"/>
  <c r="L391" i="1"/>
  <c r="K391" i="1"/>
  <c r="N440" i="1"/>
  <c r="O440" i="1"/>
  <c r="P440" i="1"/>
  <c r="M440" i="1"/>
  <c r="L440" i="1"/>
  <c r="K440" i="1"/>
  <c r="N231" i="1"/>
  <c r="O231" i="1"/>
  <c r="P231" i="1"/>
  <c r="M231" i="1"/>
  <c r="L231" i="1"/>
  <c r="K231" i="1"/>
  <c r="N198" i="1"/>
  <c r="O198" i="1"/>
  <c r="P198" i="1"/>
  <c r="M198" i="1"/>
  <c r="L198" i="1"/>
  <c r="K198" i="1"/>
  <c r="N181" i="1"/>
  <c r="O181" i="1"/>
  <c r="P181" i="1"/>
  <c r="M181" i="1"/>
  <c r="L181" i="1"/>
  <c r="K181" i="1"/>
  <c r="N62" i="1"/>
  <c r="O62" i="1"/>
  <c r="P62" i="1"/>
  <c r="M62" i="1"/>
  <c r="L62" i="1"/>
  <c r="K62" i="1"/>
  <c r="N226" i="1"/>
  <c r="O226" i="1"/>
  <c r="P226" i="1"/>
  <c r="M226" i="1"/>
  <c r="L226" i="1"/>
  <c r="K226" i="1"/>
  <c r="N220" i="1"/>
  <c r="O220" i="1"/>
  <c r="P220" i="1"/>
  <c r="M220" i="1"/>
  <c r="L220" i="1"/>
  <c r="K220" i="1"/>
  <c r="N247" i="1"/>
  <c r="O247" i="1"/>
  <c r="P247" i="1"/>
  <c r="M247" i="1"/>
  <c r="L247" i="1"/>
  <c r="K247" i="1"/>
  <c r="N305" i="1"/>
  <c r="O305" i="1"/>
  <c r="P305" i="1"/>
  <c r="M305" i="1"/>
  <c r="L305" i="1"/>
  <c r="K305" i="1"/>
  <c r="N205" i="1"/>
  <c r="O205" i="1"/>
  <c r="P205" i="1"/>
  <c r="M205" i="1"/>
  <c r="L205" i="1"/>
  <c r="K205" i="1"/>
  <c r="P368" i="1"/>
  <c r="N368" i="1"/>
  <c r="O368" i="1"/>
  <c r="M368" i="1"/>
  <c r="L368" i="1"/>
  <c r="K368" i="1"/>
  <c r="N219" i="1"/>
  <c r="O219" i="1"/>
  <c r="P219" i="1"/>
  <c r="M219" i="1"/>
  <c r="L219" i="1"/>
  <c r="K219" i="1"/>
  <c r="N296" i="1"/>
  <c r="O296" i="1"/>
  <c r="P296" i="1"/>
  <c r="M296" i="1"/>
  <c r="L296" i="1"/>
  <c r="K296" i="1"/>
  <c r="N180" i="1"/>
  <c r="O180" i="1"/>
  <c r="P180" i="1"/>
  <c r="M180" i="1"/>
  <c r="L180" i="1"/>
  <c r="K180" i="1"/>
  <c r="N429" i="1"/>
  <c r="O429" i="1"/>
  <c r="P429" i="1"/>
  <c r="M429" i="1"/>
  <c r="L429" i="1"/>
  <c r="K429" i="1"/>
  <c r="N60" i="1"/>
  <c r="O60" i="1"/>
  <c r="P60" i="1"/>
  <c r="M60" i="1"/>
  <c r="L60" i="1"/>
  <c r="K60" i="1"/>
  <c r="N276" i="1"/>
  <c r="O276" i="1"/>
  <c r="P276" i="1"/>
  <c r="M276" i="1"/>
  <c r="L276" i="1"/>
  <c r="K276" i="1"/>
  <c r="N398" i="1"/>
  <c r="O398" i="1"/>
  <c r="P398" i="1"/>
  <c r="M398" i="1"/>
  <c r="L398" i="1"/>
  <c r="K398" i="1"/>
  <c r="N54" i="1"/>
  <c r="O54" i="1"/>
  <c r="P54" i="1"/>
  <c r="M54" i="1"/>
  <c r="L54" i="1"/>
  <c r="K54" i="1"/>
  <c r="N399" i="1"/>
  <c r="O399" i="1"/>
  <c r="P399" i="1"/>
  <c r="M399" i="1"/>
  <c r="L399" i="1"/>
  <c r="K399" i="1"/>
  <c r="N345" i="1"/>
  <c r="O345" i="1"/>
  <c r="P345" i="1"/>
  <c r="M345" i="1"/>
  <c r="L345" i="1"/>
  <c r="K345" i="1"/>
  <c r="N365" i="1"/>
  <c r="O365" i="1"/>
  <c r="P365" i="1"/>
  <c r="M365" i="1"/>
  <c r="L365" i="1"/>
  <c r="K365" i="1"/>
  <c r="N417" i="1"/>
  <c r="O417" i="1"/>
  <c r="P417" i="1"/>
  <c r="M417" i="1"/>
  <c r="L417" i="1"/>
  <c r="K417" i="1"/>
  <c r="P52" i="1"/>
  <c r="N52" i="1"/>
  <c r="O52" i="1"/>
  <c r="M52" i="1"/>
  <c r="L52" i="1"/>
  <c r="K52" i="1"/>
  <c r="N98" i="1"/>
  <c r="O98" i="1"/>
  <c r="P98" i="1"/>
  <c r="M98" i="1"/>
  <c r="L98" i="1"/>
  <c r="K98" i="1"/>
  <c r="N248" i="1"/>
  <c r="O248" i="1"/>
  <c r="P248" i="1"/>
  <c r="M248" i="1"/>
  <c r="L248" i="1"/>
  <c r="K248" i="1"/>
  <c r="N234" i="1"/>
  <c r="O234" i="1"/>
  <c r="P234" i="1"/>
  <c r="M234" i="1"/>
  <c r="L234" i="1"/>
  <c r="K234" i="1"/>
  <c r="N274" i="1"/>
  <c r="O274" i="1"/>
  <c r="P274" i="1"/>
  <c r="M274" i="1"/>
  <c r="L274" i="1"/>
  <c r="K274" i="1"/>
  <c r="N437" i="1"/>
  <c r="O437" i="1"/>
  <c r="P437" i="1"/>
  <c r="M437" i="1"/>
  <c r="L437" i="1"/>
  <c r="K437" i="1"/>
  <c r="N244" i="1"/>
  <c r="O244" i="1"/>
  <c r="P244" i="1"/>
  <c r="M244" i="1"/>
  <c r="L244" i="1"/>
  <c r="K244" i="1"/>
  <c r="N44" i="1"/>
  <c r="O44" i="1"/>
  <c r="P44" i="1"/>
  <c r="M44" i="1"/>
  <c r="L44" i="1"/>
  <c r="K44" i="1"/>
  <c r="N55" i="1"/>
  <c r="O55" i="1"/>
  <c r="P55" i="1"/>
  <c r="M55" i="1"/>
  <c r="L55" i="1"/>
  <c r="K55" i="1"/>
  <c r="N361" i="1"/>
  <c r="O361" i="1"/>
  <c r="P361" i="1"/>
  <c r="M361" i="1"/>
  <c r="L361" i="1"/>
  <c r="K361" i="1"/>
  <c r="N256" i="1"/>
  <c r="O256" i="1"/>
  <c r="P256" i="1"/>
  <c r="M256" i="1"/>
  <c r="L256" i="1"/>
  <c r="K256" i="1"/>
  <c r="N191" i="1"/>
  <c r="O191" i="1"/>
  <c r="P191" i="1"/>
  <c r="M191" i="1"/>
  <c r="L191" i="1"/>
  <c r="K191" i="1"/>
  <c r="N117" i="1"/>
  <c r="O117" i="1"/>
  <c r="P117" i="1"/>
  <c r="M117" i="1"/>
  <c r="L117" i="1"/>
  <c r="K117" i="1"/>
  <c r="N139" i="1"/>
  <c r="O139" i="1"/>
  <c r="P139" i="1"/>
  <c r="M139" i="1"/>
  <c r="L139" i="1"/>
  <c r="K139" i="1"/>
  <c r="N121" i="1"/>
  <c r="O121" i="1"/>
  <c r="P121" i="1"/>
  <c r="M121" i="1"/>
  <c r="L121" i="1"/>
  <c r="K121" i="1"/>
  <c r="N339" i="1"/>
  <c r="O339" i="1"/>
  <c r="P339" i="1"/>
  <c r="M339" i="1"/>
  <c r="L339" i="1"/>
  <c r="K339" i="1"/>
  <c r="N221" i="1"/>
  <c r="O221" i="1"/>
  <c r="P221" i="1"/>
  <c r="M221" i="1"/>
  <c r="L221" i="1"/>
  <c r="K221" i="1"/>
  <c r="N307" i="1"/>
  <c r="O307" i="1"/>
  <c r="P307" i="1"/>
  <c r="M307" i="1"/>
  <c r="L307" i="1"/>
  <c r="K307" i="1"/>
  <c r="N430" i="1"/>
  <c r="O430" i="1"/>
  <c r="P430" i="1"/>
  <c r="M430" i="1"/>
  <c r="L430" i="1"/>
  <c r="K430" i="1"/>
  <c r="N284" i="1"/>
  <c r="O284" i="1"/>
  <c r="P284" i="1"/>
  <c r="M284" i="1"/>
  <c r="L284" i="1"/>
  <c r="K284" i="1"/>
  <c r="N281" i="1"/>
  <c r="O281" i="1"/>
  <c r="P281" i="1"/>
  <c r="M281" i="1"/>
  <c r="L281" i="1"/>
  <c r="K281" i="1"/>
  <c r="N87" i="1"/>
  <c r="O87" i="1"/>
  <c r="P87" i="1"/>
  <c r="M87" i="1"/>
  <c r="L87" i="1"/>
  <c r="K87" i="1"/>
  <c r="N277" i="1"/>
  <c r="O277" i="1"/>
  <c r="P277" i="1"/>
  <c r="M277" i="1"/>
  <c r="L277" i="1"/>
  <c r="K277" i="1"/>
  <c r="N396" i="1"/>
  <c r="O396" i="1"/>
  <c r="P396" i="1"/>
  <c r="M396" i="1"/>
  <c r="L396" i="1"/>
  <c r="K396" i="1"/>
  <c r="N41" i="1"/>
  <c r="O41" i="1"/>
  <c r="P41" i="1"/>
  <c r="M41" i="1"/>
  <c r="L41" i="1"/>
  <c r="K41" i="1"/>
  <c r="N236" i="1"/>
  <c r="O236" i="1"/>
  <c r="P236" i="1"/>
  <c r="M236" i="1"/>
  <c r="L236" i="1"/>
  <c r="K236" i="1"/>
  <c r="N190" i="1"/>
  <c r="O190" i="1"/>
  <c r="P190" i="1"/>
  <c r="M190" i="1"/>
  <c r="L190" i="1"/>
  <c r="K190" i="1"/>
  <c r="N411" i="1"/>
  <c r="O411" i="1"/>
  <c r="P411" i="1"/>
  <c r="M411" i="1"/>
  <c r="L411" i="1"/>
  <c r="K411" i="1"/>
  <c r="N175" i="1"/>
  <c r="O175" i="1"/>
  <c r="P175" i="1"/>
  <c r="M175" i="1"/>
  <c r="L175" i="1"/>
  <c r="K175" i="1"/>
  <c r="N439" i="1"/>
  <c r="O439" i="1"/>
  <c r="P439" i="1"/>
  <c r="M439" i="1"/>
  <c r="L439" i="1"/>
  <c r="K439" i="1"/>
  <c r="N263" i="1"/>
  <c r="O263" i="1"/>
  <c r="P263" i="1"/>
  <c r="M263" i="1"/>
  <c r="L263" i="1"/>
  <c r="K263" i="1"/>
  <c r="N169" i="1"/>
  <c r="O169" i="1"/>
  <c r="P169" i="1"/>
  <c r="M169" i="1"/>
  <c r="L169" i="1"/>
  <c r="K169" i="1"/>
  <c r="N442" i="1"/>
  <c r="O442" i="1"/>
  <c r="P442" i="1"/>
  <c r="M442" i="1"/>
  <c r="L442" i="1"/>
  <c r="K442" i="1"/>
  <c r="N433" i="1"/>
  <c r="O433" i="1"/>
  <c r="P433" i="1"/>
  <c r="M433" i="1"/>
  <c r="L433" i="1"/>
  <c r="K433" i="1"/>
  <c r="N107" i="1"/>
  <c r="O107" i="1"/>
  <c r="P107" i="1"/>
  <c r="M107" i="1"/>
  <c r="L107" i="1"/>
  <c r="K107" i="1"/>
  <c r="N158" i="1"/>
  <c r="O158" i="1"/>
  <c r="P158" i="1"/>
  <c r="M158" i="1"/>
  <c r="L158" i="1"/>
  <c r="K158" i="1"/>
  <c r="N425" i="1"/>
  <c r="O425" i="1"/>
  <c r="P425" i="1"/>
  <c r="M425" i="1"/>
  <c r="L425" i="1"/>
  <c r="K425" i="1"/>
  <c r="N403" i="1"/>
  <c r="O403" i="1"/>
  <c r="P403" i="1"/>
  <c r="M403" i="1"/>
  <c r="L403" i="1"/>
  <c r="K403" i="1"/>
  <c r="N189" i="1"/>
  <c r="O189" i="1"/>
  <c r="P189" i="1"/>
  <c r="M189" i="1"/>
  <c r="L189" i="1"/>
  <c r="K189" i="1"/>
  <c r="N112" i="1"/>
  <c r="O112" i="1"/>
  <c r="P112" i="1"/>
  <c r="M112" i="1"/>
  <c r="L112" i="1"/>
  <c r="K112" i="1"/>
  <c r="N167" i="1"/>
  <c r="O167" i="1"/>
  <c r="P167" i="1"/>
  <c r="M167" i="1"/>
  <c r="L167" i="1"/>
  <c r="K167" i="1"/>
  <c r="N381" i="1"/>
  <c r="O381" i="1"/>
  <c r="P381" i="1"/>
  <c r="M381" i="1"/>
  <c r="L381" i="1"/>
  <c r="K381" i="1"/>
  <c r="N144" i="1"/>
  <c r="O144" i="1"/>
  <c r="P144" i="1"/>
  <c r="M144" i="1"/>
  <c r="L144" i="1"/>
  <c r="K144" i="1"/>
  <c r="N397" i="1"/>
  <c r="O397" i="1"/>
  <c r="P397" i="1"/>
  <c r="M397" i="1"/>
  <c r="L397" i="1"/>
  <c r="K397" i="1"/>
  <c r="N395" i="1"/>
  <c r="O395" i="1"/>
  <c r="P395" i="1"/>
  <c r="M395" i="1"/>
  <c r="L395" i="1"/>
  <c r="K395" i="1"/>
  <c r="N126" i="1"/>
  <c r="O126" i="1"/>
  <c r="P126" i="1"/>
  <c r="M126" i="1"/>
  <c r="L126" i="1"/>
  <c r="K126" i="1"/>
  <c r="N85" i="1"/>
  <c r="O85" i="1"/>
  <c r="P85" i="1"/>
  <c r="M85" i="1"/>
  <c r="L85" i="1"/>
  <c r="K85" i="1"/>
  <c r="N184" i="1"/>
  <c r="O184" i="1"/>
  <c r="P184" i="1"/>
  <c r="M184" i="1"/>
  <c r="L184" i="1"/>
  <c r="K184" i="1"/>
  <c r="N113" i="1"/>
  <c r="O113" i="1"/>
  <c r="P113" i="1"/>
  <c r="M113" i="1"/>
  <c r="L113" i="1"/>
  <c r="K113" i="1"/>
  <c r="N90" i="1"/>
  <c r="O90" i="1"/>
  <c r="P90" i="1"/>
  <c r="M90" i="1"/>
  <c r="L90" i="1"/>
  <c r="K90" i="1"/>
  <c r="N160" i="1"/>
  <c r="O160" i="1"/>
  <c r="P160" i="1"/>
  <c r="M160" i="1"/>
  <c r="L160" i="1"/>
  <c r="K160" i="1"/>
  <c r="N65" i="1"/>
  <c r="O65" i="1"/>
  <c r="P65" i="1"/>
  <c r="M65" i="1"/>
  <c r="L65" i="1"/>
  <c r="K65" i="1"/>
  <c r="N357" i="1"/>
  <c r="O357" i="1"/>
  <c r="P357" i="1"/>
  <c r="M357" i="1"/>
  <c r="L357" i="1"/>
  <c r="K357" i="1"/>
  <c r="N436" i="1"/>
  <c r="O436" i="1"/>
  <c r="P436" i="1"/>
  <c r="M436" i="1"/>
  <c r="L436" i="1"/>
  <c r="K436" i="1"/>
  <c r="N356" i="1"/>
  <c r="O356" i="1"/>
  <c r="P356" i="1"/>
  <c r="M356" i="1"/>
  <c r="L356" i="1"/>
  <c r="K356" i="1"/>
  <c r="N324" i="1"/>
  <c r="O324" i="1"/>
  <c r="P324" i="1"/>
  <c r="M324" i="1"/>
  <c r="L324" i="1"/>
  <c r="K324" i="1"/>
  <c r="N369" i="1"/>
  <c r="O369" i="1"/>
  <c r="P369" i="1"/>
  <c r="M369" i="1"/>
  <c r="L369" i="1"/>
  <c r="K369" i="1"/>
  <c r="N109" i="1"/>
  <c r="O109" i="1"/>
  <c r="P109" i="1"/>
  <c r="M109" i="1"/>
  <c r="L109" i="1"/>
  <c r="K109" i="1"/>
  <c r="N99" i="1"/>
  <c r="O99" i="1"/>
  <c r="P99" i="1"/>
  <c r="M99" i="1"/>
  <c r="L99" i="1"/>
  <c r="K99" i="1"/>
  <c r="N50" i="1"/>
  <c r="O50" i="1"/>
  <c r="P50" i="1"/>
  <c r="M50" i="1"/>
  <c r="L50" i="1"/>
  <c r="K50" i="1"/>
  <c r="N88" i="1"/>
  <c r="O88" i="1"/>
  <c r="P88" i="1"/>
  <c r="M88" i="1"/>
  <c r="L88" i="1"/>
  <c r="K88" i="1"/>
  <c r="N154" i="1"/>
  <c r="O154" i="1"/>
  <c r="P154" i="1"/>
  <c r="M154" i="1"/>
  <c r="L154" i="1"/>
  <c r="K154" i="1"/>
  <c r="N75" i="1"/>
  <c r="O75" i="1"/>
  <c r="P75" i="1"/>
  <c r="M75" i="1"/>
  <c r="L75" i="1"/>
  <c r="K75" i="1"/>
  <c r="N286" i="1"/>
  <c r="O286" i="1"/>
  <c r="P286" i="1"/>
  <c r="M286" i="1"/>
  <c r="L286" i="1"/>
  <c r="K286" i="1"/>
  <c r="N206" i="1"/>
  <c r="O206" i="1"/>
  <c r="P206" i="1"/>
  <c r="M206" i="1"/>
  <c r="L206" i="1"/>
  <c r="K206" i="1"/>
  <c r="N438" i="1"/>
  <c r="O438" i="1"/>
  <c r="P438" i="1"/>
  <c r="M438" i="1"/>
  <c r="L438" i="1"/>
  <c r="K438" i="1"/>
  <c r="N331" i="1"/>
  <c r="O331" i="1"/>
  <c r="P331" i="1"/>
  <c r="M331" i="1"/>
  <c r="L331" i="1"/>
  <c r="K331" i="1"/>
  <c r="N72" i="1"/>
  <c r="O72" i="1"/>
  <c r="P72" i="1"/>
  <c r="M72" i="1"/>
  <c r="L72" i="1"/>
  <c r="K72" i="1"/>
  <c r="N275" i="1"/>
  <c r="O275" i="1"/>
  <c r="P275" i="1"/>
  <c r="M275" i="1"/>
  <c r="L275" i="1"/>
  <c r="K275" i="1"/>
  <c r="N127" i="1"/>
  <c r="O127" i="1"/>
  <c r="P127" i="1"/>
  <c r="M127" i="1"/>
  <c r="L127" i="1"/>
  <c r="K127" i="1"/>
  <c r="N89" i="1"/>
  <c r="O89" i="1"/>
  <c r="P89" i="1"/>
  <c r="M89" i="1"/>
  <c r="L89" i="1"/>
  <c r="K89" i="1"/>
  <c r="N138" i="1"/>
  <c r="O138" i="1"/>
  <c r="P138" i="1"/>
  <c r="M138" i="1"/>
  <c r="L138" i="1"/>
  <c r="K138" i="1"/>
  <c r="N362" i="1"/>
  <c r="O362" i="1"/>
  <c r="P362" i="1"/>
  <c r="M362" i="1"/>
  <c r="L362" i="1"/>
  <c r="K362" i="1"/>
  <c r="N94" i="1"/>
  <c r="O94" i="1"/>
  <c r="P94" i="1"/>
  <c r="M94" i="1"/>
  <c r="L94" i="1"/>
  <c r="K94" i="1"/>
  <c r="N170" i="1"/>
  <c r="O170" i="1"/>
  <c r="P170" i="1"/>
  <c r="M170" i="1"/>
  <c r="L170" i="1"/>
  <c r="K170" i="1"/>
  <c r="N101" i="1"/>
  <c r="O101" i="1"/>
  <c r="P101" i="1"/>
  <c r="M101" i="1"/>
  <c r="L101" i="1"/>
  <c r="K101" i="1"/>
  <c r="N378" i="1"/>
  <c r="O378" i="1"/>
  <c r="P378" i="1"/>
  <c r="M378" i="1"/>
  <c r="L378" i="1"/>
  <c r="K378" i="1"/>
  <c r="N129" i="1"/>
  <c r="O129" i="1"/>
  <c r="P129" i="1"/>
  <c r="M129" i="1"/>
  <c r="L129" i="1"/>
  <c r="K129" i="1"/>
  <c r="N418" i="1"/>
  <c r="O418" i="1"/>
  <c r="P418" i="1"/>
  <c r="M418" i="1"/>
  <c r="L418" i="1"/>
  <c r="K418" i="1"/>
  <c r="N422" i="1"/>
  <c r="O422" i="1"/>
  <c r="P422" i="1"/>
  <c r="M422" i="1"/>
  <c r="L422" i="1"/>
  <c r="K422" i="1"/>
  <c r="N404" i="1"/>
  <c r="O404" i="1"/>
  <c r="P404" i="1"/>
  <c r="M404" i="1"/>
  <c r="L404" i="1"/>
  <c r="K404" i="1"/>
  <c r="N81" i="1"/>
  <c r="O81" i="1"/>
  <c r="P81" i="1"/>
  <c r="M81" i="1"/>
  <c r="L81" i="1"/>
  <c r="K81" i="1"/>
  <c r="N83" i="1"/>
  <c r="O83" i="1"/>
  <c r="P83" i="1"/>
  <c r="M83" i="1"/>
  <c r="L83" i="1"/>
  <c r="K83" i="1"/>
  <c r="N124" i="1"/>
  <c r="O124" i="1"/>
  <c r="P124" i="1"/>
  <c r="M124" i="1"/>
  <c r="L124" i="1"/>
  <c r="K124" i="1"/>
  <c r="N208" i="1"/>
  <c r="O208" i="1"/>
  <c r="P208" i="1"/>
  <c r="M208" i="1"/>
  <c r="L208" i="1"/>
  <c r="K208" i="1"/>
  <c r="N204" i="1"/>
  <c r="O204" i="1"/>
  <c r="P204" i="1"/>
  <c r="M204" i="1"/>
  <c r="L204" i="1"/>
  <c r="K204" i="1"/>
  <c r="N196" i="1"/>
  <c r="O196" i="1"/>
  <c r="P196" i="1"/>
  <c r="M196" i="1"/>
  <c r="L196" i="1"/>
  <c r="K196" i="1"/>
  <c r="N70" i="1"/>
  <c r="O70" i="1"/>
  <c r="P70" i="1"/>
  <c r="M70" i="1"/>
  <c r="L70" i="1"/>
  <c r="K70" i="1"/>
  <c r="N64" i="1"/>
  <c r="O64" i="1"/>
  <c r="P64" i="1"/>
  <c r="M64" i="1"/>
  <c r="L64" i="1"/>
  <c r="K64" i="1"/>
  <c r="N97" i="1"/>
  <c r="O97" i="1"/>
  <c r="P97" i="1"/>
  <c r="M97" i="1"/>
  <c r="L97" i="1"/>
  <c r="K97" i="1"/>
  <c r="N146" i="1"/>
  <c r="O146" i="1"/>
  <c r="P146" i="1"/>
  <c r="M146" i="1"/>
  <c r="L146" i="1"/>
  <c r="K146" i="1"/>
  <c r="N373" i="1"/>
  <c r="O373" i="1"/>
  <c r="P373" i="1"/>
  <c r="M373" i="1"/>
  <c r="L373" i="1"/>
  <c r="K373" i="1"/>
  <c r="N157" i="1"/>
  <c r="O157" i="1"/>
  <c r="P157" i="1"/>
  <c r="M157" i="1"/>
  <c r="L157" i="1"/>
  <c r="K157" i="1"/>
  <c r="N57" i="1"/>
  <c r="O57" i="1"/>
  <c r="P57" i="1"/>
  <c r="M57" i="1"/>
  <c r="L57" i="1"/>
  <c r="K57" i="1"/>
  <c r="N69" i="1"/>
  <c r="O69" i="1"/>
  <c r="P69" i="1"/>
  <c r="M69" i="1"/>
  <c r="L69" i="1"/>
  <c r="K69" i="1"/>
  <c r="N63" i="1"/>
  <c r="O63" i="1"/>
  <c r="P63" i="1"/>
  <c r="M63" i="1"/>
  <c r="L63" i="1"/>
  <c r="K63" i="1"/>
  <c r="N444" i="1"/>
  <c r="O444" i="1"/>
  <c r="P444" i="1"/>
  <c r="M444" i="1"/>
  <c r="L444" i="1"/>
  <c r="K444" i="1"/>
  <c r="N246" i="1"/>
  <c r="O246" i="1"/>
  <c r="P246" i="1"/>
  <c r="M246" i="1"/>
  <c r="L246" i="1"/>
  <c r="K246" i="1"/>
  <c r="N51" i="1"/>
  <c r="O51" i="1"/>
  <c r="P51" i="1"/>
  <c r="M51" i="1"/>
  <c r="L51" i="1"/>
  <c r="K51" i="1"/>
  <c r="N96" i="1"/>
  <c r="O96" i="1"/>
  <c r="P96" i="1"/>
  <c r="M96" i="1"/>
  <c r="L96" i="1"/>
  <c r="K96" i="1"/>
  <c r="N140" i="1"/>
  <c r="O140" i="1"/>
  <c r="P140" i="1"/>
  <c r="M140" i="1"/>
  <c r="L140" i="1"/>
  <c r="K140" i="1"/>
  <c r="N25" i="1"/>
  <c r="O25" i="1"/>
  <c r="P25" i="1"/>
  <c r="M25" i="1"/>
  <c r="L25" i="1"/>
  <c r="K25" i="1"/>
  <c r="N351" i="1"/>
  <c r="O351" i="1"/>
  <c r="P351" i="1"/>
  <c r="M351" i="1"/>
  <c r="L351" i="1"/>
  <c r="K351" i="1"/>
  <c r="N149" i="1"/>
  <c r="O149" i="1"/>
  <c r="P149" i="1"/>
  <c r="M149" i="1"/>
  <c r="L149" i="1"/>
  <c r="K149" i="1"/>
  <c r="N110" i="1"/>
  <c r="O110" i="1"/>
  <c r="P110" i="1"/>
  <c r="M110" i="1"/>
  <c r="L110" i="1"/>
  <c r="K110" i="1"/>
  <c r="N13" i="1"/>
  <c r="O13" i="1"/>
  <c r="P13" i="1"/>
  <c r="M13" i="1"/>
  <c r="L13" i="1"/>
  <c r="K13" i="1"/>
  <c r="N134" i="1"/>
  <c r="O134" i="1"/>
  <c r="P134" i="1"/>
  <c r="M134" i="1"/>
  <c r="L134" i="1"/>
  <c r="K134" i="1"/>
  <c r="N59" i="1"/>
  <c r="O59" i="1"/>
  <c r="P59" i="1"/>
  <c r="M59" i="1"/>
  <c r="L59" i="1"/>
  <c r="K59" i="1"/>
  <c r="N84" i="1"/>
  <c r="O84" i="1"/>
  <c r="P84" i="1"/>
  <c r="M84" i="1"/>
  <c r="L84" i="1"/>
  <c r="K84" i="1"/>
  <c r="N264" i="1"/>
  <c r="O264" i="1"/>
  <c r="P264" i="1"/>
  <c r="M264" i="1"/>
  <c r="L264" i="1"/>
  <c r="K264" i="1"/>
  <c r="N68" i="1"/>
  <c r="O68" i="1"/>
  <c r="P68" i="1"/>
  <c r="M68" i="1"/>
  <c r="L68" i="1"/>
  <c r="K68" i="1"/>
  <c r="N76" i="1"/>
  <c r="O76" i="1"/>
  <c r="P76" i="1"/>
  <c r="M76" i="1"/>
  <c r="L76" i="1"/>
  <c r="K76" i="1"/>
  <c r="N168" i="1"/>
  <c r="O168" i="1"/>
  <c r="P168" i="1"/>
  <c r="M168" i="1"/>
  <c r="L168" i="1"/>
  <c r="K168" i="1"/>
  <c r="N155" i="1"/>
  <c r="O155" i="1"/>
  <c r="P155" i="1"/>
  <c r="M155" i="1"/>
  <c r="L155" i="1"/>
  <c r="K155" i="1"/>
  <c r="N319" i="1"/>
  <c r="O319" i="1"/>
  <c r="P319" i="1"/>
  <c r="M319" i="1"/>
  <c r="L319" i="1"/>
  <c r="K319" i="1"/>
  <c r="N22" i="1"/>
  <c r="O22" i="1"/>
  <c r="P22" i="1"/>
  <c r="M22" i="1"/>
  <c r="L22" i="1"/>
  <c r="K22" i="1"/>
  <c r="N16" i="1"/>
  <c r="O16" i="1"/>
  <c r="P16" i="1"/>
  <c r="M16" i="1"/>
  <c r="L16" i="1"/>
  <c r="K16" i="1"/>
  <c r="N443" i="1"/>
  <c r="O443" i="1"/>
  <c r="P443" i="1"/>
  <c r="M443" i="1"/>
  <c r="L443" i="1"/>
  <c r="K443" i="1"/>
  <c r="N82" i="1"/>
  <c r="O82" i="1"/>
  <c r="P82" i="1"/>
  <c r="M82" i="1"/>
  <c r="L82" i="1"/>
  <c r="K82" i="1"/>
  <c r="N128" i="1"/>
  <c r="O128" i="1"/>
  <c r="P128" i="1"/>
  <c r="M128" i="1"/>
  <c r="L128" i="1"/>
  <c r="K128" i="1"/>
  <c r="N56" i="1"/>
  <c r="O56" i="1"/>
  <c r="P56" i="1"/>
  <c r="M56" i="1"/>
  <c r="L56" i="1"/>
  <c r="K56" i="1"/>
  <c r="N423" i="1"/>
  <c r="O423" i="1"/>
  <c r="P423" i="1"/>
  <c r="M423" i="1"/>
  <c r="L423" i="1"/>
  <c r="K423" i="1"/>
  <c r="N333" i="1"/>
  <c r="O333" i="1"/>
  <c r="P333" i="1"/>
  <c r="M333" i="1"/>
  <c r="L333" i="1"/>
  <c r="K333" i="1"/>
  <c r="N325" i="1"/>
  <c r="O325" i="1"/>
  <c r="P325" i="1"/>
  <c r="M325" i="1"/>
  <c r="L325" i="1"/>
  <c r="K325" i="1"/>
  <c r="N380" i="1"/>
  <c r="O380" i="1"/>
  <c r="P380" i="1"/>
  <c r="M380" i="1"/>
  <c r="L380" i="1"/>
  <c r="K380" i="1"/>
  <c r="N74" i="1"/>
  <c r="O74" i="1"/>
  <c r="P74" i="1"/>
  <c r="M74" i="1"/>
  <c r="L74" i="1"/>
  <c r="K74" i="1"/>
  <c r="N136" i="1"/>
  <c r="O136" i="1"/>
  <c r="P136" i="1"/>
  <c r="M136" i="1"/>
  <c r="L136" i="1"/>
  <c r="K136" i="1"/>
  <c r="N37" i="1"/>
  <c r="O37" i="1"/>
  <c r="P37" i="1"/>
  <c r="M37" i="1"/>
  <c r="L37" i="1"/>
  <c r="K37" i="1"/>
  <c r="N108" i="1"/>
  <c r="O108" i="1"/>
  <c r="P108" i="1"/>
  <c r="M108" i="1"/>
  <c r="L108" i="1"/>
  <c r="K108" i="1"/>
  <c r="N390" i="1"/>
  <c r="O390" i="1"/>
  <c r="P390" i="1"/>
  <c r="M390" i="1"/>
  <c r="L390" i="1"/>
  <c r="K390" i="1"/>
  <c r="N20" i="1"/>
  <c r="O20" i="1"/>
  <c r="P20" i="1"/>
  <c r="M20" i="1"/>
  <c r="L20" i="1"/>
  <c r="K20" i="1"/>
  <c r="N177" i="1"/>
  <c r="O177" i="1"/>
  <c r="P177" i="1"/>
  <c r="M177" i="1"/>
  <c r="L177" i="1"/>
  <c r="K177" i="1"/>
  <c r="N102" i="1"/>
  <c r="O102" i="1"/>
  <c r="P102" i="1"/>
  <c r="M102" i="1"/>
  <c r="L102" i="1"/>
  <c r="K102" i="1"/>
  <c r="N133" i="1"/>
  <c r="O133" i="1"/>
  <c r="P133" i="1"/>
  <c r="M133" i="1"/>
  <c r="L133" i="1"/>
  <c r="K133" i="1"/>
  <c r="N58" i="1"/>
  <c r="O58" i="1"/>
  <c r="P58" i="1"/>
  <c r="M58" i="1"/>
  <c r="L58" i="1"/>
  <c r="K58" i="1"/>
  <c r="N266" i="1"/>
  <c r="O266" i="1"/>
  <c r="P266" i="1"/>
  <c r="M266" i="1"/>
  <c r="L266" i="1"/>
  <c r="K266" i="1"/>
  <c r="N106" i="1"/>
  <c r="O106" i="1"/>
  <c r="P106" i="1"/>
  <c r="M106" i="1"/>
  <c r="L106" i="1"/>
  <c r="K106" i="1"/>
  <c r="N79" i="1"/>
  <c r="O79" i="1"/>
  <c r="P79" i="1"/>
  <c r="M79" i="1"/>
  <c r="L79" i="1"/>
  <c r="K79" i="1"/>
  <c r="N143" i="1"/>
  <c r="O143" i="1"/>
  <c r="P143" i="1"/>
  <c r="M143" i="1"/>
  <c r="L143" i="1"/>
  <c r="K143" i="1"/>
  <c r="N366" i="1"/>
  <c r="O366" i="1"/>
  <c r="P366" i="1"/>
  <c r="M366" i="1"/>
  <c r="L366" i="1"/>
  <c r="K366" i="1"/>
  <c r="N47" i="1"/>
  <c r="O47" i="1"/>
  <c r="P47" i="1"/>
  <c r="M47" i="1"/>
  <c r="L47" i="1"/>
  <c r="K47" i="1"/>
  <c r="N61" i="1"/>
  <c r="O61" i="1"/>
  <c r="P61" i="1"/>
  <c r="M61" i="1"/>
  <c r="L61" i="1"/>
  <c r="K61" i="1"/>
  <c r="N93" i="1"/>
  <c r="O93" i="1"/>
  <c r="P93" i="1"/>
  <c r="M93" i="1"/>
  <c r="L93" i="1"/>
  <c r="K93" i="1"/>
  <c r="N73" i="1"/>
  <c r="O73" i="1"/>
  <c r="P73" i="1"/>
  <c r="M73" i="1"/>
  <c r="L73" i="1"/>
  <c r="K73" i="1"/>
  <c r="N402" i="1"/>
  <c r="O402" i="1"/>
  <c r="P402" i="1"/>
  <c r="M402" i="1"/>
  <c r="L402" i="1"/>
  <c r="K402" i="1"/>
  <c r="N11" i="1"/>
  <c r="O11" i="1"/>
  <c r="P11" i="1"/>
  <c r="M11" i="1"/>
  <c r="L11" i="1"/>
  <c r="K11" i="1"/>
  <c r="N118" i="1"/>
  <c r="O118" i="1"/>
  <c r="P118" i="1"/>
  <c r="M118" i="1"/>
  <c r="L118" i="1"/>
  <c r="K118" i="1"/>
  <c r="N278" i="1"/>
  <c r="O278" i="1"/>
  <c r="P278" i="1"/>
  <c r="M278" i="1"/>
  <c r="L278" i="1"/>
  <c r="K278" i="1"/>
  <c r="N100" i="1"/>
  <c r="O100" i="1"/>
  <c r="P100" i="1"/>
  <c r="M100" i="1"/>
  <c r="L100" i="1"/>
  <c r="K100" i="1"/>
  <c r="N186" i="1"/>
  <c r="O186" i="1"/>
  <c r="P186" i="1"/>
  <c r="M186" i="1"/>
  <c r="L186" i="1"/>
  <c r="K186" i="1"/>
  <c r="N294" i="1"/>
  <c r="O294" i="1"/>
  <c r="P294" i="1"/>
  <c r="M294" i="1"/>
  <c r="L294" i="1"/>
  <c r="K294" i="1"/>
  <c r="N38" i="1"/>
  <c r="O38" i="1"/>
  <c r="P38" i="1"/>
  <c r="M38" i="1"/>
  <c r="L38" i="1"/>
  <c r="K38" i="1"/>
  <c r="N232" i="1"/>
  <c r="O232" i="1"/>
  <c r="P232" i="1"/>
  <c r="M232" i="1"/>
  <c r="L232" i="1"/>
  <c r="K232" i="1"/>
  <c r="N199" i="1"/>
  <c r="O199" i="1"/>
  <c r="P199" i="1"/>
  <c r="M199" i="1"/>
  <c r="L199" i="1"/>
  <c r="K199" i="1"/>
  <c r="N156" i="1"/>
  <c r="O156" i="1"/>
  <c r="P156" i="1"/>
  <c r="M156" i="1"/>
  <c r="L156" i="1"/>
  <c r="K156" i="1"/>
  <c r="N91" i="1"/>
  <c r="O91" i="1"/>
  <c r="P91" i="1"/>
  <c r="M91" i="1"/>
  <c r="L91" i="1"/>
  <c r="K91" i="1"/>
  <c r="N36" i="1"/>
  <c r="O36" i="1"/>
  <c r="P36" i="1"/>
  <c r="M36" i="1"/>
  <c r="L36" i="1"/>
  <c r="K36" i="1"/>
  <c r="N164" i="1"/>
  <c r="O164" i="1"/>
  <c r="P164" i="1"/>
  <c r="M164" i="1"/>
  <c r="L164" i="1"/>
  <c r="K164" i="1"/>
  <c r="N4" i="1"/>
  <c r="O4" i="1"/>
  <c r="P4" i="1"/>
  <c r="M4" i="1"/>
  <c r="L4" i="1"/>
  <c r="K4" i="1"/>
  <c r="N53" i="1"/>
  <c r="O53" i="1"/>
  <c r="P53" i="1"/>
  <c r="M53" i="1"/>
  <c r="L53" i="1"/>
  <c r="K53" i="1"/>
  <c r="N287" i="1"/>
  <c r="O287" i="1"/>
  <c r="P287" i="1"/>
  <c r="M287" i="1"/>
  <c r="L287" i="1"/>
  <c r="K287" i="1"/>
  <c r="N40" i="1"/>
  <c r="O40" i="1"/>
  <c r="P40" i="1"/>
  <c r="M40" i="1"/>
  <c r="L40" i="1"/>
  <c r="K40" i="1"/>
  <c r="N322" i="1"/>
  <c r="O322" i="1"/>
  <c r="P322" i="1"/>
  <c r="M322" i="1"/>
  <c r="L322" i="1"/>
  <c r="K322" i="1"/>
  <c r="N300" i="1"/>
  <c r="O300" i="1"/>
  <c r="P300" i="1"/>
  <c r="M300" i="1"/>
  <c r="L300" i="1"/>
  <c r="K300" i="1"/>
  <c r="N45" i="1"/>
  <c r="O45" i="1"/>
  <c r="P45" i="1"/>
  <c r="M45" i="1"/>
  <c r="L45" i="1"/>
  <c r="K45" i="1"/>
  <c r="N32" i="1"/>
  <c r="O32" i="1"/>
  <c r="P32" i="1"/>
  <c r="M32" i="1"/>
  <c r="L32" i="1"/>
  <c r="K32" i="1"/>
  <c r="N95" i="1"/>
  <c r="O95" i="1"/>
  <c r="P95" i="1"/>
  <c r="M95" i="1"/>
  <c r="L95" i="1"/>
  <c r="K95" i="1"/>
  <c r="N23" i="1"/>
  <c r="O23" i="1"/>
  <c r="P23" i="1"/>
  <c r="M23" i="1"/>
  <c r="L23" i="1"/>
  <c r="K23" i="1"/>
  <c r="N35" i="1"/>
  <c r="O35" i="1"/>
  <c r="P35" i="1"/>
  <c r="M35" i="1"/>
  <c r="L35" i="1"/>
  <c r="K35" i="1"/>
  <c r="N49" i="1"/>
  <c r="O49" i="1"/>
  <c r="P49" i="1"/>
  <c r="M49" i="1"/>
  <c r="L49" i="1"/>
  <c r="K49" i="1"/>
  <c r="N135" i="1"/>
  <c r="O135" i="1"/>
  <c r="P135" i="1"/>
  <c r="M135" i="1"/>
  <c r="L135" i="1"/>
  <c r="K135" i="1"/>
  <c r="N18" i="1"/>
  <c r="O18" i="1"/>
  <c r="P18" i="1"/>
  <c r="M18" i="1"/>
  <c r="L18" i="1"/>
  <c r="K18" i="1"/>
  <c r="N48" i="1"/>
  <c r="O48" i="1"/>
  <c r="P48" i="1"/>
  <c r="M48" i="1"/>
  <c r="L48" i="1"/>
  <c r="K48" i="1"/>
  <c r="N28" i="1"/>
  <c r="O28" i="1"/>
  <c r="P28" i="1"/>
  <c r="M28" i="1"/>
  <c r="L28" i="1"/>
  <c r="K28" i="1"/>
  <c r="N409" i="1"/>
  <c r="O409" i="1"/>
  <c r="P409" i="1"/>
  <c r="M409" i="1"/>
  <c r="L409" i="1"/>
  <c r="K409" i="1"/>
  <c r="N34" i="1"/>
  <c r="O34" i="1"/>
  <c r="P34" i="1"/>
  <c r="M34" i="1"/>
  <c r="L34" i="1"/>
  <c r="K34" i="1"/>
  <c r="N227" i="1"/>
  <c r="O227" i="1"/>
  <c r="P227" i="1"/>
  <c r="M227" i="1"/>
  <c r="L227" i="1"/>
  <c r="K227" i="1"/>
  <c r="N80" i="1"/>
  <c r="O80" i="1"/>
  <c r="P80" i="1"/>
  <c r="M80" i="1"/>
  <c r="L80" i="1"/>
  <c r="K80" i="1"/>
  <c r="N9" i="1"/>
  <c r="O9" i="1"/>
  <c r="P9" i="1"/>
  <c r="M9" i="1"/>
  <c r="L9" i="1"/>
  <c r="K9" i="1"/>
  <c r="N77" i="1"/>
  <c r="O77" i="1"/>
  <c r="P77" i="1"/>
  <c r="M77" i="1"/>
  <c r="L77" i="1"/>
  <c r="K77" i="1"/>
  <c r="N10" i="1"/>
  <c r="O10" i="1"/>
  <c r="P10" i="1"/>
  <c r="M10" i="1"/>
  <c r="L10" i="1"/>
  <c r="K10" i="1"/>
  <c r="N104" i="1"/>
  <c r="O104" i="1"/>
  <c r="P104" i="1"/>
  <c r="M104" i="1"/>
  <c r="L104" i="1"/>
  <c r="K104" i="1"/>
  <c r="N29" i="1"/>
  <c r="O29" i="1"/>
  <c r="P29" i="1"/>
  <c r="M29" i="1"/>
  <c r="L29" i="1"/>
  <c r="K29" i="1"/>
  <c r="N3" i="1"/>
  <c r="O3" i="1"/>
  <c r="P3" i="1"/>
  <c r="M3" i="1"/>
  <c r="L3" i="1"/>
  <c r="K3" i="1"/>
  <c r="N78" i="1"/>
  <c r="O78" i="1"/>
  <c r="P78" i="1"/>
  <c r="M78" i="1"/>
  <c r="L78" i="1"/>
  <c r="K78" i="1"/>
  <c r="N39" i="1"/>
  <c r="O39" i="1"/>
  <c r="P39" i="1"/>
  <c r="M39" i="1"/>
  <c r="L39" i="1"/>
  <c r="K39" i="1"/>
  <c r="N24" i="1"/>
  <c r="O24" i="1"/>
  <c r="P24" i="1"/>
  <c r="M24" i="1"/>
  <c r="L24" i="1"/>
  <c r="K24" i="1"/>
  <c r="N105" i="1"/>
  <c r="O105" i="1"/>
  <c r="P105" i="1"/>
  <c r="M105" i="1"/>
  <c r="L105" i="1"/>
  <c r="K105" i="1"/>
  <c r="N46" i="1"/>
  <c r="O46" i="1"/>
  <c r="P46" i="1"/>
  <c r="M46" i="1"/>
  <c r="L46" i="1"/>
  <c r="K46" i="1"/>
  <c r="N5" i="1"/>
  <c r="O5" i="1"/>
  <c r="P5" i="1"/>
  <c r="M5" i="1"/>
  <c r="L5" i="1"/>
  <c r="K5" i="1"/>
  <c r="N432" i="1"/>
  <c r="O432" i="1"/>
  <c r="P432" i="1"/>
  <c r="M432" i="1"/>
  <c r="L432" i="1"/>
  <c r="K432" i="1"/>
  <c r="N15" i="1"/>
  <c r="O15" i="1"/>
  <c r="P15" i="1"/>
  <c r="M15" i="1"/>
  <c r="L15" i="1"/>
  <c r="K15" i="1"/>
  <c r="N163" i="1"/>
  <c r="O163" i="1"/>
  <c r="P163" i="1"/>
  <c r="M163" i="1"/>
  <c r="L163" i="1"/>
  <c r="K163" i="1"/>
  <c r="N6" i="1"/>
  <c r="O6" i="1"/>
  <c r="P6" i="1"/>
  <c r="M6" i="1"/>
  <c r="L6" i="1"/>
  <c r="K6" i="1"/>
  <c r="N26" i="1"/>
  <c r="O26" i="1"/>
  <c r="P26" i="1"/>
  <c r="M26" i="1"/>
  <c r="L26" i="1"/>
  <c r="K26" i="1"/>
  <c r="N12" i="1"/>
  <c r="O12" i="1"/>
  <c r="P12" i="1"/>
  <c r="M12" i="1"/>
  <c r="L12" i="1"/>
  <c r="K12" i="1"/>
  <c r="N67" i="1"/>
  <c r="O67" i="1"/>
  <c r="P67" i="1"/>
  <c r="M67" i="1"/>
  <c r="L67" i="1"/>
  <c r="K67" i="1"/>
  <c r="N145" i="1"/>
  <c r="O145" i="1"/>
  <c r="P145" i="1"/>
  <c r="M145" i="1"/>
  <c r="L145" i="1"/>
  <c r="K145" i="1"/>
  <c r="N337" i="1"/>
  <c r="O337" i="1"/>
  <c r="P337" i="1"/>
  <c r="M337" i="1"/>
  <c r="L337" i="1"/>
  <c r="K337" i="1"/>
  <c r="N30" i="1"/>
  <c r="O30" i="1"/>
  <c r="P30" i="1"/>
  <c r="M30" i="1"/>
  <c r="L30" i="1"/>
  <c r="K30" i="1"/>
  <c r="N350" i="1"/>
  <c r="O350" i="1"/>
  <c r="P350" i="1"/>
  <c r="M350" i="1"/>
  <c r="L350" i="1"/>
  <c r="K350" i="1"/>
  <c r="N21" i="1"/>
  <c r="O21" i="1"/>
  <c r="P21" i="1"/>
  <c r="M21" i="1"/>
  <c r="L21" i="1"/>
  <c r="K21" i="1"/>
  <c r="N66" i="1"/>
  <c r="O66" i="1"/>
  <c r="P66" i="1"/>
  <c r="M66" i="1"/>
  <c r="L66" i="1"/>
  <c r="K66" i="1"/>
  <c r="N7" i="1"/>
  <c r="O7" i="1"/>
  <c r="P7" i="1"/>
  <c r="M7" i="1"/>
  <c r="L7" i="1"/>
  <c r="K7" i="1"/>
  <c r="Q2" i="1"/>
  <c r="N2" i="1"/>
  <c r="O2" i="1"/>
  <c r="P2" i="1"/>
  <c r="M2" i="1"/>
  <c r="L2" i="1"/>
  <c r="K2" i="1"/>
  <c r="N130" i="1"/>
  <c r="O130" i="1"/>
  <c r="P130" i="1"/>
  <c r="M130" i="1"/>
  <c r="L130" i="1"/>
  <c r="K130" i="1"/>
  <c r="N384" i="1"/>
  <c r="O384" i="1"/>
  <c r="P384" i="1"/>
  <c r="M384" i="1"/>
  <c r="L384" i="1"/>
  <c r="K384" i="1"/>
  <c r="N8" i="1"/>
  <c r="O8" i="1"/>
  <c r="P8" i="1"/>
  <c r="M8" i="1"/>
  <c r="L8" i="1"/>
  <c r="K8" i="1"/>
  <c r="N120" i="1"/>
  <c r="O120" i="1"/>
  <c r="P120" i="1"/>
  <c r="M120" i="1"/>
  <c r="L120" i="1"/>
  <c r="K120" i="1"/>
  <c r="N71" i="1"/>
  <c r="O71" i="1"/>
  <c r="P71" i="1"/>
  <c r="M71" i="1"/>
  <c r="L71" i="1"/>
  <c r="K71" i="1"/>
  <c r="N174" i="1"/>
  <c r="O174" i="1"/>
  <c r="P174" i="1"/>
  <c r="M174" i="1"/>
  <c r="L174" i="1"/>
  <c r="K174" i="1"/>
  <c r="N27" i="1"/>
  <c r="O27" i="1"/>
  <c r="P27" i="1"/>
  <c r="M27" i="1"/>
  <c r="L27" i="1"/>
  <c r="K27" i="1"/>
  <c r="N19" i="1"/>
  <c r="O19" i="1"/>
  <c r="P19" i="1"/>
  <c r="M19" i="1"/>
  <c r="L19" i="1"/>
  <c r="K19" i="1"/>
  <c r="N14" i="1"/>
  <c r="O14" i="1"/>
  <c r="P14" i="1"/>
  <c r="M14" i="1"/>
  <c r="L14" i="1"/>
  <c r="K14" i="1"/>
  <c r="N33" i="1"/>
  <c r="O33" i="1"/>
  <c r="P33" i="1"/>
  <c r="M33" i="1"/>
  <c r="L33" i="1"/>
  <c r="K33" i="1"/>
  <c r="N43" i="1"/>
  <c r="O43" i="1"/>
  <c r="P43" i="1"/>
  <c r="M43" i="1"/>
  <c r="L43" i="1"/>
  <c r="K43" i="1"/>
  <c r="D14" i="14"/>
  <c r="D13" i="14"/>
  <c r="D12" i="14"/>
  <c r="D11" i="14"/>
  <c r="D10" i="14"/>
  <c r="D9" i="14"/>
  <c r="D8" i="14"/>
  <c r="D6" i="14"/>
  <c r="D7" i="14"/>
  <c r="B2" i="14"/>
  <c r="B13" i="14"/>
  <c r="B6" i="14"/>
  <c r="B14" i="14"/>
  <c r="B9" i="14"/>
  <c r="B10" i="14"/>
  <c r="B7" i="14"/>
  <c r="B11" i="14"/>
  <c r="B8" i="14"/>
  <c r="B3" i="14"/>
  <c r="I28" i="14" s="1"/>
  <c r="B12" i="14"/>
  <c r="B4" i="14"/>
  <c r="B5" i="14"/>
  <c r="S236" i="12"/>
  <c r="S232" i="12"/>
  <c r="S233" i="12"/>
  <c r="S228" i="12"/>
  <c r="S225" i="12"/>
  <c r="S226" i="12"/>
  <c r="S212" i="12"/>
  <c r="S218" i="12"/>
  <c r="S215" i="12"/>
  <c r="S211" i="12"/>
  <c r="S195" i="12"/>
  <c r="S204" i="12"/>
  <c r="S194" i="12"/>
  <c r="S188" i="12"/>
  <c r="S179" i="12"/>
  <c r="S178" i="12"/>
  <c r="S180" i="12"/>
  <c r="S173" i="12"/>
  <c r="S183" i="12"/>
  <c r="S198" i="12"/>
  <c r="S168" i="12"/>
  <c r="S166" i="12"/>
  <c r="S176" i="12"/>
  <c r="S163" i="12"/>
  <c r="S162" i="12"/>
  <c r="S164" i="12"/>
  <c r="S167" i="12"/>
  <c r="S171" i="12"/>
  <c r="S170" i="12"/>
  <c r="S189" i="12"/>
  <c r="S156" i="12"/>
  <c r="S159" i="12"/>
  <c r="S157" i="12"/>
  <c r="S148" i="12"/>
  <c r="S149" i="12"/>
  <c r="S174" i="12"/>
  <c r="S145" i="12"/>
  <c r="S144" i="12"/>
  <c r="S142" i="12"/>
  <c r="S136" i="12"/>
  <c r="S133" i="12"/>
  <c r="S132" i="12"/>
  <c r="S128" i="12"/>
  <c r="S122" i="12"/>
  <c r="S150" i="12"/>
  <c r="S120" i="12"/>
  <c r="S117" i="12"/>
  <c r="S116" i="12"/>
  <c r="S127" i="12"/>
  <c r="S131" i="12"/>
  <c r="S110" i="12"/>
  <c r="S103" i="12"/>
  <c r="S105" i="12"/>
  <c r="S91" i="12"/>
  <c r="S109" i="12"/>
  <c r="S92" i="12"/>
  <c r="S101" i="12"/>
  <c r="S89" i="12"/>
  <c r="S82" i="12"/>
  <c r="S98" i="12"/>
  <c r="S77" i="12"/>
  <c r="S90" i="12"/>
  <c r="S71" i="12"/>
  <c r="S84" i="12"/>
  <c r="S69" i="12"/>
  <c r="S63" i="12"/>
  <c r="S58" i="12"/>
  <c r="S45" i="12"/>
  <c r="S46" i="12"/>
  <c r="S40" i="12"/>
  <c r="S44" i="12"/>
  <c r="S33" i="12"/>
  <c r="S25" i="12"/>
  <c r="S27" i="12"/>
  <c r="S6" i="12"/>
  <c r="S246" i="11"/>
  <c r="S237" i="11"/>
  <c r="S233" i="11"/>
  <c r="S227" i="11"/>
  <c r="S220" i="11"/>
  <c r="S215" i="11"/>
  <c r="S209" i="11"/>
  <c r="S196" i="11"/>
  <c r="S194" i="11"/>
  <c r="S183" i="11"/>
  <c r="S180" i="11"/>
  <c r="S179" i="11"/>
  <c r="S166" i="11"/>
  <c r="S157" i="11"/>
  <c r="S154" i="11"/>
  <c r="S152" i="11"/>
  <c r="S148" i="11"/>
  <c r="S142" i="11"/>
  <c r="S117" i="11"/>
  <c r="S106" i="11"/>
  <c r="S95" i="11"/>
  <c r="S83" i="11"/>
  <c r="S80" i="11"/>
  <c r="S72" i="11"/>
  <c r="M3" i="12" a="1"/>
  <c r="M4" i="12" a="1"/>
  <c r="M4" i="12"/>
  <c r="M5" i="12" a="1"/>
  <c r="M5" i="12"/>
  <c r="M6" i="12" a="1"/>
  <c r="M6" i="12"/>
  <c r="M8" i="12" a="1"/>
  <c r="M8" i="12"/>
  <c r="M7" i="12" a="1"/>
  <c r="M7" i="12"/>
  <c r="M9" i="12" a="1"/>
  <c r="M9" i="12"/>
  <c r="M10" i="12" a="1"/>
  <c r="M11" i="12" a="1"/>
  <c r="M12" i="12" a="1"/>
  <c r="M12" i="12"/>
  <c r="M13" i="12" a="1"/>
  <c r="M13" i="12"/>
  <c r="M14" i="12" a="1"/>
  <c r="M15" i="12" a="1"/>
  <c r="M15" i="12"/>
  <c r="M16" i="12" a="1"/>
  <c r="M16" i="12"/>
  <c r="M17" i="12" a="1"/>
  <c r="M17" i="12"/>
  <c r="M18" i="12" a="1"/>
  <c r="M19" i="12" a="1"/>
  <c r="M20" i="12" a="1"/>
  <c r="M20" i="12"/>
  <c r="M21" i="12" a="1"/>
  <c r="M21" i="12"/>
  <c r="M22" i="12" a="1"/>
  <c r="M24" i="12" a="1"/>
  <c r="M24" i="12"/>
  <c r="M23" i="12" a="1"/>
  <c r="M27" i="12" a="1"/>
  <c r="M27" i="12"/>
  <c r="M25" i="12" a="1"/>
  <c r="M25" i="12"/>
  <c r="M26" i="12" a="1"/>
  <c r="M28" i="12" a="1"/>
  <c r="M31" i="12" a="1"/>
  <c r="M29" i="12" a="1"/>
  <c r="M30" i="12" a="1"/>
  <c r="M33" i="12" a="1"/>
  <c r="M33" i="12"/>
  <c r="M34" i="12" a="1"/>
  <c r="M34" i="12"/>
  <c r="M32" i="12" a="1"/>
  <c r="M39" i="12" a="1"/>
  <c r="M35" i="12" a="1"/>
  <c r="M36" i="12"/>
  <c r="M36" i="12" a="1"/>
  <c r="M37" i="12"/>
  <c r="M37" i="12" a="1"/>
  <c r="M38" i="12" a="1"/>
  <c r="M38" i="12"/>
  <c r="M44" i="12" a="1"/>
  <c r="M44" i="12"/>
  <c r="M42" i="12" a="1"/>
  <c r="M40" i="12" a="1"/>
  <c r="M40" i="12"/>
  <c r="M46" i="12" a="1"/>
  <c r="M46" i="12"/>
  <c r="M41" i="12"/>
  <c r="M41" i="12" a="1"/>
  <c r="M45" i="12" a="1"/>
  <c r="M45" i="12"/>
  <c r="M43" i="12"/>
  <c r="M43" i="12" a="1"/>
  <c r="M49" i="12" a="1"/>
  <c r="M47" i="12"/>
  <c r="M47" i="12" a="1"/>
  <c r="M50" i="12"/>
  <c r="M50" i="12" a="1"/>
  <c r="M48" i="12" a="1"/>
  <c r="M52" i="12" a="1"/>
  <c r="M53" i="12" a="1"/>
  <c r="M56" i="12"/>
  <c r="M56" i="12" a="1"/>
  <c r="M51" i="12" a="1"/>
  <c r="M57" i="12" a="1"/>
  <c r="M58" i="12" a="1"/>
  <c r="M58" i="12"/>
  <c r="M62" i="12" a="1"/>
  <c r="M55" i="12"/>
  <c r="M55" i="12" a="1"/>
  <c r="M60" i="12" a="1"/>
  <c r="M66" i="12" a="1"/>
  <c r="M59" i="12" a="1"/>
  <c r="M61" i="12" a="1"/>
  <c r="M54" i="12" a="1"/>
  <c r="M54" i="12"/>
  <c r="M65" i="12" a="1"/>
  <c r="M63" i="12" a="1"/>
  <c r="M63" i="12"/>
  <c r="M69" i="12" a="1"/>
  <c r="M69" i="12"/>
  <c r="M67" i="12" a="1"/>
  <c r="M68" i="12"/>
  <c r="M68" i="12" a="1"/>
  <c r="M64" i="12"/>
  <c r="M64" i="12" a="1"/>
  <c r="M73" i="12" a="1"/>
  <c r="M74" i="12" a="1"/>
  <c r="M78" i="12"/>
  <c r="M78" i="12" a="1"/>
  <c r="M70" i="12"/>
  <c r="M70" i="12" a="1"/>
  <c r="M75" i="12" a="1"/>
  <c r="M84" i="12" a="1"/>
  <c r="M84" i="12"/>
  <c r="M72" i="12"/>
  <c r="M72" i="12" a="1"/>
  <c r="M71" i="12" a="1"/>
  <c r="M71" i="12"/>
  <c r="M85" i="12"/>
  <c r="M85" i="12" a="1"/>
  <c r="M79" i="12" a="1"/>
  <c r="M79" i="12"/>
  <c r="M76" i="12" a="1"/>
  <c r="M90" i="12" a="1"/>
  <c r="M90" i="12"/>
  <c r="M83" i="12" a="1"/>
  <c r="M88" i="12"/>
  <c r="M88" i="12" a="1"/>
  <c r="M80" i="12" a="1"/>
  <c r="M77" i="12" a="1"/>
  <c r="M77" i="12"/>
  <c r="M86" i="12" a="1"/>
  <c r="M87" i="12"/>
  <c r="M87" i="12" a="1"/>
  <c r="Q87" i="12"/>
  <c r="M98" i="12" a="1"/>
  <c r="M98" i="12"/>
  <c r="M93" i="12" a="1"/>
  <c r="M100" i="12" a="1"/>
  <c r="M81" i="12" a="1"/>
  <c r="M82" i="12" a="1"/>
  <c r="M82" i="12"/>
  <c r="M99" i="12"/>
  <c r="M99" i="12" a="1"/>
  <c r="M89" i="12" a="1"/>
  <c r="M89" i="12"/>
  <c r="M95" i="12" a="1"/>
  <c r="M101" i="12" a="1"/>
  <c r="M101" i="12"/>
  <c r="M92" i="12" a="1"/>
  <c r="M92" i="12"/>
  <c r="M96" i="12" a="1"/>
  <c r="M106" i="12" a="1"/>
  <c r="M109" i="12" a="1"/>
  <c r="M109" i="12"/>
  <c r="M107" i="12"/>
  <c r="M107" i="12" a="1"/>
  <c r="M102" i="12"/>
  <c r="M102" i="12" a="1"/>
  <c r="M91" i="12" a="1"/>
  <c r="M91" i="12"/>
  <c r="M94" i="12" a="1"/>
  <c r="M97" i="12" a="1"/>
  <c r="M104" i="12" a="1"/>
  <c r="M112" i="12" a="1"/>
  <c r="M105" i="12" a="1"/>
  <c r="M105" i="12"/>
  <c r="M108" i="12"/>
  <c r="M108" i="12" a="1"/>
  <c r="M113" i="12"/>
  <c r="M113" i="12" a="1"/>
  <c r="M111" i="12" a="1"/>
  <c r="M103" i="12" a="1"/>
  <c r="M103" i="12"/>
  <c r="M123" i="12"/>
  <c r="M123" i="12" a="1"/>
  <c r="M110" i="12" a="1"/>
  <c r="M110" i="12"/>
  <c r="M131" i="12" a="1"/>
  <c r="M131" i="12"/>
  <c r="M114" i="12" a="1"/>
  <c r="M127" i="12" a="1"/>
  <c r="M127" i="12"/>
  <c r="M121" i="12"/>
  <c r="M121" i="12" a="1"/>
  <c r="M115" i="12" a="1"/>
  <c r="M119" i="12"/>
  <c r="M119" i="12" a="1"/>
  <c r="M116" i="12" a="1"/>
  <c r="M116" i="12"/>
  <c r="M117" i="12" a="1"/>
  <c r="M117" i="12"/>
  <c r="M120" i="12" a="1"/>
  <c r="M120" i="12"/>
  <c r="M118" i="12"/>
  <c r="M118" i="12" a="1"/>
  <c r="M124" i="12" a="1"/>
  <c r="M125" i="12" a="1"/>
  <c r="M143" i="12" a="1"/>
  <c r="M150" i="12" a="1"/>
  <c r="M150" i="12"/>
  <c r="M122" i="12" a="1"/>
  <c r="M122" i="12"/>
  <c r="M129" i="12" a="1"/>
  <c r="M128" i="12" a="1"/>
  <c r="M128" i="12"/>
  <c r="M126" i="12" a="1"/>
  <c r="M135" i="12"/>
  <c r="M135" i="12" a="1"/>
  <c r="M130" i="12"/>
  <c r="M130" i="12" a="1"/>
  <c r="M138" i="12"/>
  <c r="M138" i="12" a="1"/>
  <c r="M134" i="12" a="1"/>
  <c r="M132" i="12" a="1"/>
  <c r="M132" i="12"/>
  <c r="M140" i="12"/>
  <c r="M140" i="12" a="1"/>
  <c r="M139" i="12" a="1"/>
  <c r="M137" i="12" a="1"/>
  <c r="M133" i="12" a="1"/>
  <c r="M133" i="12"/>
  <c r="M136" i="12" a="1"/>
  <c r="M136" i="12"/>
  <c r="M153" i="12"/>
  <c r="M153" i="12" a="1"/>
  <c r="M161" i="12" a="1"/>
  <c r="M141" i="12" a="1"/>
  <c r="M142" i="12" a="1"/>
  <c r="M142" i="12"/>
  <c r="M147" i="12"/>
  <c r="M147" i="12" a="1"/>
  <c r="M144" i="12" a="1"/>
  <c r="M144" i="12"/>
  <c r="M146" i="12" a="1"/>
  <c r="M145" i="12" a="1"/>
  <c r="M145" i="12"/>
  <c r="M151" i="12" a="1"/>
  <c r="M152" i="12"/>
  <c r="M152" i="12" a="1"/>
  <c r="M174" i="12" a="1"/>
  <c r="M174" i="12"/>
  <c r="M175" i="12" a="1"/>
  <c r="M149" i="12" a="1"/>
  <c r="M149" i="12"/>
  <c r="M148" i="12" a="1"/>
  <c r="M148" i="12"/>
  <c r="M169" i="12" a="1"/>
  <c r="M154" i="12" a="1"/>
  <c r="M158" i="12" a="1"/>
  <c r="M157" i="12" a="1"/>
  <c r="M157" i="12"/>
  <c r="M155" i="12" a="1"/>
  <c r="M159" i="12" a="1"/>
  <c r="M159" i="12"/>
  <c r="M156" i="12" a="1"/>
  <c r="M156" i="12"/>
  <c r="M160" i="12"/>
  <c r="M160" i="12" a="1"/>
  <c r="M189" i="12" a="1"/>
  <c r="M189" i="12"/>
  <c r="M170" i="12" a="1"/>
  <c r="M170" i="12"/>
  <c r="M171" i="12" a="1"/>
  <c r="M171" i="12"/>
  <c r="M165" i="12" a="1"/>
  <c r="M167" i="12" a="1"/>
  <c r="M167" i="12"/>
  <c r="M164" i="12" a="1"/>
  <c r="M164" i="12"/>
  <c r="M162" i="12" a="1"/>
  <c r="M162" i="12"/>
  <c r="M163" i="12" a="1"/>
  <c r="M163" i="12"/>
  <c r="M176" i="12" a="1"/>
  <c r="M176" i="12"/>
  <c r="M166" i="12" a="1"/>
  <c r="M166" i="12"/>
  <c r="M177" i="12" a="1"/>
  <c r="M168" i="12" a="1"/>
  <c r="M168" i="12"/>
  <c r="M198" i="12" a="1"/>
  <c r="M198" i="12"/>
  <c r="M172" i="12" a="1"/>
  <c r="M185" i="12" a="1"/>
  <c r="M183" i="12" a="1"/>
  <c r="M183" i="12"/>
  <c r="M173" i="12" a="1"/>
  <c r="M173" i="12"/>
  <c r="M184" i="12" a="1"/>
  <c r="M180" i="12" a="1"/>
  <c r="M180" i="12"/>
  <c r="M178" i="12" a="1"/>
  <c r="M178" i="12"/>
  <c r="M181" i="12" a="1"/>
  <c r="M179" i="12" a="1"/>
  <c r="M179" i="12"/>
  <c r="M199" i="12"/>
  <c r="M199" i="12" a="1"/>
  <c r="M182" i="12" a="1"/>
  <c r="M187" i="12"/>
  <c r="M187" i="12" a="1"/>
  <c r="M196" i="12" a="1"/>
  <c r="M188" i="12" a="1"/>
  <c r="M188" i="12"/>
  <c r="M186" i="12" a="1"/>
  <c r="M191" i="12"/>
  <c r="M191" i="12" a="1"/>
  <c r="M200" i="12" a="1"/>
  <c r="M190" i="12" a="1"/>
  <c r="M197" i="12" a="1"/>
  <c r="M193" i="12"/>
  <c r="M193" i="12" a="1"/>
  <c r="M192" i="12" a="1"/>
  <c r="M194" i="12" a="1"/>
  <c r="M194" i="12"/>
  <c r="M201" i="12"/>
  <c r="M201" i="12" a="1"/>
  <c r="M204" i="12" a="1"/>
  <c r="M204" i="12"/>
  <c r="M195" i="12" a="1"/>
  <c r="M195" i="12"/>
  <c r="M202" i="12"/>
  <c r="M202" i="12" a="1"/>
  <c r="M203" i="12" a="1"/>
  <c r="M205" i="12"/>
  <c r="M205" i="12" a="1"/>
  <c r="M206" i="12" a="1"/>
  <c r="M211" i="12" a="1"/>
  <c r="M211" i="12"/>
  <c r="M209" i="12" a="1"/>
  <c r="M215" i="12" a="1"/>
  <c r="M215" i="12"/>
  <c r="M207" i="12"/>
  <c r="M207" i="12" a="1"/>
  <c r="M208" i="12" a="1"/>
  <c r="M213" i="12"/>
  <c r="M213" i="12" a="1"/>
  <c r="M210" i="12" a="1"/>
  <c r="M214" i="12"/>
  <c r="M214" i="12" a="1"/>
  <c r="M218" i="12" a="1"/>
  <c r="M218" i="12"/>
  <c r="M216" i="12"/>
  <c r="M216" i="12" a="1"/>
  <c r="M212" i="12" a="1"/>
  <c r="M212" i="12"/>
  <c r="M221" i="12" a="1"/>
  <c r="M217" i="12"/>
  <c r="M217" i="12" a="1"/>
  <c r="M220" i="12" a="1"/>
  <c r="M219" i="12"/>
  <c r="M219" i="12" a="1"/>
  <c r="M223" i="12" a="1"/>
  <c r="M222" i="12"/>
  <c r="M222" i="12" a="1"/>
  <c r="M224" i="12" a="1"/>
  <c r="M226" i="12" a="1"/>
  <c r="M226" i="12"/>
  <c r="M227" i="12" a="1"/>
  <c r="M230" i="12" a="1"/>
  <c r="M225" i="12" a="1"/>
  <c r="M225" i="12"/>
  <c r="M228" i="12" a="1"/>
  <c r="M228" i="12"/>
  <c r="M233" i="12" a="1"/>
  <c r="M233" i="12"/>
  <c r="M229" i="12"/>
  <c r="M229" i="12" a="1"/>
  <c r="M232" i="12" a="1"/>
  <c r="M232" i="12"/>
  <c r="M231" i="12" a="1"/>
  <c r="M234" i="12" a="1"/>
  <c r="M235" i="12"/>
  <c r="M235" i="12" a="1"/>
  <c r="M236" i="12" a="1"/>
  <c r="M236" i="12"/>
  <c r="M237" i="12" a="1"/>
  <c r="M238" i="12"/>
  <c r="M238" i="12" a="1"/>
  <c r="Z2" i="3"/>
  <c r="D3" i="14"/>
  <c r="D2" i="14"/>
  <c r="D5" i="14"/>
  <c r="D4" i="14"/>
  <c r="M290" i="11" a="1"/>
  <c r="M275" i="11" a="1"/>
  <c r="M298" i="11" a="1"/>
  <c r="M303" i="11" a="1"/>
  <c r="M291" i="11" a="1"/>
  <c r="M306" i="11" a="1"/>
  <c r="M281" i="11" a="1"/>
  <c r="M281" i="11"/>
  <c r="M286" i="11" a="1"/>
  <c r="M284" i="11" a="1"/>
  <c r="M296" i="11" a="1"/>
  <c r="M271" i="11" a="1"/>
  <c r="Q271" i="11"/>
  <c r="M300" i="11" a="1"/>
  <c r="M278" i="11" a="1"/>
  <c r="M287" i="11" a="1"/>
  <c r="Q287" i="11"/>
  <c r="M304" i="11" a="1"/>
  <c r="M304" i="11"/>
  <c r="M302" i="11" a="1"/>
  <c r="M285" i="11" a="1"/>
  <c r="M282" i="11" a="1"/>
  <c r="M283" i="11" a="1"/>
  <c r="M308" i="11" a="1"/>
  <c r="M273" i="11" a="1"/>
  <c r="M297" i="11" a="1"/>
  <c r="M299" i="11" a="1"/>
  <c r="M276" i="11" a="1"/>
  <c r="M292" i="11" a="1"/>
  <c r="M309" i="11" a="1"/>
  <c r="M301" i="11" a="1"/>
  <c r="Q301" i="11"/>
  <c r="M307" i="11" a="1"/>
  <c r="M277" i="11" a="1"/>
  <c r="M293" i="11" a="1"/>
  <c r="Q293" i="11"/>
  <c r="M279" i="11" a="1"/>
  <c r="M272" i="11" a="1"/>
  <c r="M295" i="11" a="1"/>
  <c r="M305" i="11" a="1"/>
  <c r="M288" i="11" a="1"/>
  <c r="M280" i="11" a="1"/>
  <c r="M269" i="11" a="1"/>
  <c r="Q269" i="11"/>
  <c r="M270" i="11" a="1"/>
  <c r="M274" i="11" a="1"/>
  <c r="M289" i="11" a="1"/>
  <c r="M268" i="11" a="1"/>
  <c r="M294" i="11" a="1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29" i="15"/>
  <c r="H14" i="15"/>
  <c r="H50" i="15"/>
  <c r="H5" i="15"/>
  <c r="H8" i="15"/>
  <c r="H39" i="15"/>
  <c r="H30" i="15"/>
  <c r="H49" i="15"/>
  <c r="H37" i="15"/>
  <c r="H22" i="15"/>
  <c r="H13" i="15"/>
  <c r="H28" i="15"/>
  <c r="H48" i="15"/>
  <c r="H3" i="15"/>
  <c r="H17" i="15"/>
  <c r="H27" i="15"/>
  <c r="H34" i="15"/>
  <c r="H33" i="15"/>
  <c r="H10" i="15"/>
  <c r="H19" i="15"/>
  <c r="H21" i="15"/>
  <c r="H7" i="15"/>
  <c r="H20" i="15"/>
  <c r="H2" i="15"/>
  <c r="H25" i="15"/>
  <c r="H15" i="15"/>
  <c r="H9" i="15"/>
  <c r="H24" i="15"/>
  <c r="H47" i="15"/>
  <c r="H42" i="15"/>
  <c r="H35" i="15"/>
  <c r="H31" i="15"/>
  <c r="H26" i="15"/>
  <c r="H32" i="15"/>
  <c r="H16" i="15"/>
  <c r="H46" i="15"/>
  <c r="H11" i="15"/>
  <c r="H45" i="15"/>
  <c r="H12" i="15"/>
  <c r="H6" i="15"/>
  <c r="H36" i="15"/>
  <c r="H44" i="15"/>
  <c r="H43" i="15"/>
  <c r="H38" i="15"/>
  <c r="H40" i="15"/>
  <c r="H41" i="15"/>
  <c r="H4" i="15"/>
  <c r="H18" i="15"/>
  <c r="H23" i="15"/>
  <c r="G157" i="15"/>
  <c r="G242" i="15"/>
  <c r="G75" i="15"/>
  <c r="G187" i="15"/>
  <c r="G200" i="15"/>
  <c r="G29" i="15"/>
  <c r="G123" i="15"/>
  <c r="G164" i="15"/>
  <c r="G166" i="15"/>
  <c r="G286" i="15"/>
  <c r="G208" i="15"/>
  <c r="G14" i="15"/>
  <c r="G65" i="15"/>
  <c r="G139" i="15"/>
  <c r="G214" i="15"/>
  <c r="G60" i="15"/>
  <c r="G121" i="15"/>
  <c r="G239" i="15"/>
  <c r="G173" i="15"/>
  <c r="G97" i="15"/>
  <c r="G132" i="15"/>
  <c r="G79" i="15"/>
  <c r="G64" i="15"/>
  <c r="G112" i="15"/>
  <c r="G216" i="15"/>
  <c r="G145" i="15"/>
  <c r="G149" i="15"/>
  <c r="G50" i="15"/>
  <c r="G176" i="15"/>
  <c r="G195" i="15"/>
  <c r="G138" i="15"/>
  <c r="G179" i="15"/>
  <c r="G5" i="15"/>
  <c r="G109" i="15"/>
  <c r="G275" i="15"/>
  <c r="G119" i="15"/>
  <c r="G93" i="15"/>
  <c r="G62" i="15"/>
  <c r="G8" i="15"/>
  <c r="G236" i="15"/>
  <c r="G189" i="15"/>
  <c r="G94" i="15"/>
  <c r="G251" i="15"/>
  <c r="G100" i="15"/>
  <c r="G287" i="15"/>
  <c r="G143" i="15"/>
  <c r="G194" i="15"/>
  <c r="G291" i="15"/>
  <c r="G76" i="15"/>
  <c r="G39" i="15"/>
  <c r="G98" i="15"/>
  <c r="G99" i="15"/>
  <c r="G165" i="15"/>
  <c r="G255" i="15"/>
  <c r="G274" i="15"/>
  <c r="G59" i="15"/>
  <c r="G206" i="15"/>
  <c r="G249" i="15"/>
  <c r="G89" i="15"/>
  <c r="G137" i="15"/>
  <c r="G260" i="15"/>
  <c r="G30" i="15"/>
  <c r="G141" i="15"/>
  <c r="G136" i="15"/>
  <c r="G104" i="15"/>
  <c r="G232" i="15"/>
  <c r="G197" i="15"/>
  <c r="G49" i="15"/>
  <c r="G37" i="15"/>
  <c r="G220" i="15"/>
  <c r="G61" i="15"/>
  <c r="G254" i="15"/>
  <c r="G67" i="15"/>
  <c r="G95" i="15"/>
  <c r="G158" i="15"/>
  <c r="G283" i="15"/>
  <c r="G22" i="15"/>
  <c r="G217" i="15"/>
  <c r="G113" i="15"/>
  <c r="G13" i="15"/>
  <c r="G87" i="15"/>
  <c r="G284" i="15"/>
  <c r="G118" i="15"/>
  <c r="G107" i="15"/>
  <c r="G134" i="15"/>
  <c r="G133" i="15"/>
  <c r="G28" i="15"/>
  <c r="G162" i="15"/>
  <c r="G256" i="15"/>
  <c r="G102" i="15"/>
  <c r="G183" i="15"/>
  <c r="G48" i="15"/>
  <c r="G77" i="15"/>
  <c r="G142" i="15"/>
  <c r="G3" i="15"/>
  <c r="G53" i="15"/>
  <c r="G207" i="15"/>
  <c r="G131" i="15"/>
  <c r="G70" i="15"/>
  <c r="G273" i="15"/>
  <c r="G204" i="15"/>
  <c r="G202" i="15"/>
  <c r="G63" i="15"/>
  <c r="G17" i="15"/>
  <c r="G161" i="15"/>
  <c r="G111" i="15"/>
  <c r="G276" i="15"/>
  <c r="G201" i="15"/>
  <c r="G101" i="15"/>
  <c r="G55" i="15"/>
  <c r="G221" i="15"/>
  <c r="G222" i="15"/>
  <c r="G144" i="15"/>
  <c r="G80" i="15"/>
  <c r="G199" i="15"/>
  <c r="G172" i="15"/>
  <c r="G258" i="15"/>
  <c r="G271" i="15"/>
  <c r="G168" i="15"/>
  <c r="G235" i="15"/>
  <c r="G27" i="15"/>
  <c r="G247" i="15"/>
  <c r="G290" i="15"/>
  <c r="G115" i="15"/>
  <c r="G186" i="15"/>
  <c r="G225" i="15"/>
  <c r="G152" i="15"/>
  <c r="G156" i="15"/>
  <c r="G280" i="15"/>
  <c r="G105" i="15"/>
  <c r="G135" i="15"/>
  <c r="G120" i="15"/>
  <c r="G34" i="15"/>
  <c r="G33" i="15"/>
  <c r="G88" i="15"/>
  <c r="G56" i="15"/>
  <c r="G151" i="15"/>
  <c r="G84" i="15"/>
  <c r="G54" i="15"/>
  <c r="G238" i="15"/>
  <c r="G86" i="15"/>
  <c r="G188" i="15"/>
  <c r="G83" i="15"/>
  <c r="G10" i="15"/>
  <c r="G117" i="15"/>
  <c r="G262" i="15"/>
  <c r="G147" i="15"/>
  <c r="G19" i="15"/>
  <c r="G230" i="15"/>
  <c r="G52" i="15"/>
  <c r="G224" i="15"/>
  <c r="G264" i="15"/>
  <c r="G154" i="15"/>
  <c r="G243" i="15"/>
  <c r="G108" i="15"/>
  <c r="G211" i="15"/>
  <c r="G226" i="15"/>
  <c r="G269" i="15"/>
  <c r="G180" i="15"/>
  <c r="G181" i="15"/>
  <c r="G253" i="15"/>
  <c r="G21" i="15"/>
  <c r="G267" i="15"/>
  <c r="G7" i="15"/>
  <c r="G184" i="15"/>
  <c r="G229" i="15"/>
  <c r="G182" i="15"/>
  <c r="G20" i="15"/>
  <c r="G2" i="15"/>
  <c r="G160" i="15"/>
  <c r="G169" i="15"/>
  <c r="G203" i="15"/>
  <c r="G191" i="15"/>
  <c r="G25" i="15"/>
  <c r="G270" i="15"/>
  <c r="G15" i="15"/>
  <c r="G9" i="15"/>
  <c r="G281" i="15"/>
  <c r="G163" i="15"/>
  <c r="G128" i="15"/>
  <c r="G82" i="15"/>
  <c r="G73" i="15"/>
  <c r="G24" i="15"/>
  <c r="G85" i="15"/>
  <c r="G237" i="15"/>
  <c r="G209" i="15"/>
  <c r="G66" i="15"/>
  <c r="G231" i="15"/>
  <c r="G185" i="15"/>
  <c r="G91" i="15"/>
  <c r="G127" i="15"/>
  <c r="G47" i="15"/>
  <c r="G205" i="15"/>
  <c r="G219" i="15"/>
  <c r="G57" i="15"/>
  <c r="G215" i="15"/>
  <c r="G125" i="15"/>
  <c r="G250" i="15"/>
  <c r="G42" i="15"/>
  <c r="G58" i="15"/>
  <c r="G155" i="15"/>
  <c r="G146" i="15"/>
  <c r="G278" i="15"/>
  <c r="G69" i="15"/>
  <c r="G285" i="15"/>
  <c r="G72" i="15"/>
  <c r="G71" i="15"/>
  <c r="G227" i="15"/>
  <c r="G210" i="15"/>
  <c r="G170" i="15"/>
  <c r="G35" i="15"/>
  <c r="G178" i="15"/>
  <c r="G192" i="15"/>
  <c r="G261" i="15"/>
  <c r="G233" i="15"/>
  <c r="G240" i="15"/>
  <c r="G122" i="15"/>
  <c r="G140" i="15"/>
  <c r="G31" i="15"/>
  <c r="G153" i="15"/>
  <c r="G26" i="15"/>
  <c r="G90" i="15"/>
  <c r="G116" i="15"/>
  <c r="G289" i="15"/>
  <c r="G114" i="15"/>
  <c r="G32" i="15"/>
  <c r="G68" i="15"/>
  <c r="G16" i="15"/>
  <c r="G177" i="15"/>
  <c r="G129" i="15"/>
  <c r="G46" i="15"/>
  <c r="G234" i="15"/>
  <c r="G171" i="15"/>
  <c r="G265" i="15"/>
  <c r="G277" i="15"/>
  <c r="G78" i="15"/>
  <c r="G259" i="15"/>
  <c r="G279" i="15"/>
  <c r="G92" i="15"/>
  <c r="G246" i="15"/>
  <c r="G126" i="15"/>
  <c r="G282" i="15"/>
  <c r="G96" i="15"/>
  <c r="G103" i="15"/>
  <c r="G51" i="15"/>
  <c r="G228" i="15"/>
  <c r="G11" i="15"/>
  <c r="G167" i="15"/>
  <c r="G244" i="15"/>
  <c r="G45" i="15"/>
  <c r="G252" i="15"/>
  <c r="G193" i="15"/>
  <c r="G266" i="15"/>
  <c r="G248" i="15"/>
  <c r="G223" i="15"/>
  <c r="G12" i="15"/>
  <c r="G159" i="15"/>
  <c r="G245" i="15"/>
  <c r="G6" i="15"/>
  <c r="G257" i="15"/>
  <c r="G36" i="15"/>
  <c r="G130" i="15"/>
  <c r="G150" i="15"/>
  <c r="G44" i="15"/>
  <c r="G241" i="15"/>
  <c r="G43" i="15"/>
  <c r="G263" i="15"/>
  <c r="G196" i="15"/>
  <c r="G38" i="15"/>
  <c r="G40" i="15"/>
  <c r="G41" i="15"/>
  <c r="G175" i="15"/>
  <c r="G198" i="15"/>
  <c r="G212" i="15"/>
  <c r="G4" i="15"/>
  <c r="G124" i="15"/>
  <c r="G110" i="15"/>
  <c r="G18" i="15"/>
  <c r="G213" i="15"/>
  <c r="G190" i="15"/>
  <c r="G272" i="15"/>
  <c r="G106" i="15"/>
  <c r="G174" i="15"/>
  <c r="G218" i="15"/>
  <c r="G268" i="15"/>
  <c r="G23" i="15"/>
  <c r="G81" i="15"/>
  <c r="G74" i="15"/>
  <c r="G288" i="15"/>
  <c r="G148" i="15"/>
  <c r="Q236" i="12"/>
  <c r="Q232" i="12"/>
  <c r="Q233" i="12"/>
  <c r="Q228" i="12"/>
  <c r="Q225" i="12"/>
  <c r="Q226" i="12"/>
  <c r="Q212" i="12"/>
  <c r="Q218" i="12"/>
  <c r="Q215" i="12"/>
  <c r="Q211" i="12"/>
  <c r="Q195" i="12"/>
  <c r="Q204" i="12"/>
  <c r="Q194" i="12"/>
  <c r="Q188" i="12"/>
  <c r="Q179" i="12"/>
  <c r="Q178" i="12"/>
  <c r="Q180" i="12"/>
  <c r="Q173" i="12"/>
  <c r="Q183" i="12"/>
  <c r="Q198" i="12"/>
  <c r="Q168" i="12"/>
  <c r="Q166" i="12"/>
  <c r="Q176" i="12"/>
  <c r="Q163" i="12"/>
  <c r="Q162" i="12"/>
  <c r="Q164" i="12"/>
  <c r="Q167" i="12"/>
  <c r="Q171" i="12"/>
  <c r="Q170" i="12"/>
  <c r="Q189" i="12"/>
  <c r="Q156" i="12"/>
  <c r="Q159" i="12"/>
  <c r="Q157" i="12"/>
  <c r="Q148" i="12"/>
  <c r="Q149" i="12"/>
  <c r="Q174" i="12"/>
  <c r="Q145" i="12"/>
  <c r="Q144" i="12"/>
  <c r="Q142" i="12"/>
  <c r="Q136" i="12"/>
  <c r="Q133" i="12"/>
  <c r="Q132" i="12"/>
  <c r="Q128" i="12"/>
  <c r="Q122" i="12"/>
  <c r="Q150" i="12"/>
  <c r="Q120" i="12"/>
  <c r="Q117" i="12"/>
  <c r="Q116" i="12"/>
  <c r="Q127" i="12"/>
  <c r="Q131" i="12"/>
  <c r="Q110" i="12"/>
  <c r="Q103" i="12"/>
  <c r="Q105" i="12"/>
  <c r="Q91" i="12"/>
  <c r="Q109" i="12"/>
  <c r="Q92" i="12"/>
  <c r="Q101" i="12"/>
  <c r="Q89" i="12"/>
  <c r="Q82" i="12"/>
  <c r="Q98" i="12"/>
  <c r="Q77" i="12"/>
  <c r="Q90" i="12"/>
  <c r="Q71" i="12"/>
  <c r="Q84" i="12"/>
  <c r="Q69" i="12"/>
  <c r="Q63" i="12"/>
  <c r="Q58" i="12"/>
  <c r="Q45" i="12"/>
  <c r="Q46" i="12"/>
  <c r="Q40" i="12"/>
  <c r="Q44" i="12"/>
  <c r="Q33" i="12"/>
  <c r="Q25" i="12"/>
  <c r="Q27" i="12"/>
  <c r="Q6" i="12"/>
  <c r="Q184" i="12"/>
  <c r="Q126" i="12"/>
  <c r="Q125" i="12"/>
  <c r="Q124" i="12"/>
  <c r="Q118" i="12"/>
  <c r="Q115" i="12"/>
  <c r="Q121" i="12"/>
  <c r="Q123" i="12"/>
  <c r="Q97" i="12"/>
  <c r="Q94" i="12"/>
  <c r="Q75" i="12"/>
  <c r="Q70" i="12"/>
  <c r="Q64" i="12"/>
  <c r="Q65" i="12"/>
  <c r="Q60" i="12"/>
  <c r="Q47" i="12"/>
  <c r="Q38" i="12"/>
  <c r="Q36" i="12"/>
  <c r="Q20" i="12"/>
  <c r="Q17" i="12"/>
  <c r="Q14" i="12"/>
  <c r="Q5" i="12"/>
  <c r="Q4" i="12"/>
  <c r="G191" i="12"/>
  <c r="G237" i="12"/>
  <c r="G192" i="12"/>
  <c r="G144" i="12"/>
  <c r="G217" i="12"/>
  <c r="G167" i="12"/>
  <c r="G61" i="12"/>
  <c r="G117" i="12"/>
  <c r="G207" i="12"/>
  <c r="G172" i="12"/>
  <c r="G140" i="12"/>
  <c r="G152" i="12"/>
  <c r="G83" i="12"/>
  <c r="G122" i="12"/>
  <c r="G104" i="12"/>
  <c r="G165" i="12"/>
  <c r="G90" i="12"/>
  <c r="G52" i="12"/>
  <c r="G96" i="12"/>
  <c r="G141" i="12"/>
  <c r="G36" i="12"/>
  <c r="G162" i="12"/>
  <c r="G201" i="12"/>
  <c r="G184" i="12"/>
  <c r="G179" i="12"/>
  <c r="G16" i="12"/>
  <c r="G126" i="12"/>
  <c r="G145" i="12"/>
  <c r="G148" i="12"/>
  <c r="G160" i="12"/>
  <c r="G21" i="12"/>
  <c r="G50" i="12"/>
  <c r="G190" i="12"/>
  <c r="G175" i="12"/>
  <c r="G32" i="12"/>
  <c r="G33" i="12"/>
  <c r="G72" i="12"/>
  <c r="G147" i="12"/>
  <c r="G199" i="12"/>
  <c r="G111" i="12"/>
  <c r="G197" i="12"/>
  <c r="G46" i="12"/>
  <c r="G124" i="12"/>
  <c r="G94" i="12"/>
  <c r="G221" i="12"/>
  <c r="G139" i="12"/>
  <c r="G225" i="12"/>
  <c r="G78" i="12"/>
  <c r="G23" i="12"/>
  <c r="G7" i="12"/>
  <c r="G73" i="12"/>
  <c r="G28" i="12"/>
  <c r="G20" i="12"/>
  <c r="G219" i="12"/>
  <c r="G74" i="12"/>
  <c r="G91" i="12"/>
  <c r="G229" i="12"/>
  <c r="G64" i="12"/>
  <c r="G176" i="12"/>
  <c r="G18" i="12"/>
  <c r="G187" i="12"/>
  <c r="G205" i="12"/>
  <c r="G8" i="12"/>
  <c r="G210" i="12"/>
  <c r="G218" i="12"/>
  <c r="G19" i="12"/>
  <c r="G35" i="12"/>
  <c r="G99" i="12"/>
  <c r="G71" i="12"/>
  <c r="G55" i="12"/>
  <c r="G48" i="12"/>
  <c r="G182" i="12"/>
  <c r="G11" i="12"/>
  <c r="G127" i="12"/>
  <c r="G133" i="12"/>
  <c r="G84" i="12"/>
  <c r="G206" i="12"/>
  <c r="G5" i="12"/>
  <c r="G208" i="12"/>
  <c r="G171" i="12"/>
  <c r="G37" i="12"/>
  <c r="G188" i="12"/>
  <c r="G136" i="12"/>
  <c r="G27" i="12"/>
  <c r="G62" i="12"/>
  <c r="G128" i="12"/>
  <c r="G125" i="12"/>
  <c r="G156" i="12"/>
  <c r="G195" i="12"/>
  <c r="G92" i="12"/>
  <c r="G86" i="12"/>
  <c r="G81" i="12"/>
  <c r="G146" i="12"/>
  <c r="G178" i="12"/>
  <c r="G212" i="12"/>
  <c r="G151" i="12"/>
  <c r="G116" i="12"/>
  <c r="G157" i="12"/>
  <c r="G223" i="12"/>
  <c r="G155" i="12"/>
  <c r="G222" i="12"/>
  <c r="G169" i="12"/>
  <c r="G134" i="12"/>
  <c r="G4" i="12"/>
  <c r="G57" i="12"/>
  <c r="G123" i="12"/>
  <c r="G203" i="12"/>
  <c r="G143" i="12"/>
  <c r="G235" i="12"/>
  <c r="G170" i="12"/>
  <c r="G60" i="12"/>
  <c r="G230" i="12"/>
  <c r="G14" i="12"/>
  <c r="G216" i="12"/>
  <c r="G231" i="12"/>
  <c r="G12" i="12"/>
  <c r="G200" i="12"/>
  <c r="G204" i="12"/>
  <c r="G168" i="12"/>
  <c r="G194" i="12"/>
  <c r="G47" i="12"/>
  <c r="G30" i="12"/>
  <c r="G153" i="12"/>
  <c r="G113" i="12"/>
  <c r="G220" i="12"/>
  <c r="G163" i="12"/>
  <c r="G196" i="12"/>
  <c r="G58" i="12"/>
  <c r="G185" i="12"/>
  <c r="G132" i="12"/>
  <c r="G22" i="12"/>
  <c r="G10" i="12"/>
  <c r="G173" i="12"/>
  <c r="G105" i="12"/>
  <c r="G107" i="12"/>
  <c r="G238" i="12"/>
  <c r="G227" i="12"/>
  <c r="G180" i="12"/>
  <c r="G9" i="12"/>
  <c r="G77" i="12"/>
  <c r="G67" i="12"/>
  <c r="G75" i="12"/>
  <c r="G131" i="12"/>
  <c r="G40" i="12"/>
  <c r="G3" i="12"/>
  <c r="G110" i="12"/>
  <c r="G6" i="12"/>
  <c r="G17" i="12"/>
  <c r="G13" i="12"/>
  <c r="G80" i="12"/>
  <c r="G159" i="12"/>
  <c r="G42" i="12"/>
  <c r="G164" i="12"/>
  <c r="G98" i="12"/>
  <c r="G45" i="12"/>
  <c r="G234" i="12"/>
  <c r="G177" i="12"/>
  <c r="G108" i="12"/>
  <c r="G174" i="12"/>
  <c r="G93" i="12"/>
  <c r="G95" i="12"/>
  <c r="G53" i="12"/>
  <c r="G65" i="12"/>
  <c r="G79" i="12"/>
  <c r="G115" i="12"/>
  <c r="G214" i="12"/>
  <c r="G130" i="12"/>
  <c r="G138" i="12"/>
  <c r="G88" i="12"/>
  <c r="G38" i="12"/>
  <c r="G232" i="12"/>
  <c r="G166" i="12"/>
  <c r="G161" i="12"/>
  <c r="G43" i="12"/>
  <c r="G56" i="12"/>
  <c r="G118" i="12"/>
  <c r="G29" i="12"/>
  <c r="G135" i="12"/>
  <c r="G59" i="12"/>
  <c r="G186" i="12"/>
  <c r="G211" i="12"/>
  <c r="G142" i="12"/>
  <c r="G100" i="12"/>
  <c r="G76" i="12"/>
  <c r="G213" i="12"/>
  <c r="G198" i="12"/>
  <c r="G66" i="12"/>
  <c r="G189" i="12"/>
  <c r="G129" i="12"/>
  <c r="G120" i="12"/>
  <c r="G112" i="12"/>
  <c r="G106" i="12"/>
  <c r="G183" i="12"/>
  <c r="G101" i="12"/>
  <c r="G224" i="12"/>
  <c r="G181" i="12"/>
  <c r="G39" i="12"/>
  <c r="G154" i="12"/>
  <c r="G119" i="12"/>
  <c r="G97" i="12"/>
  <c r="G63" i="12"/>
  <c r="G209" i="12"/>
  <c r="G87" i="12"/>
  <c r="G24" i="12"/>
  <c r="G193" i="12"/>
  <c r="G69" i="12"/>
  <c r="G44" i="12"/>
  <c r="G68" i="12"/>
  <c r="G215" i="12"/>
  <c r="G236" i="12"/>
  <c r="G82" i="12"/>
  <c r="G137" i="12"/>
  <c r="G89" i="12"/>
  <c r="G31" i="12"/>
  <c r="G15" i="12"/>
  <c r="G226" i="12"/>
  <c r="G228" i="12"/>
  <c r="G233" i="12"/>
  <c r="G103" i="12"/>
  <c r="G102" i="12"/>
  <c r="G25" i="12"/>
  <c r="G121" i="12"/>
  <c r="G158" i="12"/>
  <c r="G41" i="12"/>
  <c r="G114" i="12"/>
  <c r="G109" i="12"/>
  <c r="G51" i="12"/>
  <c r="G26" i="12"/>
  <c r="G149" i="12"/>
  <c r="G54" i="12"/>
  <c r="G85" i="12"/>
  <c r="G49" i="12"/>
  <c r="G202" i="12"/>
  <c r="G70" i="12"/>
  <c r="G150" i="12"/>
  <c r="G34" i="12"/>
  <c r="Y4" i="12"/>
  <c r="Y3" i="12"/>
  <c r="Q237" i="11"/>
  <c r="Q233" i="11"/>
  <c r="Q227" i="11"/>
  <c r="Q220" i="11"/>
  <c r="R220" i="11"/>
  <c r="Q215" i="11"/>
  <c r="Q209" i="11"/>
  <c r="Q196" i="11"/>
  <c r="Q194" i="11"/>
  <c r="Q183" i="11"/>
  <c r="Q180" i="11"/>
  <c r="Q179" i="11"/>
  <c r="Q166" i="11"/>
  <c r="Q157" i="11"/>
  <c r="R157" i="11"/>
  <c r="Q154" i="11"/>
  <c r="Q152" i="11"/>
  <c r="Q148" i="11"/>
  <c r="R148" i="11"/>
  <c r="Q142" i="11"/>
  <c r="Q117" i="11"/>
  <c r="Q106" i="11"/>
  <c r="R106" i="11"/>
  <c r="Q95" i="11"/>
  <c r="R95" i="11"/>
  <c r="Q83" i="11"/>
  <c r="Q80" i="11"/>
  <c r="Q72" i="11"/>
  <c r="Q246" i="11"/>
  <c r="G246" i="11"/>
  <c r="M246" i="11" a="1"/>
  <c r="M246" i="11"/>
  <c r="M267" i="11" a="1"/>
  <c r="M266" i="11" a="1"/>
  <c r="Q266" i="11"/>
  <c r="M265" i="11" a="1"/>
  <c r="M264" i="11" a="1"/>
  <c r="M263" i="11" a="1"/>
  <c r="M262" i="11" a="1"/>
  <c r="M261" i="11" a="1"/>
  <c r="M260" i="11" a="1"/>
  <c r="M260" i="11"/>
  <c r="M259" i="11" a="1"/>
  <c r="M258" i="11" a="1"/>
  <c r="M257" i="11" a="1"/>
  <c r="Q257" i="11"/>
  <c r="M256" i="11" a="1"/>
  <c r="M256" i="11"/>
  <c r="M255" i="11" a="1"/>
  <c r="M252" i="11" a="1"/>
  <c r="M254" i="11" a="1"/>
  <c r="Q254" i="11"/>
  <c r="M253" i="11" a="1"/>
  <c r="Q253" i="11"/>
  <c r="M251" i="11" a="1"/>
  <c r="M251" i="11"/>
  <c r="M248" i="11" a="1"/>
  <c r="M250" i="11" a="1"/>
  <c r="Q250" i="11"/>
  <c r="M249" i="11" a="1"/>
  <c r="M249" i="11"/>
  <c r="M247" i="11" a="1"/>
  <c r="Q247" i="11"/>
  <c r="M245" i="11" a="1"/>
  <c r="Q245" i="11"/>
  <c r="M244" i="11" a="1"/>
  <c r="Q244" i="11"/>
  <c r="M243" i="11" a="1"/>
  <c r="M242" i="11" a="1"/>
  <c r="Q242" i="11"/>
  <c r="M241" i="11" a="1"/>
  <c r="M240" i="11" a="1"/>
  <c r="Q240" i="11"/>
  <c r="M239" i="11" a="1"/>
  <c r="M237" i="11" a="1"/>
  <c r="M237" i="11"/>
  <c r="M238" i="11" a="1"/>
  <c r="Q238" i="11"/>
  <c r="M236" i="11" a="1"/>
  <c r="M235" i="11" a="1"/>
  <c r="M233" i="11" a="1"/>
  <c r="M233" i="11"/>
  <c r="M234" i="11" a="1"/>
  <c r="M232" i="11" a="1"/>
  <c r="M231" i="11" a="1"/>
  <c r="M231" i="11"/>
  <c r="M230" i="11" a="1"/>
  <c r="Q230" i="11"/>
  <c r="R230" i="11"/>
  <c r="M227" i="11" a="1"/>
  <c r="M227" i="11"/>
  <c r="M229" i="11" a="1"/>
  <c r="Q229" i="11"/>
  <c r="M228" i="11" a="1"/>
  <c r="M225" i="11" a="1"/>
  <c r="M226" i="11" a="1"/>
  <c r="M224" i="11" a="1"/>
  <c r="M223" i="11" a="1"/>
  <c r="M221" i="11" a="1"/>
  <c r="Q221" i="11"/>
  <c r="M220" i="11" a="1"/>
  <c r="M220" i="11"/>
  <c r="M222" i="11" a="1"/>
  <c r="Q222" i="11"/>
  <c r="M219" i="11" a="1"/>
  <c r="M218" i="11" a="1"/>
  <c r="M218" i="11"/>
  <c r="M215" i="11" a="1"/>
  <c r="M215" i="11"/>
  <c r="M217" i="11" a="1"/>
  <c r="Q217" i="11"/>
  <c r="M216" i="11" a="1"/>
  <c r="Q216" i="11"/>
  <c r="R216" i="11"/>
  <c r="M213" i="11" a="1"/>
  <c r="M214" i="11" a="1"/>
  <c r="Q214" i="11"/>
  <c r="M212" i="11" a="1"/>
  <c r="M212" i="11"/>
  <c r="M209" i="11" a="1"/>
  <c r="M209" i="11"/>
  <c r="M211" i="11" a="1"/>
  <c r="M210" i="11" a="1"/>
  <c r="M208" i="11" a="1"/>
  <c r="M208" i="11"/>
  <c r="M207" i="11" a="1"/>
  <c r="M207" i="11"/>
  <c r="M205" i="11" a="1"/>
  <c r="M206" i="11" a="1"/>
  <c r="Q206" i="11"/>
  <c r="M204" i="11" a="1"/>
  <c r="M204" i="11"/>
  <c r="M203" i="11" a="1"/>
  <c r="M203" i="11"/>
  <c r="M198" i="11" a="1"/>
  <c r="Q198" i="11"/>
  <c r="M200" i="11" a="1"/>
  <c r="Q200" i="11"/>
  <c r="M202" i="11" a="1"/>
  <c r="M196" i="11" a="1"/>
  <c r="M196" i="11"/>
  <c r="M201" i="11" a="1"/>
  <c r="M197" i="11" a="1"/>
  <c r="M199" i="11" a="1"/>
  <c r="Q199" i="11"/>
  <c r="M194" i="11" a="1"/>
  <c r="M194" i="11"/>
  <c r="M195" i="11" a="1"/>
  <c r="Q195" i="11"/>
  <c r="M193" i="11" a="1"/>
  <c r="Q193" i="11"/>
  <c r="M192" i="11" a="1"/>
  <c r="M191" i="11" a="1"/>
  <c r="M191" i="11"/>
  <c r="M190" i="11" a="1"/>
  <c r="M189" i="11" a="1"/>
  <c r="M187" i="11" a="1"/>
  <c r="M188" i="11" a="1"/>
  <c r="Q188" i="11"/>
  <c r="M185" i="11" a="1"/>
  <c r="M184" i="11" a="1"/>
  <c r="Q184" i="11"/>
  <c r="M186" i="11" a="1"/>
  <c r="Q186" i="11"/>
  <c r="M183" i="11" a="1"/>
  <c r="M183" i="11"/>
  <c r="M180" i="11" a="1"/>
  <c r="M180" i="11"/>
  <c r="M179" i="11" a="1"/>
  <c r="M179" i="11"/>
  <c r="M181" i="11" a="1"/>
  <c r="Q181" i="11"/>
  <c r="M178" i="11" a="1"/>
  <c r="M177" i="11" a="1"/>
  <c r="M177" i="11"/>
  <c r="M182" i="11" a="1"/>
  <c r="M176" i="11" a="1"/>
  <c r="Q176" i="11"/>
  <c r="M173" i="11" a="1"/>
  <c r="M174" i="11" a="1"/>
  <c r="Q174" i="11"/>
  <c r="R174" i="11"/>
  <c r="M175" i="11" a="1"/>
  <c r="Q175" i="11"/>
  <c r="M172" i="11" a="1"/>
  <c r="M170" i="11" a="1"/>
  <c r="M169" i="11" a="1"/>
  <c r="M171" i="11" a="1"/>
  <c r="M166" i="11" a="1"/>
  <c r="M166" i="11"/>
  <c r="M168" i="11" a="1"/>
  <c r="Q168" i="11"/>
  <c r="M167" i="11" a="1"/>
  <c r="M167" i="11"/>
  <c r="M162" i="11" a="1"/>
  <c r="Q162" i="11"/>
  <c r="M165" i="11" a="1"/>
  <c r="M165" i="11"/>
  <c r="M164" i="11" a="1"/>
  <c r="M161" i="11" a="1"/>
  <c r="Q161" i="11"/>
  <c r="M163" i="11" a="1"/>
  <c r="M160" i="11" a="1"/>
  <c r="M159" i="11" a="1"/>
  <c r="M157" i="11" a="1"/>
  <c r="M157" i="11"/>
  <c r="M158" i="11" a="1"/>
  <c r="M154" i="11" a="1"/>
  <c r="M154" i="11"/>
  <c r="M155" i="11" a="1"/>
  <c r="M155" i="11"/>
  <c r="M156" i="11" a="1"/>
  <c r="M152" i="11" a="1"/>
  <c r="M152" i="11"/>
  <c r="M153" i="11" a="1"/>
  <c r="M150" i="11" a="1"/>
  <c r="M151" i="11" a="1"/>
  <c r="Q151" i="11"/>
  <c r="M148" i="11" a="1"/>
  <c r="M148" i="11"/>
  <c r="M147" i="11" a="1"/>
  <c r="M149" i="11" a="1"/>
  <c r="M146" i="11" a="1"/>
  <c r="M145" i="11" a="1"/>
  <c r="Q145" i="11"/>
  <c r="M143" i="11" a="1"/>
  <c r="Q143" i="11"/>
  <c r="M144" i="11" a="1"/>
  <c r="Q144" i="11"/>
  <c r="M142" i="11" a="1"/>
  <c r="M142" i="11"/>
  <c r="M141" i="11" a="1"/>
  <c r="M140" i="11" a="1"/>
  <c r="Q140" i="11"/>
  <c r="M139" i="11" a="1"/>
  <c r="M137" i="11" a="1"/>
  <c r="M135" i="11" a="1"/>
  <c r="R135" i="11"/>
  <c r="M138" i="11" a="1"/>
  <c r="M136" i="11" a="1"/>
  <c r="M134" i="11" a="1"/>
  <c r="Q134" i="11"/>
  <c r="M133" i="11" a="1"/>
  <c r="Q133" i="11"/>
  <c r="M132" i="11" a="1"/>
  <c r="Q132" i="11"/>
  <c r="M131" i="11" a="1"/>
  <c r="M131" i="11"/>
  <c r="M129" i="11" a="1"/>
  <c r="Q129" i="11"/>
  <c r="M130" i="11" a="1"/>
  <c r="M127" i="11" a="1"/>
  <c r="M127" i="11"/>
  <c r="M128" i="11" a="1"/>
  <c r="M123" i="11" a="1"/>
  <c r="M123" i="11"/>
  <c r="M126" i="11" a="1"/>
  <c r="M125" i="11" a="1"/>
  <c r="Q125" i="11"/>
  <c r="M124" i="11" a="1"/>
  <c r="M120" i="11" a="1"/>
  <c r="M122" i="11" a="1"/>
  <c r="Q122" i="11"/>
  <c r="M121" i="11" a="1"/>
  <c r="M118" i="11" a="1"/>
  <c r="M118" i="11"/>
  <c r="M117" i="11" a="1"/>
  <c r="M117" i="11"/>
  <c r="M119" i="11" a="1"/>
  <c r="M116" i="11" a="1"/>
  <c r="M116" i="11"/>
  <c r="M114" i="11" a="1"/>
  <c r="M115" i="11" a="1"/>
  <c r="M115" i="11"/>
  <c r="M113" i="11" a="1"/>
  <c r="M112" i="11" a="1"/>
  <c r="M110" i="11" a="1"/>
  <c r="M108" i="11" a="1"/>
  <c r="M111" i="11" a="1"/>
  <c r="M109" i="11" a="1"/>
  <c r="M106" i="11" a="1"/>
  <c r="M106" i="11"/>
  <c r="M107" i="11" a="1"/>
  <c r="Q107" i="11"/>
  <c r="M103" i="11" a="1"/>
  <c r="Q103" i="11"/>
  <c r="M105" i="11" a="1"/>
  <c r="M102" i="11" a="1"/>
  <c r="M104" i="11" a="1"/>
  <c r="M104" i="11"/>
  <c r="M101" i="11" a="1"/>
  <c r="Q101" i="11"/>
  <c r="M100" i="11" a="1"/>
  <c r="M99" i="11" a="1"/>
  <c r="M99" i="11"/>
  <c r="M98" i="11" a="1"/>
  <c r="M97" i="11" a="1"/>
  <c r="M95" i="11" a="1"/>
  <c r="M95" i="11"/>
  <c r="M96" i="11" a="1"/>
  <c r="Q96" i="11"/>
  <c r="M94" i="11" a="1"/>
  <c r="R94" i="11"/>
  <c r="M92" i="11" a="1"/>
  <c r="Q92" i="11"/>
  <c r="M93" i="11" a="1"/>
  <c r="M90" i="11" a="1"/>
  <c r="M91" i="11" a="1"/>
  <c r="M88" i="11" a="1"/>
  <c r="M89" i="11" a="1"/>
  <c r="M86" i="11" a="1"/>
  <c r="M87" i="11" a="1"/>
  <c r="M83" i="11" a="1"/>
  <c r="M83" i="11"/>
  <c r="M84" i="11" a="1"/>
  <c r="Q84" i="11"/>
  <c r="M85" i="11" a="1"/>
  <c r="Q85" i="11"/>
  <c r="M82" i="11" a="1"/>
  <c r="M80" i="11" a="1"/>
  <c r="M80" i="11"/>
  <c r="M81" i="11" a="1"/>
  <c r="M79" i="11" a="1"/>
  <c r="M78" i="11" a="1"/>
  <c r="M78" i="11"/>
  <c r="M77" i="11" a="1"/>
  <c r="Q77" i="11"/>
  <c r="M76" i="11" a="1"/>
  <c r="M74" i="11" a="1"/>
  <c r="M73" i="11" a="1"/>
  <c r="M75" i="11" a="1"/>
  <c r="M72" i="11" a="1"/>
  <c r="M72" i="11"/>
  <c r="M70" i="11" a="1"/>
  <c r="Q70" i="11"/>
  <c r="M70" i="11"/>
  <c r="M69" i="11" a="1"/>
  <c r="M71" i="11" a="1"/>
  <c r="Q71" i="11"/>
  <c r="M68" i="11" a="1"/>
  <c r="M67" i="11" a="1"/>
  <c r="M66" i="11" a="1"/>
  <c r="M63" i="11" a="1"/>
  <c r="M64" i="11" a="1"/>
  <c r="M65" i="11" a="1"/>
  <c r="M62" i="11" a="1"/>
  <c r="M62" i="11"/>
  <c r="M61" i="11" a="1"/>
  <c r="M60" i="11" a="1"/>
  <c r="M58" i="11" a="1"/>
  <c r="M59" i="11" a="1"/>
  <c r="Q59" i="11"/>
  <c r="M57" i="11" a="1"/>
  <c r="Q57" i="11"/>
  <c r="M56" i="11" a="1"/>
  <c r="Q56" i="11"/>
  <c r="M55" i="11" a="1"/>
  <c r="M55" i="11"/>
  <c r="M54" i="11" a="1"/>
  <c r="M53" i="11" a="1"/>
  <c r="M52" i="11" a="1"/>
  <c r="M51" i="11" a="1"/>
  <c r="M49" i="11" a="1"/>
  <c r="M49" i="11"/>
  <c r="M50" i="11" a="1"/>
  <c r="M48" i="11" a="1"/>
  <c r="M47" i="11" a="1"/>
  <c r="M47" i="11"/>
  <c r="M46" i="11" a="1"/>
  <c r="Q46" i="11"/>
  <c r="M45" i="11" a="1"/>
  <c r="M44" i="11" a="1"/>
  <c r="Q44" i="11"/>
  <c r="M42" i="11" a="1"/>
  <c r="M43" i="11" a="1"/>
  <c r="M43" i="11"/>
  <c r="M41" i="11" a="1"/>
  <c r="M40" i="11" a="1"/>
  <c r="M39" i="11" a="1"/>
  <c r="M38" i="11" a="1"/>
  <c r="M35" i="11" a="1"/>
  <c r="M37" i="11" a="1"/>
  <c r="M36" i="11" a="1"/>
  <c r="M34" i="11" a="1"/>
  <c r="M33" i="11" a="1"/>
  <c r="M32" i="11" a="1"/>
  <c r="M31" i="11" a="1"/>
  <c r="M30" i="11" a="1"/>
  <c r="M30" i="11"/>
  <c r="M29" i="11" a="1"/>
  <c r="Q29" i="11"/>
  <c r="M28" i="11" a="1"/>
  <c r="Q28" i="11"/>
  <c r="M27" i="11" a="1"/>
  <c r="M26" i="11" a="1"/>
  <c r="M25" i="11" a="1"/>
  <c r="M24" i="11" a="1"/>
  <c r="M23" i="11" a="1"/>
  <c r="M22" i="11" a="1"/>
  <c r="M21" i="11" a="1"/>
  <c r="M20" i="11" a="1"/>
  <c r="Q20" i="11"/>
  <c r="M19" i="11" a="1"/>
  <c r="M18" i="11" a="1"/>
  <c r="M18" i="11"/>
  <c r="M17" i="11" a="1"/>
  <c r="M16" i="11" a="1"/>
  <c r="M15" i="11" a="1"/>
  <c r="M14" i="11" a="1"/>
  <c r="M13" i="11" a="1"/>
  <c r="M12" i="11" a="1"/>
  <c r="M11" i="11" a="1"/>
  <c r="M10" i="11" a="1"/>
  <c r="M9" i="11" a="1"/>
  <c r="M9" i="11"/>
  <c r="M8" i="11" a="1"/>
  <c r="M7" i="11" a="1"/>
  <c r="M6" i="11" a="1"/>
  <c r="Q6" i="11"/>
  <c r="M5" i="11" a="1"/>
  <c r="M4" i="11" a="1"/>
  <c r="M3" i="11" a="1"/>
  <c r="Y4" i="11"/>
  <c r="Y3" i="11"/>
  <c r="G199" i="11"/>
  <c r="G253" i="11"/>
  <c r="H253" i="11"/>
  <c r="G189" i="11"/>
  <c r="H189" i="11"/>
  <c r="G195" i="11"/>
  <c r="G92" i="11"/>
  <c r="H92" i="11"/>
  <c r="G263" i="11"/>
  <c r="G53" i="11"/>
  <c r="G61" i="11"/>
  <c r="G50" i="11"/>
  <c r="G188" i="11"/>
  <c r="H188" i="11"/>
  <c r="G207" i="11"/>
  <c r="H207" i="11"/>
  <c r="G120" i="11"/>
  <c r="H120" i="11"/>
  <c r="G98" i="11"/>
  <c r="G258" i="11"/>
  <c r="G133" i="11"/>
  <c r="G262" i="11"/>
  <c r="G257" i="11"/>
  <c r="G162" i="11"/>
  <c r="G5" i="11"/>
  <c r="G148" i="11"/>
  <c r="G243" i="11"/>
  <c r="G73" i="11"/>
  <c r="H73" i="11"/>
  <c r="G159" i="11"/>
  <c r="G27" i="11"/>
  <c r="G3" i="11"/>
  <c r="H3" i="11"/>
  <c r="G110" i="11"/>
  <c r="H110" i="11"/>
  <c r="G218" i="11"/>
  <c r="H218" i="11"/>
  <c r="G137" i="11"/>
  <c r="G216" i="11"/>
  <c r="H216" i="11"/>
  <c r="G164" i="11"/>
  <c r="G146" i="11"/>
  <c r="G136" i="11"/>
  <c r="H136" i="11"/>
  <c r="G89" i="11"/>
  <c r="G147" i="11"/>
  <c r="G198" i="11"/>
  <c r="G186" i="11"/>
  <c r="H186" i="11"/>
  <c r="G176" i="11"/>
  <c r="G171" i="11"/>
  <c r="G21" i="11"/>
  <c r="H21" i="11"/>
  <c r="G172" i="11"/>
  <c r="H172" i="11"/>
  <c r="G249" i="11"/>
  <c r="G60" i="11"/>
  <c r="G59" i="11"/>
  <c r="G22" i="11"/>
  <c r="G19" i="11"/>
  <c r="G155" i="11"/>
  <c r="H155" i="11"/>
  <c r="G215" i="11"/>
  <c r="H215" i="11"/>
  <c r="G103" i="11"/>
  <c r="H103" i="11"/>
  <c r="G107" i="11"/>
  <c r="G72" i="11"/>
  <c r="G209" i="11"/>
  <c r="G9" i="11"/>
  <c r="G175" i="11"/>
  <c r="G165" i="11"/>
  <c r="G34" i="11"/>
  <c r="G104" i="11"/>
  <c r="H104" i="11"/>
  <c r="G105" i="11"/>
  <c r="H105" i="11"/>
  <c r="G118" i="11"/>
  <c r="G187" i="11"/>
  <c r="G240" i="11"/>
  <c r="G152" i="11"/>
  <c r="G122" i="11"/>
  <c r="G100" i="11"/>
  <c r="G182" i="11"/>
  <c r="H182" i="11"/>
  <c r="G116" i="11"/>
  <c r="G178" i="11"/>
  <c r="G111" i="11"/>
  <c r="H111" i="11"/>
  <c r="G68" i="11"/>
  <c r="G228" i="11"/>
  <c r="G66" i="11"/>
  <c r="G154" i="11"/>
  <c r="H154" i="11"/>
  <c r="G114" i="11"/>
  <c r="G75" i="11"/>
  <c r="G161" i="11"/>
  <c r="G220" i="11"/>
  <c r="G141" i="11"/>
  <c r="H141" i="11"/>
  <c r="G219" i="11"/>
  <c r="G113" i="11"/>
  <c r="H113" i="11"/>
  <c r="G135" i="11"/>
  <c r="H135" i="11"/>
  <c r="G84" i="11"/>
  <c r="G115" i="11"/>
  <c r="G251" i="11"/>
  <c r="G169" i="11"/>
  <c r="G121" i="11"/>
  <c r="G194" i="11"/>
  <c r="G149" i="11"/>
  <c r="G140" i="11"/>
  <c r="G250" i="11"/>
  <c r="G191" i="11"/>
  <c r="G129" i="11"/>
  <c r="G130" i="11"/>
  <c r="H130" i="11"/>
  <c r="G15" i="11"/>
  <c r="G266" i="11"/>
  <c r="G71" i="11"/>
  <c r="H71" i="11"/>
  <c r="G221" i="11"/>
  <c r="G106" i="11"/>
  <c r="G102" i="11"/>
  <c r="G62" i="11"/>
  <c r="H62" i="11"/>
  <c r="G139" i="11"/>
  <c r="G236" i="11"/>
  <c r="G20" i="11"/>
  <c r="H20" i="11"/>
  <c r="G80" i="11"/>
  <c r="H80" i="11"/>
  <c r="G241" i="11"/>
  <c r="G204" i="11"/>
  <c r="G214" i="11"/>
  <c r="G197" i="11"/>
  <c r="G48" i="11"/>
  <c r="G200" i="11"/>
  <c r="G63" i="11"/>
  <c r="H63" i="11"/>
  <c r="G69" i="11"/>
  <c r="H69" i="11"/>
  <c r="G14" i="11"/>
  <c r="H14" i="11"/>
  <c r="G91" i="11"/>
  <c r="H91" i="11"/>
  <c r="G54" i="11"/>
  <c r="G25" i="11"/>
  <c r="H25" i="11"/>
  <c r="G201" i="11"/>
  <c r="G76" i="11"/>
  <c r="G26" i="11"/>
  <c r="G170" i="11"/>
  <c r="G163" i="11"/>
  <c r="G180" i="11"/>
  <c r="G167" i="11"/>
  <c r="G31" i="11"/>
  <c r="G134" i="11"/>
  <c r="G64" i="11"/>
  <c r="G234" i="11"/>
  <c r="G225" i="11"/>
  <c r="H225" i="11"/>
  <c r="G248" i="11"/>
  <c r="G232" i="11"/>
  <c r="G223" i="11"/>
  <c r="H223" i="11"/>
  <c r="G153" i="11"/>
  <c r="G160" i="11"/>
  <c r="G90" i="11"/>
  <c r="H90" i="11"/>
  <c r="G94" i="11"/>
  <c r="H94" i="11"/>
  <c r="G117" i="11"/>
  <c r="H117" i="11"/>
  <c r="G125" i="11"/>
  <c r="G24" i="11"/>
  <c r="G213" i="11"/>
  <c r="H213" i="11"/>
  <c r="G230" i="11"/>
  <c r="G83" i="11"/>
  <c r="G74" i="11"/>
  <c r="G123" i="11"/>
  <c r="G227" i="11"/>
  <c r="H227" i="11"/>
  <c r="G13" i="11"/>
  <c r="H13" i="11"/>
  <c r="G226" i="11"/>
  <c r="G18" i="11"/>
  <c r="G12" i="11"/>
  <c r="G208" i="11"/>
  <c r="G157" i="11"/>
  <c r="G88" i="11"/>
  <c r="H88" i="11"/>
  <c r="G196" i="11"/>
  <c r="G99" i="11"/>
  <c r="G150" i="11"/>
  <c r="G131" i="11"/>
  <c r="G210" i="11"/>
  <c r="H210" i="11"/>
  <c r="G70" i="11"/>
  <c r="G101" i="11"/>
  <c r="G145" i="11"/>
  <c r="H145" i="11"/>
  <c r="G174" i="11"/>
  <c r="G28" i="11"/>
  <c r="G40" i="11"/>
  <c r="G67" i="11"/>
  <c r="G247" i="11"/>
  <c r="H247" i="11"/>
  <c r="G229" i="11"/>
  <c r="G254" i="11"/>
  <c r="G193" i="11"/>
  <c r="H193" i="11"/>
  <c r="G183" i="11"/>
  <c r="G244" i="11"/>
  <c r="G179" i="11"/>
  <c r="G128" i="11"/>
  <c r="G185" i="11"/>
  <c r="G44" i="11"/>
  <c r="G242" i="11"/>
  <c r="G96" i="11"/>
  <c r="H96" i="11"/>
  <c r="G81" i="11"/>
  <c r="H81" i="11"/>
  <c r="G235" i="11"/>
  <c r="G95" i="11"/>
  <c r="G77" i="11"/>
  <c r="G112" i="11"/>
  <c r="G202" i="11"/>
  <c r="G11" i="11"/>
  <c r="G261" i="11"/>
  <c r="H261" i="11"/>
  <c r="G93" i="11"/>
  <c r="H93" i="11"/>
  <c r="G190" i="11"/>
  <c r="G138" i="11"/>
  <c r="H138" i="11"/>
  <c r="G203" i="11"/>
  <c r="G7" i="11"/>
  <c r="G156" i="11"/>
  <c r="G265" i="11"/>
  <c r="G206" i="11"/>
  <c r="H206" i="11"/>
  <c r="G51" i="11"/>
  <c r="G49" i="11"/>
  <c r="G4" i="11"/>
  <c r="G245" i="11"/>
  <c r="G142" i="11"/>
  <c r="H142" i="11"/>
  <c r="G264" i="11"/>
  <c r="G36" i="11"/>
  <c r="G126" i="11"/>
  <c r="H126" i="11"/>
  <c r="G37" i="11"/>
  <c r="G255" i="11"/>
  <c r="H255" i="11"/>
  <c r="G108" i="11"/>
  <c r="G10" i="11"/>
  <c r="G58" i="11"/>
  <c r="G33" i="11"/>
  <c r="H33" i="11"/>
  <c r="G65" i="11"/>
  <c r="G205" i="11"/>
  <c r="G151" i="11"/>
  <c r="G184" i="11"/>
  <c r="G57" i="11"/>
  <c r="H57" i="11"/>
  <c r="G87" i="11"/>
  <c r="G166" i="11"/>
  <c r="G144" i="11"/>
  <c r="G29" i="11"/>
  <c r="G39" i="11"/>
  <c r="G16" i="11"/>
  <c r="G132" i="11"/>
  <c r="G85" i="11"/>
  <c r="G181" i="11"/>
  <c r="G256" i="11"/>
  <c r="G260" i="11"/>
  <c r="G6" i="11"/>
  <c r="G55" i="11"/>
  <c r="G86" i="11"/>
  <c r="G109" i="11"/>
  <c r="G45" i="11"/>
  <c r="H45" i="11"/>
  <c r="G119" i="11"/>
  <c r="H119" i="11"/>
  <c r="G52" i="11"/>
  <c r="G23" i="11"/>
  <c r="G143" i="11"/>
  <c r="G127" i="11"/>
  <c r="G124" i="11"/>
  <c r="G173" i="11"/>
  <c r="H173" i="11"/>
  <c r="G238" i="11"/>
  <c r="G82" i="11"/>
  <c r="G56" i="11"/>
  <c r="G158" i="11"/>
  <c r="G17" i="11"/>
  <c r="G41" i="11"/>
  <c r="G267" i="11"/>
  <c r="G168" i="11"/>
  <c r="G8" i="11"/>
  <c r="G46" i="11"/>
  <c r="G79" i="11"/>
  <c r="G32" i="11"/>
  <c r="G212" i="11"/>
  <c r="G30" i="11"/>
  <c r="H30" i="11"/>
  <c r="G217" i="11"/>
  <c r="G43" i="11"/>
  <c r="G233" i="11"/>
  <c r="G97" i="11"/>
  <c r="G47" i="11"/>
  <c r="H47" i="11"/>
  <c r="G78" i="11"/>
  <c r="G224" i="11"/>
  <c r="G42" i="11"/>
  <c r="G192" i="11"/>
  <c r="G237" i="11"/>
  <c r="H237" i="11"/>
  <c r="G259" i="11"/>
  <c r="G239" i="11"/>
  <c r="H239" i="11"/>
  <c r="G252" i="11"/>
  <c r="G177" i="11"/>
  <c r="G38" i="11"/>
  <c r="H38" i="11"/>
  <c r="G211" i="11"/>
  <c r="G35" i="11"/>
  <c r="G222" i="11"/>
  <c r="G231" i="11"/>
  <c r="G631" i="13"/>
  <c r="G630" i="13"/>
  <c r="G629" i="13"/>
  <c r="G628" i="13"/>
  <c r="G627" i="13"/>
  <c r="G626" i="13"/>
  <c r="G625" i="13"/>
  <c r="G624" i="13"/>
  <c r="G623" i="13"/>
  <c r="G622" i="13"/>
  <c r="G621" i="13"/>
  <c r="G620" i="13"/>
  <c r="G619" i="13"/>
  <c r="G618" i="13"/>
  <c r="G617" i="13"/>
  <c r="G616" i="13"/>
  <c r="G615" i="13"/>
  <c r="G614" i="13"/>
  <c r="G613" i="13"/>
  <c r="G612" i="13"/>
  <c r="G611" i="13"/>
  <c r="G610" i="13"/>
  <c r="G609" i="13"/>
  <c r="G607" i="13"/>
  <c r="G606" i="13"/>
  <c r="G605" i="13"/>
  <c r="G604" i="13"/>
  <c r="G603" i="13"/>
  <c r="G602" i="13"/>
  <c r="G601" i="13"/>
  <c r="G600" i="13"/>
  <c r="G599" i="13"/>
  <c r="G598" i="13"/>
  <c r="G597" i="13"/>
  <c r="G596" i="13"/>
  <c r="G595" i="13"/>
  <c r="G594" i="13"/>
  <c r="G593" i="13"/>
  <c r="G592" i="13"/>
  <c r="G591" i="13"/>
  <c r="G590" i="13"/>
  <c r="G589" i="13"/>
  <c r="G588" i="13"/>
  <c r="G587" i="13"/>
  <c r="G586" i="13"/>
  <c r="G585" i="13"/>
  <c r="G584" i="13"/>
  <c r="G583" i="13"/>
  <c r="G582" i="13"/>
  <c r="G581" i="13"/>
  <c r="G580" i="13"/>
  <c r="G579" i="13"/>
  <c r="G578" i="13"/>
  <c r="G577" i="13"/>
  <c r="G576" i="13"/>
  <c r="G575" i="13"/>
  <c r="G574" i="13"/>
  <c r="G573" i="13"/>
  <c r="G572" i="13"/>
  <c r="G571" i="13"/>
  <c r="G570" i="13"/>
  <c r="G569" i="13"/>
  <c r="G568" i="13"/>
  <c r="G567" i="13"/>
  <c r="G566" i="13"/>
  <c r="G565" i="13"/>
  <c r="G564" i="13"/>
  <c r="G563" i="13"/>
  <c r="G562" i="13"/>
  <c r="G561" i="13"/>
  <c r="G560" i="13"/>
  <c r="G559" i="13"/>
  <c r="G558" i="13"/>
  <c r="G557" i="13"/>
  <c r="G556" i="13"/>
  <c r="G555" i="13"/>
  <c r="G554" i="13"/>
  <c r="G553" i="13"/>
  <c r="G552" i="13"/>
  <c r="G551" i="13"/>
  <c r="G550" i="13"/>
  <c r="G549" i="13"/>
  <c r="G548" i="13"/>
  <c r="G547" i="13"/>
  <c r="G546" i="13"/>
  <c r="G545" i="13"/>
  <c r="G544" i="13"/>
  <c r="G543" i="13"/>
  <c r="G542" i="13"/>
  <c r="G541" i="13"/>
  <c r="G540" i="13"/>
  <c r="G539" i="13"/>
  <c r="G538" i="13"/>
  <c r="G537" i="13"/>
  <c r="G536" i="13"/>
  <c r="G535" i="13"/>
  <c r="G534" i="13"/>
  <c r="G533" i="13"/>
  <c r="G532" i="13"/>
  <c r="G531" i="13"/>
  <c r="G530" i="13"/>
  <c r="G529" i="13"/>
  <c r="G528" i="13"/>
  <c r="G527" i="13"/>
  <c r="G526" i="13"/>
  <c r="G525" i="13"/>
  <c r="G524" i="13"/>
  <c r="G523" i="13"/>
  <c r="G522" i="13"/>
  <c r="G521" i="13"/>
  <c r="G520" i="13"/>
  <c r="G519" i="13"/>
  <c r="G518" i="13"/>
  <c r="G517" i="13"/>
  <c r="G516" i="13"/>
  <c r="G515" i="13"/>
  <c r="G514" i="13"/>
  <c r="G513" i="13"/>
  <c r="G512" i="13"/>
  <c r="G511" i="13"/>
  <c r="G510" i="13"/>
  <c r="G509" i="13"/>
  <c r="G508" i="13"/>
  <c r="G507" i="13"/>
  <c r="G506" i="13"/>
  <c r="G505" i="13"/>
  <c r="G504" i="13"/>
  <c r="G503" i="13"/>
  <c r="G502" i="13"/>
  <c r="G501" i="13"/>
  <c r="G500" i="13"/>
  <c r="G499" i="13"/>
  <c r="G498" i="13"/>
  <c r="G497" i="13"/>
  <c r="G496" i="13"/>
  <c r="G495" i="13"/>
  <c r="G494" i="13"/>
  <c r="G493" i="13"/>
  <c r="G492" i="13"/>
  <c r="G491" i="13"/>
  <c r="G490" i="13"/>
  <c r="G489" i="13"/>
  <c r="G488" i="13"/>
  <c r="G487" i="13"/>
  <c r="G486" i="13"/>
  <c r="G485" i="13"/>
  <c r="G484" i="13"/>
  <c r="G483" i="13"/>
  <c r="G482" i="13"/>
  <c r="G481" i="13"/>
  <c r="G480" i="13"/>
  <c r="G479" i="13"/>
  <c r="G478" i="13"/>
  <c r="G477" i="13"/>
  <c r="G476" i="13"/>
  <c r="G475" i="13"/>
  <c r="G474" i="13"/>
  <c r="G473" i="13"/>
  <c r="G472" i="13"/>
  <c r="G471" i="13"/>
  <c r="G470" i="13"/>
  <c r="G469" i="13"/>
  <c r="G468" i="13"/>
  <c r="G467" i="13"/>
  <c r="G466" i="13"/>
  <c r="G465" i="13"/>
  <c r="G464" i="13"/>
  <c r="G463" i="13"/>
  <c r="G462" i="13"/>
  <c r="G461" i="13"/>
  <c r="G460" i="13"/>
  <c r="G459" i="13"/>
  <c r="G458" i="13"/>
  <c r="G457" i="13"/>
  <c r="G456" i="13"/>
  <c r="G455" i="13"/>
  <c r="G454" i="13"/>
  <c r="G453" i="13"/>
  <c r="G452" i="13"/>
  <c r="G451" i="13"/>
  <c r="G450" i="13"/>
  <c r="G449" i="13"/>
  <c r="G448" i="13"/>
  <c r="G447" i="13"/>
  <c r="G446" i="13"/>
  <c r="G445" i="13"/>
  <c r="G444" i="13"/>
  <c r="G443" i="13"/>
  <c r="G442" i="13"/>
  <c r="G441" i="13"/>
  <c r="G440" i="13"/>
  <c r="G435" i="13"/>
  <c r="G439" i="13"/>
  <c r="G438" i="13"/>
  <c r="G437" i="13"/>
  <c r="G436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5" i="13"/>
  <c r="G396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0" i="13"/>
  <c r="G371" i="13"/>
  <c r="G369" i="13"/>
  <c r="G366" i="13"/>
  <c r="G368" i="13"/>
  <c r="G367" i="13"/>
  <c r="G365" i="13"/>
  <c r="G364" i="13"/>
  <c r="G363" i="13"/>
  <c r="G362" i="13"/>
  <c r="G361" i="13"/>
  <c r="G360" i="13"/>
  <c r="G359" i="13"/>
  <c r="G358" i="13"/>
  <c r="G357" i="13"/>
  <c r="G356" i="13"/>
  <c r="G355" i="13"/>
  <c r="G354" i="13"/>
  <c r="G353" i="13"/>
  <c r="G352" i="13"/>
  <c r="G351" i="13"/>
  <c r="G350" i="13"/>
  <c r="G349" i="13"/>
  <c r="G348" i="13"/>
  <c r="G347" i="13"/>
  <c r="G346" i="13"/>
  <c r="G345" i="13"/>
  <c r="G344" i="13"/>
  <c r="G343" i="13"/>
  <c r="G342" i="13"/>
  <c r="G341" i="13"/>
  <c r="G340" i="13"/>
  <c r="G339" i="13"/>
  <c r="G338" i="13"/>
  <c r="G337" i="13"/>
  <c r="G336" i="13"/>
  <c r="G335" i="13"/>
  <c r="G334" i="13"/>
  <c r="G333" i="13"/>
  <c r="G332" i="13"/>
  <c r="G331" i="13"/>
  <c r="G330" i="13"/>
  <c r="G329" i="13"/>
  <c r="G326" i="13"/>
  <c r="G328" i="13"/>
  <c r="G327" i="13"/>
  <c r="G325" i="13"/>
  <c r="G324" i="13"/>
  <c r="G323" i="13"/>
  <c r="G608" i="13"/>
  <c r="G322" i="13"/>
  <c r="G321" i="13"/>
  <c r="G320" i="13"/>
  <c r="G319" i="13"/>
  <c r="G318" i="13"/>
  <c r="G317" i="13"/>
  <c r="G316" i="13"/>
  <c r="G315" i="13"/>
  <c r="G314" i="13"/>
  <c r="G313" i="13"/>
  <c r="G312" i="13"/>
  <c r="G311" i="13"/>
  <c r="G310" i="13"/>
  <c r="G309" i="13"/>
  <c r="G308" i="13"/>
  <c r="G307" i="13"/>
  <c r="G306" i="13"/>
  <c r="G305" i="13"/>
  <c r="G304" i="13"/>
  <c r="G303" i="13"/>
  <c r="G302" i="13"/>
  <c r="G301" i="13"/>
  <c r="G300" i="13"/>
  <c r="G299" i="13"/>
  <c r="G298" i="13"/>
  <c r="G297" i="13"/>
  <c r="G296" i="13"/>
  <c r="G295" i="13"/>
  <c r="G294" i="13"/>
  <c r="G293" i="13"/>
  <c r="G292" i="13"/>
  <c r="G291" i="13"/>
  <c r="G290" i="13"/>
  <c r="G289" i="13"/>
  <c r="G288" i="13"/>
  <c r="G287" i="13"/>
  <c r="G286" i="13"/>
  <c r="G285" i="13"/>
  <c r="G284" i="13"/>
  <c r="G283" i="13"/>
  <c r="G282" i="13"/>
  <c r="G281" i="13"/>
  <c r="G280" i="13"/>
  <c r="G279" i="13"/>
  <c r="G278" i="13"/>
  <c r="G277" i="13"/>
  <c r="G276" i="13"/>
  <c r="G275" i="13"/>
  <c r="G274" i="13"/>
  <c r="G273" i="13"/>
  <c r="G272" i="13"/>
  <c r="G271" i="13"/>
  <c r="G270" i="13"/>
  <c r="G269" i="13"/>
  <c r="G268" i="13"/>
  <c r="G267" i="13"/>
  <c r="G266" i="13"/>
  <c r="G265" i="13"/>
  <c r="G264" i="13"/>
  <c r="G263" i="13"/>
  <c r="G262" i="13"/>
  <c r="G261" i="13"/>
  <c r="G260" i="13"/>
  <c r="G259" i="13"/>
  <c r="G258" i="13"/>
  <c r="G257" i="13"/>
  <c r="G256" i="13"/>
  <c r="G255" i="13"/>
  <c r="G254" i="13"/>
  <c r="G253" i="13"/>
  <c r="G252" i="13"/>
  <c r="G251" i="13"/>
  <c r="G250" i="13"/>
  <c r="G249" i="13"/>
  <c r="G248" i="13"/>
  <c r="G247" i="13"/>
  <c r="G246" i="13"/>
  <c r="G245" i="13"/>
  <c r="G244" i="13"/>
  <c r="G243" i="13"/>
  <c r="G242" i="13"/>
  <c r="G241" i="13"/>
  <c r="G240" i="13"/>
  <c r="G239" i="13"/>
  <c r="G238" i="13"/>
  <c r="G237" i="13"/>
  <c r="G236" i="13"/>
  <c r="G235" i="13"/>
  <c r="G234" i="13"/>
  <c r="G233" i="13"/>
  <c r="G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1" i="13"/>
  <c r="G172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G141" i="13"/>
  <c r="G140" i="13"/>
  <c r="G139" i="13"/>
  <c r="G138" i="13"/>
  <c r="G137" i="13"/>
  <c r="G136" i="13"/>
  <c r="G135" i="13"/>
  <c r="G134" i="13"/>
  <c r="G133" i="13"/>
  <c r="G132" i="13"/>
  <c r="G131" i="13"/>
  <c r="G130" i="13"/>
  <c r="G129" i="13"/>
  <c r="G128" i="13"/>
  <c r="G127" i="13"/>
  <c r="G126" i="13"/>
  <c r="G125" i="13"/>
  <c r="G124" i="13"/>
  <c r="G123" i="13"/>
  <c r="G122" i="13"/>
  <c r="G121" i="13"/>
  <c r="G120" i="13"/>
  <c r="G119" i="13"/>
  <c r="G118" i="13"/>
  <c r="G117" i="13"/>
  <c r="G116" i="13"/>
  <c r="G115" i="13"/>
  <c r="G114" i="13"/>
  <c r="G113" i="13"/>
  <c r="G112" i="13"/>
  <c r="G111" i="13"/>
  <c r="G110" i="13"/>
  <c r="G109" i="13"/>
  <c r="G108" i="13"/>
  <c r="G107" i="13"/>
  <c r="G106" i="13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6" i="13"/>
  <c r="G67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" i="13"/>
  <c r="G43" i="13"/>
  <c r="G42" i="13"/>
  <c r="G41" i="13"/>
  <c r="G40" i="13"/>
  <c r="G39" i="13"/>
  <c r="G38" i="13"/>
  <c r="G37" i="13"/>
  <c r="G36" i="13"/>
  <c r="G35" i="13"/>
  <c r="G34" i="13"/>
  <c r="G33" i="13"/>
  <c r="G32" i="13"/>
  <c r="G31" i="13"/>
  <c r="G30" i="13"/>
  <c r="G29" i="13"/>
  <c r="G28" i="13"/>
  <c r="G27" i="13"/>
  <c r="G26" i="13"/>
  <c r="G25" i="13"/>
  <c r="G24" i="13"/>
  <c r="G23" i="13"/>
  <c r="G22" i="13"/>
  <c r="G21" i="13"/>
  <c r="G20" i="13"/>
  <c r="G19" i="13"/>
  <c r="G18" i="13"/>
  <c r="G17" i="13"/>
  <c r="G16" i="13"/>
  <c r="G15" i="13"/>
  <c r="G14" i="13"/>
  <c r="G13" i="13"/>
  <c r="G12" i="13"/>
  <c r="G11" i="13"/>
  <c r="G10" i="13"/>
  <c r="G9" i="13"/>
  <c r="G8" i="13"/>
  <c r="G7" i="13"/>
  <c r="G6" i="13"/>
  <c r="G5" i="13"/>
  <c r="G4" i="13"/>
  <c r="G3" i="13"/>
  <c r="G2" i="13"/>
  <c r="C4" i="2"/>
  <c r="X6" i="2" a="1"/>
  <c r="X6" i="2" s="1"/>
  <c r="AB5" i="3" a="1"/>
  <c r="AB5" i="3" s="1"/>
  <c r="C3" i="2"/>
  <c r="C5" i="2"/>
  <c r="B20" i="3" s="1" a="1"/>
  <c r="B20" i="3" s="1"/>
  <c r="C9" i="2"/>
  <c r="A3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C26" i="2"/>
  <c r="C14" i="2"/>
  <c r="C21" i="2"/>
  <c r="C6" i="2"/>
  <c r="C25" i="2"/>
  <c r="C27" i="2"/>
  <c r="C29" i="2"/>
  <c r="C23" i="2"/>
  <c r="C19" i="2"/>
  <c r="C15" i="2"/>
  <c r="C7" i="2"/>
  <c r="C31" i="2"/>
  <c r="C20" i="2"/>
  <c r="C13" i="2"/>
  <c r="C24" i="2"/>
  <c r="C28" i="2"/>
  <c r="C2" i="2"/>
  <c r="C18" i="2"/>
  <c r="C22" i="2"/>
  <c r="C11" i="2"/>
  <c r="C16" i="2"/>
  <c r="C10" i="2"/>
  <c r="C12" i="2"/>
  <c r="C17" i="2"/>
  <c r="C30" i="2"/>
  <c r="C8" i="2"/>
  <c r="Q237" i="12"/>
  <c r="Q216" i="12"/>
  <c r="Q182" i="12"/>
  <c r="Q220" i="12"/>
  <c r="Q208" i="12"/>
  <c r="Q192" i="12"/>
  <c r="Q206" i="12"/>
  <c r="Q13" i="12"/>
  <c r="Q30" i="12"/>
  <c r="Q43" i="12"/>
  <c r="Q53" i="12"/>
  <c r="Q187" i="12"/>
  <c r="Q213" i="12"/>
  <c r="Q219" i="12"/>
  <c r="Q238" i="12"/>
  <c r="Q147" i="12"/>
  <c r="Q151" i="12"/>
  <c r="Q200" i="12"/>
  <c r="Q209" i="12"/>
  <c r="Q227" i="12"/>
  <c r="Q234" i="12"/>
  <c r="Q140" i="12"/>
  <c r="Q152" i="12"/>
  <c r="Q196" i="12"/>
  <c r="Q201" i="12"/>
  <c r="Q203" i="12"/>
  <c r="Q210" i="12"/>
  <c r="Q223" i="12"/>
  <c r="Q26" i="12"/>
  <c r="Q153" i="12"/>
  <c r="Q169" i="12"/>
  <c r="Q172" i="12"/>
  <c r="Q197" i="12"/>
  <c r="Q229" i="12"/>
  <c r="Q3" i="12"/>
  <c r="Q34" i="12"/>
  <c r="Q83" i="12"/>
  <c r="Q108" i="12"/>
  <c r="Q114" i="12"/>
  <c r="Q119" i="12"/>
  <c r="Q161" i="12"/>
  <c r="Q205" i="12"/>
  <c r="Q221" i="12"/>
  <c r="Q224" i="12"/>
  <c r="Q28" i="12"/>
  <c r="Q130" i="12"/>
  <c r="Q146" i="12"/>
  <c r="Q175" i="12"/>
  <c r="Q154" i="12"/>
  <c r="Q199" i="12"/>
  <c r="Q186" i="12"/>
  <c r="Q193" i="12"/>
  <c r="Q217" i="12"/>
  <c r="Q39" i="12"/>
  <c r="Q79" i="12"/>
  <c r="Q102" i="12"/>
  <c r="Q138" i="12"/>
  <c r="Q141" i="12"/>
  <c r="Q207" i="12"/>
  <c r="Q19" i="12"/>
  <c r="Q29" i="12"/>
  <c r="Q62" i="12"/>
  <c r="Q129" i="12"/>
  <c r="Q134" i="12"/>
  <c r="Q231" i="12"/>
  <c r="M268" i="11"/>
  <c r="M289" i="11"/>
  <c r="M295" i="11"/>
  <c r="M272" i="11"/>
  <c r="M307" i="11"/>
  <c r="M292" i="11"/>
  <c r="M276" i="11"/>
  <c r="M299" i="11"/>
  <c r="M285" i="11"/>
  <c r="M302" i="11"/>
  <c r="M284" i="11"/>
  <c r="M286" i="11"/>
  <c r="M303" i="11"/>
  <c r="M290" i="11"/>
  <c r="Q268" i="11"/>
  <c r="R268" i="11"/>
  <c r="Q289" i="11"/>
  <c r="Q280" i="11"/>
  <c r="Q305" i="11"/>
  <c r="R305" i="11"/>
  <c r="Q295" i="11"/>
  <c r="Q272" i="11"/>
  <c r="Q309" i="11"/>
  <c r="Q292" i="11"/>
  <c r="Q276" i="11"/>
  <c r="Q308" i="11"/>
  <c r="R308" i="11"/>
  <c r="Q285" i="11"/>
  <c r="Q302" i="11"/>
  <c r="Q296" i="11"/>
  <c r="Q284" i="11"/>
  <c r="Q286" i="11"/>
  <c r="R286" i="11"/>
  <c r="Q303" i="11"/>
  <c r="Q290" i="11"/>
  <c r="Q239" i="11"/>
  <c r="Q58" i="11"/>
  <c r="Q75" i="11"/>
  <c r="Q135" i="11"/>
  <c r="Q265" i="11"/>
  <c r="Q224" i="11"/>
  <c r="Q232" i="11"/>
  <c r="Q10" i="11"/>
  <c r="Q43" i="11"/>
  <c r="Q51" i="11"/>
  <c r="Q60" i="11"/>
  <c r="Q90" i="11"/>
  <c r="Q146" i="11"/>
  <c r="Q163" i="11"/>
  <c r="Q210" i="11"/>
  <c r="Q234" i="11"/>
  <c r="Q261" i="11"/>
  <c r="Q116" i="11"/>
  <c r="Q218" i="11"/>
  <c r="Q225" i="11"/>
  <c r="R225" i="11"/>
  <c r="R242" i="11"/>
  <c r="Q256" i="11"/>
  <c r="Q262" i="11"/>
  <c r="Q119" i="11"/>
  <c r="Q228" i="11"/>
  <c r="Q243" i="11"/>
  <c r="R243" i="11"/>
  <c r="Q78" i="11"/>
  <c r="Q94" i="11"/>
  <c r="Q204" i="11"/>
  <c r="Q258" i="11"/>
  <c r="Q263" i="11"/>
  <c r="Q102" i="11"/>
  <c r="Q40" i="11"/>
  <c r="Q54" i="11"/>
  <c r="Q112" i="11"/>
  <c r="Q190" i="11"/>
  <c r="Q201" i="11"/>
  <c r="R80" i="11"/>
  <c r="R183" i="11"/>
  <c r="R196" i="11"/>
  <c r="R209" i="11"/>
  <c r="R83" i="11"/>
  <c r="R215" i="11"/>
  <c r="R237" i="11"/>
  <c r="R154" i="11"/>
  <c r="H4" i="11"/>
  <c r="H51" i="11"/>
  <c r="H95" i="11"/>
  <c r="H24" i="11"/>
  <c r="H167" i="11"/>
  <c r="H180" i="11"/>
  <c r="H197" i="11"/>
  <c r="H178" i="11"/>
  <c r="H240" i="11"/>
  <c r="H147" i="11"/>
  <c r="H89" i="11"/>
  <c r="H5" i="11"/>
  <c r="H195" i="11"/>
  <c r="R272" i="11"/>
  <c r="R289" i="11"/>
  <c r="R231" i="12"/>
  <c r="R138" i="12"/>
  <c r="R207" i="12"/>
  <c r="R186" i="12"/>
  <c r="R221" i="12"/>
  <c r="R3" i="12"/>
  <c r="R210" i="12"/>
  <c r="R209" i="12"/>
  <c r="R182" i="12"/>
  <c r="H85" i="12"/>
  <c r="H15" i="12"/>
  <c r="H44" i="12"/>
  <c r="H119" i="12"/>
  <c r="H112" i="12"/>
  <c r="H100" i="12"/>
  <c r="H56" i="12"/>
  <c r="H130" i="12"/>
  <c r="H174" i="12"/>
  <c r="H159" i="12"/>
  <c r="H131" i="12"/>
  <c r="H107" i="12"/>
  <c r="H196" i="12"/>
  <c r="H168" i="12"/>
  <c r="H134" i="12"/>
  <c r="H212" i="12"/>
  <c r="H125" i="12"/>
  <c r="H208" i="12"/>
  <c r="H48" i="12"/>
  <c r="H74" i="12"/>
  <c r="H225" i="12"/>
  <c r="H21" i="12"/>
  <c r="H201" i="12"/>
  <c r="H104" i="12"/>
  <c r="H61" i="12"/>
  <c r="R5" i="12"/>
  <c r="R25" i="12"/>
  <c r="R69" i="12"/>
  <c r="R101" i="12"/>
  <c r="R127" i="12"/>
  <c r="R133" i="12"/>
  <c r="R157" i="12"/>
  <c r="R162" i="12"/>
  <c r="R180" i="12"/>
  <c r="R215" i="12"/>
  <c r="R236" i="12"/>
  <c r="R199" i="12"/>
  <c r="R205" i="12"/>
  <c r="R203" i="12"/>
  <c r="R200" i="12"/>
  <c r="R43" i="12"/>
  <c r="R216" i="12"/>
  <c r="H54" i="12"/>
  <c r="H121" i="12"/>
  <c r="H31" i="12"/>
  <c r="H69" i="12"/>
  <c r="H154" i="12"/>
  <c r="H120" i="12"/>
  <c r="H142" i="12"/>
  <c r="H214" i="12"/>
  <c r="H80" i="12"/>
  <c r="H75" i="12"/>
  <c r="H105" i="12"/>
  <c r="H163" i="12"/>
  <c r="H204" i="12"/>
  <c r="H170" i="12"/>
  <c r="H169" i="12"/>
  <c r="H178" i="12"/>
  <c r="H128" i="12"/>
  <c r="H5" i="12"/>
  <c r="H55" i="12"/>
  <c r="H205" i="12"/>
  <c r="H139" i="12"/>
  <c r="H147" i="12"/>
  <c r="H160" i="12"/>
  <c r="H162" i="12"/>
  <c r="H122" i="12"/>
  <c r="H167" i="12"/>
  <c r="R118" i="12"/>
  <c r="R33" i="12"/>
  <c r="R84" i="12"/>
  <c r="R92" i="12"/>
  <c r="R116" i="12"/>
  <c r="R136" i="12"/>
  <c r="R159" i="12"/>
  <c r="R163" i="12"/>
  <c r="R178" i="12"/>
  <c r="R218" i="12"/>
  <c r="R19" i="12"/>
  <c r="R193" i="12"/>
  <c r="R224" i="12"/>
  <c r="R223" i="12"/>
  <c r="R227" i="12"/>
  <c r="R187" i="12"/>
  <c r="R220" i="12"/>
  <c r="H49" i="12"/>
  <c r="H41" i="12"/>
  <c r="H226" i="12"/>
  <c r="H68" i="12"/>
  <c r="H97" i="12"/>
  <c r="H106" i="12"/>
  <c r="H76" i="12"/>
  <c r="H118" i="12"/>
  <c r="H93" i="12"/>
  <c r="H42" i="12"/>
  <c r="H40" i="12"/>
  <c r="H238" i="12"/>
  <c r="H58" i="12"/>
  <c r="H194" i="12"/>
  <c r="H230" i="12"/>
  <c r="H4" i="12"/>
  <c r="H151" i="12"/>
  <c r="H156" i="12"/>
  <c r="H171" i="12"/>
  <c r="H182" i="12"/>
  <c r="H210" i="12"/>
  <c r="H91" i="12"/>
  <c r="H78" i="12"/>
  <c r="H111" i="12"/>
  <c r="H50" i="12"/>
  <c r="H165" i="12"/>
  <c r="R121" i="12"/>
  <c r="R27" i="12"/>
  <c r="R63" i="12"/>
  <c r="R89" i="12"/>
  <c r="R131" i="12"/>
  <c r="R132" i="12"/>
  <c r="R148" i="12"/>
  <c r="R164" i="12"/>
  <c r="R173" i="12"/>
  <c r="R211" i="12"/>
  <c r="R232" i="12"/>
  <c r="M224" i="12"/>
  <c r="M220" i="12"/>
  <c r="M208" i="12"/>
  <c r="M206" i="12"/>
  <c r="M182" i="12"/>
  <c r="M115" i="12"/>
  <c r="M106" i="12"/>
  <c r="M66" i="12"/>
  <c r="M234" i="12"/>
  <c r="Q222" i="12"/>
  <c r="M197" i="12"/>
  <c r="M186" i="12"/>
  <c r="M184" i="12"/>
  <c r="M154" i="12"/>
  <c r="M94" i="12"/>
  <c r="M96" i="12"/>
  <c r="M83" i="12"/>
  <c r="Q74" i="12"/>
  <c r="Q230" i="12"/>
  <c r="M73" i="12"/>
  <c r="M35" i="12"/>
  <c r="M231" i="12"/>
  <c r="M230" i="12"/>
  <c r="M190" i="12"/>
  <c r="M177" i="12"/>
  <c r="M165" i="12"/>
  <c r="M169" i="12"/>
  <c r="M143" i="12"/>
  <c r="M112" i="12"/>
  <c r="M81" i="12"/>
  <c r="M86" i="12"/>
  <c r="Q49" i="12"/>
  <c r="M42" i="12"/>
  <c r="M237" i="12"/>
  <c r="M223" i="12"/>
  <c r="M221" i="12"/>
  <c r="M210" i="12"/>
  <c r="M203" i="12"/>
  <c r="M196" i="12"/>
  <c r="M155" i="12"/>
  <c r="M151" i="12"/>
  <c r="M134" i="12"/>
  <c r="M126" i="12"/>
  <c r="M111" i="12"/>
  <c r="M76" i="12"/>
  <c r="M53" i="12"/>
  <c r="R154" i="12"/>
  <c r="R197" i="12"/>
  <c r="R201" i="12"/>
  <c r="R151" i="12"/>
  <c r="H25" i="12"/>
  <c r="H89" i="12"/>
  <c r="H193" i="12"/>
  <c r="H39" i="12"/>
  <c r="H129" i="12"/>
  <c r="H211" i="12"/>
  <c r="H161" i="12"/>
  <c r="H115" i="12"/>
  <c r="H177" i="12"/>
  <c r="H13" i="12"/>
  <c r="H67" i="12"/>
  <c r="H173" i="12"/>
  <c r="H220" i="12"/>
  <c r="H200" i="12"/>
  <c r="H222" i="12"/>
  <c r="H146" i="12"/>
  <c r="H62" i="12"/>
  <c r="H206" i="12"/>
  <c r="H71" i="12"/>
  <c r="H187" i="12"/>
  <c r="H20" i="12"/>
  <c r="H221" i="12"/>
  <c r="H72" i="12"/>
  <c r="H148" i="12"/>
  <c r="H36" i="12"/>
  <c r="H83" i="12"/>
  <c r="H217" i="12"/>
  <c r="R17" i="12"/>
  <c r="R124" i="12"/>
  <c r="R44" i="12"/>
  <c r="R71" i="12"/>
  <c r="R109" i="12"/>
  <c r="R117" i="12"/>
  <c r="R142" i="12"/>
  <c r="R156" i="12"/>
  <c r="R176" i="12"/>
  <c r="R179" i="12"/>
  <c r="R212" i="12"/>
  <c r="R134" i="12"/>
  <c r="R102" i="12"/>
  <c r="R175" i="12"/>
  <c r="R119" i="12"/>
  <c r="R172" i="12"/>
  <c r="R196" i="12"/>
  <c r="R147" i="12"/>
  <c r="R13" i="12"/>
  <c r="H34" i="12"/>
  <c r="H102" i="12"/>
  <c r="H137" i="12"/>
  <c r="H24" i="12"/>
  <c r="H181" i="12"/>
  <c r="H189" i="12"/>
  <c r="H186" i="12"/>
  <c r="H79" i="12"/>
  <c r="H234" i="12"/>
  <c r="H17" i="12"/>
  <c r="H77" i="12"/>
  <c r="H10" i="12"/>
  <c r="H155" i="12"/>
  <c r="H81" i="12"/>
  <c r="H27" i="12"/>
  <c r="H84" i="12"/>
  <c r="H18" i="12"/>
  <c r="H28" i="12"/>
  <c r="H94" i="12"/>
  <c r="H33" i="12"/>
  <c r="H145" i="12"/>
  <c r="H141" i="12"/>
  <c r="H152" i="12"/>
  <c r="R20" i="12"/>
  <c r="R75" i="12"/>
  <c r="R40" i="12"/>
  <c r="R90" i="12"/>
  <c r="R91" i="12"/>
  <c r="R120" i="12"/>
  <c r="R144" i="12"/>
  <c r="R189" i="12"/>
  <c r="R166" i="12"/>
  <c r="R188" i="12"/>
  <c r="R226" i="12"/>
  <c r="R129" i="12"/>
  <c r="R79" i="12"/>
  <c r="R114" i="12"/>
  <c r="R169" i="12"/>
  <c r="R152" i="12"/>
  <c r="R238" i="12"/>
  <c r="R206" i="12"/>
  <c r="H150" i="12"/>
  <c r="H51" i="12"/>
  <c r="H103" i="12"/>
  <c r="H82" i="12"/>
  <c r="H87" i="12"/>
  <c r="H224" i="12"/>
  <c r="H66" i="12"/>
  <c r="H59" i="12"/>
  <c r="H232" i="12"/>
  <c r="H65" i="12"/>
  <c r="H45" i="12"/>
  <c r="H22" i="12"/>
  <c r="H153" i="12"/>
  <c r="H231" i="12"/>
  <c r="H203" i="12"/>
  <c r="H86" i="12"/>
  <c r="H136" i="12"/>
  <c r="H73" i="12"/>
  <c r="H124" i="12"/>
  <c r="H126" i="12"/>
  <c r="H96" i="12"/>
  <c r="H140" i="12"/>
  <c r="R36" i="12"/>
  <c r="R46" i="12"/>
  <c r="R77" i="12"/>
  <c r="R105" i="12"/>
  <c r="R150" i="12"/>
  <c r="R145" i="12"/>
  <c r="R170" i="12"/>
  <c r="R168" i="12"/>
  <c r="R194" i="12"/>
  <c r="R225" i="12"/>
  <c r="R39" i="12"/>
  <c r="R130" i="12"/>
  <c r="R108" i="12"/>
  <c r="R153" i="12"/>
  <c r="R140" i="12"/>
  <c r="H70" i="12"/>
  <c r="H109" i="12"/>
  <c r="H233" i="12"/>
  <c r="H236" i="12"/>
  <c r="H209" i="12"/>
  <c r="H101" i="12"/>
  <c r="H38" i="12"/>
  <c r="H53" i="12"/>
  <c r="H98" i="12"/>
  <c r="H110" i="12"/>
  <c r="H180" i="12"/>
  <c r="H132" i="12"/>
  <c r="H30" i="12"/>
  <c r="H216" i="12"/>
  <c r="H123" i="12"/>
  <c r="H157" i="12"/>
  <c r="H92" i="12"/>
  <c r="H188" i="12"/>
  <c r="H127" i="12"/>
  <c r="H19" i="12"/>
  <c r="H7" i="12"/>
  <c r="H46" i="12"/>
  <c r="H175" i="12"/>
  <c r="H16" i="12"/>
  <c r="H52" i="12"/>
  <c r="H237" i="12"/>
  <c r="R38" i="12"/>
  <c r="R184" i="12"/>
  <c r="R45" i="12"/>
  <c r="R98" i="12"/>
  <c r="R103" i="12"/>
  <c r="R122" i="12"/>
  <c r="R174" i="12"/>
  <c r="R171" i="12"/>
  <c r="R198" i="12"/>
  <c r="R204" i="12"/>
  <c r="R228" i="12"/>
  <c r="R217" i="12"/>
  <c r="R28" i="12"/>
  <c r="R26" i="12"/>
  <c r="R234" i="12"/>
  <c r="R208" i="12"/>
  <c r="H202" i="12"/>
  <c r="H114" i="12"/>
  <c r="H228" i="12"/>
  <c r="H215" i="12"/>
  <c r="H63" i="12"/>
  <c r="H213" i="12"/>
  <c r="H29" i="12"/>
  <c r="H88" i="12"/>
  <c r="H95" i="12"/>
  <c r="H164" i="12"/>
  <c r="H3" i="12"/>
  <c r="H227" i="12"/>
  <c r="H185" i="12"/>
  <c r="H14" i="12"/>
  <c r="H57" i="12"/>
  <c r="H116" i="12"/>
  <c r="H195" i="12"/>
  <c r="H37" i="12"/>
  <c r="H11" i="12"/>
  <c r="H218" i="12"/>
  <c r="H229" i="12"/>
  <c r="H23" i="12"/>
  <c r="H197" i="12"/>
  <c r="H190" i="12"/>
  <c r="H90" i="12"/>
  <c r="H207" i="12"/>
  <c r="H191" i="12"/>
  <c r="R6" i="12"/>
  <c r="R58" i="12"/>
  <c r="R82" i="12"/>
  <c r="R110" i="12"/>
  <c r="R128" i="12"/>
  <c r="R149" i="12"/>
  <c r="R167" i="12"/>
  <c r="R183" i="12"/>
  <c r="R195" i="12"/>
  <c r="R233" i="12"/>
  <c r="M227" i="12"/>
  <c r="M209" i="12"/>
  <c r="Q202" i="12"/>
  <c r="M192" i="12"/>
  <c r="M200" i="12"/>
  <c r="M181" i="12"/>
  <c r="M185" i="12"/>
  <c r="M141" i="12"/>
  <c r="M137" i="12"/>
  <c r="M125" i="12"/>
  <c r="M114" i="12"/>
  <c r="M104" i="12"/>
  <c r="M95" i="12"/>
  <c r="M100" i="12"/>
  <c r="M80" i="12"/>
  <c r="M61" i="12"/>
  <c r="M62" i="12"/>
  <c r="M93" i="12"/>
  <c r="M48" i="12"/>
  <c r="M172" i="12"/>
  <c r="M158" i="12"/>
  <c r="M175" i="12"/>
  <c r="M146" i="12"/>
  <c r="M161" i="12"/>
  <c r="M139" i="12"/>
  <c r="M129" i="12"/>
  <c r="M124" i="12"/>
  <c r="M97" i="12"/>
  <c r="Q67" i="12"/>
  <c r="M59" i="12"/>
  <c r="M57" i="12"/>
  <c r="M30" i="12"/>
  <c r="M52" i="12"/>
  <c r="M23" i="12"/>
  <c r="M18" i="12"/>
  <c r="M11" i="12"/>
  <c r="M39" i="12"/>
  <c r="M29" i="12"/>
  <c r="M3" i="12"/>
  <c r="M10" i="12"/>
  <c r="M75" i="12"/>
  <c r="M65" i="12"/>
  <c r="M60" i="12"/>
  <c r="M51" i="12"/>
  <c r="M32" i="12"/>
  <c r="M31" i="12"/>
  <c r="M22" i="12"/>
  <c r="R87" i="12"/>
  <c r="M28" i="12"/>
  <c r="M26" i="12"/>
  <c r="M14" i="12"/>
  <c r="M19" i="12"/>
  <c r="Q203" i="11"/>
  <c r="Q98" i="11"/>
  <c r="Q300" i="11"/>
  <c r="M300" i="11"/>
  <c r="Q260" i="11"/>
  <c r="Q167" i="11"/>
  <c r="Q177" i="11"/>
  <c r="Q255" i="11"/>
  <c r="Q207" i="11"/>
  <c r="R207" i="11"/>
  <c r="Q307" i="11"/>
  <c r="R307" i="11"/>
  <c r="M305" i="11"/>
  <c r="Q139" i="11"/>
  <c r="M275" i="11"/>
  <c r="M308" i="11"/>
  <c r="M280" i="11"/>
  <c r="M110" i="11"/>
  <c r="Q274" i="11"/>
  <c r="Q127" i="11"/>
  <c r="M279" i="11"/>
  <c r="R75" i="11"/>
  <c r="Q38" i="11"/>
  <c r="M192" i="11"/>
  <c r="Q192" i="11"/>
  <c r="R192" i="11"/>
  <c r="M213" i="11"/>
  <c r="Q110" i="11"/>
  <c r="R110" i="11"/>
  <c r="Q76" i="11"/>
  <c r="R260" i="11"/>
  <c r="Q120" i="11"/>
  <c r="M38" i="11"/>
  <c r="Q45" i="11"/>
  <c r="Q211" i="11"/>
  <c r="R211" i="11"/>
  <c r="M232" i="11"/>
  <c r="M201" i="11"/>
  <c r="R204" i="11"/>
  <c r="Q213" i="11"/>
  <c r="R213" i="11"/>
  <c r="Q27" i="11"/>
  <c r="R27" i="11"/>
  <c r="M76" i="11"/>
  <c r="Q191" i="11"/>
  <c r="R191" i="11"/>
  <c r="M309" i="11"/>
  <c r="Q294" i="11"/>
  <c r="M294" i="11"/>
  <c r="R194" i="11"/>
  <c r="R271" i="11"/>
  <c r="H8" i="11"/>
  <c r="H238" i="11"/>
  <c r="H219" i="11"/>
  <c r="H228" i="11"/>
  <c r="H152" i="11"/>
  <c r="H175" i="11"/>
  <c r="H19" i="11"/>
  <c r="H262" i="11"/>
  <c r="H61" i="11"/>
  <c r="Q16" i="11"/>
  <c r="R16" i="11"/>
  <c r="M86" i="11"/>
  <c r="Q86" i="11"/>
  <c r="R175" i="11"/>
  <c r="M263" i="11"/>
  <c r="R125" i="11"/>
  <c r="H211" i="11"/>
  <c r="H233" i="11"/>
  <c r="M52" i="11"/>
  <c r="M144" i="11"/>
  <c r="R119" i="11"/>
  <c r="R303" i="11"/>
  <c r="R302" i="11"/>
  <c r="H146" i="11"/>
  <c r="R238" i="11"/>
  <c r="R57" i="11"/>
  <c r="H74" i="11"/>
  <c r="H64" i="11"/>
  <c r="H76" i="11"/>
  <c r="H15" i="11"/>
  <c r="H121" i="11"/>
  <c r="M32" i="11"/>
  <c r="M39" i="11"/>
  <c r="Q39" i="11"/>
  <c r="R39" i="11"/>
  <c r="M68" i="11"/>
  <c r="Q68" i="11"/>
  <c r="M89" i="11"/>
  <c r="Q89" i="11"/>
  <c r="R190" i="11"/>
  <c r="R203" i="11"/>
  <c r="Q208" i="11"/>
  <c r="R208" i="11"/>
  <c r="H97" i="11"/>
  <c r="H29" i="11"/>
  <c r="H37" i="11"/>
  <c r="H49" i="11"/>
  <c r="H28" i="11"/>
  <c r="H260" i="11"/>
  <c r="H165" i="11"/>
  <c r="M172" i="11"/>
  <c r="R44" i="11"/>
  <c r="R284" i="11"/>
  <c r="H44" i="11"/>
  <c r="H208" i="11"/>
  <c r="H139" i="11"/>
  <c r="R193" i="11"/>
  <c r="H108" i="11"/>
  <c r="H7" i="11"/>
  <c r="H185" i="11"/>
  <c r="H118" i="11"/>
  <c r="H60" i="11"/>
  <c r="Q55" i="11"/>
  <c r="R55" i="11"/>
  <c r="H243" i="11"/>
  <c r="H122" i="11"/>
  <c r="R228" i="11"/>
  <c r="H17" i="11"/>
  <c r="H127" i="11"/>
  <c r="H86" i="11"/>
  <c r="H75" i="11"/>
  <c r="Q155" i="11"/>
  <c r="Q182" i="11"/>
  <c r="R182" i="11"/>
  <c r="R265" i="11"/>
  <c r="H79" i="11"/>
  <c r="H244" i="11"/>
  <c r="H66" i="11"/>
  <c r="H171" i="11"/>
  <c r="H27" i="11"/>
  <c r="H50" i="11"/>
  <c r="H199" i="11"/>
  <c r="M23" i="11"/>
  <c r="M94" i="11"/>
  <c r="H85" i="11"/>
  <c r="H10" i="11"/>
  <c r="H156" i="11"/>
  <c r="H70" i="11"/>
  <c r="H83" i="11"/>
  <c r="H134" i="11"/>
  <c r="H201" i="11"/>
  <c r="H48" i="11"/>
  <c r="H169" i="11"/>
  <c r="R206" i="11"/>
  <c r="H132" i="11"/>
  <c r="H112" i="11"/>
  <c r="H12" i="11"/>
  <c r="H72" i="11"/>
  <c r="H137" i="11"/>
  <c r="H98" i="11"/>
  <c r="M50" i="11"/>
  <c r="Q50" i="11"/>
  <c r="Q62" i="11"/>
  <c r="R62" i="11"/>
  <c r="H159" i="11"/>
  <c r="H198" i="11"/>
  <c r="H99" i="11"/>
  <c r="H190" i="11"/>
  <c r="R258" i="11"/>
  <c r="R262" i="11"/>
  <c r="R139" i="11"/>
  <c r="R28" i="11"/>
  <c r="H32" i="11"/>
  <c r="H158" i="11"/>
  <c r="H55" i="11"/>
  <c r="H226" i="11"/>
  <c r="H106" i="11"/>
  <c r="H250" i="11"/>
  <c r="H84" i="11"/>
  <c r="H43" i="11"/>
  <c r="H46" i="11"/>
  <c r="H56" i="11"/>
  <c r="H23" i="11"/>
  <c r="H6" i="11"/>
  <c r="H16" i="11"/>
  <c r="H184" i="11"/>
  <c r="H245" i="11"/>
  <c r="H77" i="11"/>
  <c r="H128" i="11"/>
  <c r="H67" i="11"/>
  <c r="H131" i="11"/>
  <c r="H18" i="11"/>
  <c r="H31" i="11"/>
  <c r="H68" i="11"/>
  <c r="H9" i="11"/>
  <c r="H133" i="11"/>
  <c r="H53" i="11"/>
  <c r="M31" i="11"/>
  <c r="M44" i="11"/>
  <c r="M65" i="11"/>
  <c r="Q104" i="11"/>
  <c r="M221" i="11"/>
  <c r="M296" i="11"/>
  <c r="H22" i="11"/>
  <c r="H251" i="11"/>
  <c r="Q251" i="11"/>
  <c r="R76" i="11"/>
  <c r="Q49" i="11"/>
  <c r="R49" i="11"/>
  <c r="R296" i="11"/>
  <c r="Q282" i="11"/>
  <c r="M282" i="11"/>
  <c r="H177" i="11"/>
  <c r="H42" i="11"/>
  <c r="H82" i="11"/>
  <c r="H52" i="11"/>
  <c r="H39" i="11"/>
  <c r="H151" i="11"/>
  <c r="Z3" i="11"/>
  <c r="H179" i="11"/>
  <c r="H40" i="11"/>
  <c r="H150" i="11"/>
  <c r="H54" i="11"/>
  <c r="H214" i="11"/>
  <c r="H102" i="11"/>
  <c r="H191" i="11"/>
  <c r="H115" i="11"/>
  <c r="H161" i="11"/>
  <c r="H59" i="11"/>
  <c r="H258" i="11"/>
  <c r="M85" i="11"/>
  <c r="M217" i="11"/>
  <c r="M265" i="11"/>
  <c r="H65" i="11"/>
  <c r="H248" i="11"/>
  <c r="H163" i="11"/>
  <c r="H116" i="11"/>
  <c r="H148" i="11"/>
  <c r="Q304" i="11"/>
  <c r="R304" i="11"/>
  <c r="Q65" i="11"/>
  <c r="R60" i="11"/>
  <c r="Q9" i="11"/>
  <c r="Q275" i="11"/>
  <c r="R275" i="11"/>
  <c r="Q299" i="11"/>
  <c r="Q279" i="11"/>
  <c r="M20" i="11"/>
  <c r="M28" i="11"/>
  <c r="M54" i="11"/>
  <c r="M60" i="11"/>
  <c r="M139" i="11"/>
  <c r="M174" i="11"/>
  <c r="M225" i="11"/>
  <c r="M267" i="11"/>
  <c r="Q267" i="11"/>
  <c r="M293" i="11"/>
  <c r="H78" i="11"/>
  <c r="H168" i="11"/>
  <c r="H144" i="11"/>
  <c r="H183" i="11"/>
  <c r="H125" i="11"/>
  <c r="H140" i="11"/>
  <c r="H114" i="11"/>
  <c r="H107" i="11"/>
  <c r="M12" i="11"/>
  <c r="M58" i="11"/>
  <c r="R58" i="11"/>
  <c r="M202" i="11"/>
  <c r="Q281" i="11"/>
  <c r="H220" i="11"/>
  <c r="H129" i="11"/>
  <c r="H153" i="11"/>
  <c r="H196" i="11"/>
  <c r="R166" i="11"/>
  <c r="Q31" i="11"/>
  <c r="R31" i="11"/>
  <c r="R20" i="11"/>
  <c r="R129" i="11"/>
  <c r="M274" i="11"/>
  <c r="H35" i="11"/>
  <c r="H41" i="11"/>
  <c r="H124" i="11"/>
  <c r="H109" i="11"/>
  <c r="H87" i="11"/>
  <c r="H58" i="11"/>
  <c r="H36" i="11"/>
  <c r="H11" i="11"/>
  <c r="H242" i="11"/>
  <c r="H254" i="11"/>
  <c r="H101" i="11"/>
  <c r="H157" i="11"/>
  <c r="H123" i="11"/>
  <c r="H26" i="11"/>
  <c r="H266" i="11"/>
  <c r="H100" i="11"/>
  <c r="H34" i="11"/>
  <c r="H162" i="11"/>
  <c r="M7" i="11"/>
  <c r="M228" i="11"/>
  <c r="M255" i="11"/>
  <c r="R221" i="11"/>
  <c r="R167" i="11"/>
  <c r="R143" i="11"/>
  <c r="R127" i="11"/>
  <c r="R112" i="11"/>
  <c r="R54" i="11"/>
  <c r="R40" i="11"/>
  <c r="R254" i="11"/>
  <c r="R245" i="11"/>
  <c r="R214" i="11"/>
  <c r="R162" i="11"/>
  <c r="R151" i="11"/>
  <c r="R102" i="11"/>
  <c r="R96" i="11"/>
  <c r="R86" i="11"/>
  <c r="R263" i="11"/>
  <c r="R253" i="11"/>
  <c r="R247" i="11"/>
  <c r="R244" i="11"/>
  <c r="R222" i="11"/>
  <c r="R199" i="11"/>
  <c r="R181" i="11"/>
  <c r="R134" i="11"/>
  <c r="R78" i="11"/>
  <c r="R257" i="11"/>
  <c r="R188" i="11"/>
  <c r="R155" i="11"/>
  <c r="R133" i="11"/>
  <c r="R92" i="11"/>
  <c r="R77" i="11"/>
  <c r="R29" i="11"/>
  <c r="R256" i="11"/>
  <c r="R251" i="11"/>
  <c r="R218" i="11"/>
  <c r="R198" i="11"/>
  <c r="R195" i="11"/>
  <c r="R177" i="11"/>
  <c r="R161" i="11"/>
  <c r="R140" i="11"/>
  <c r="R132" i="11"/>
  <c r="R116" i="11"/>
  <c r="R84" i="11"/>
  <c r="R56" i="11"/>
  <c r="R38" i="11"/>
  <c r="R6" i="11"/>
  <c r="R261" i="11"/>
  <c r="R234" i="11"/>
  <c r="R210" i="11"/>
  <c r="R200" i="11"/>
  <c r="R184" i="11"/>
  <c r="R163" i="11"/>
  <c r="R85" i="11"/>
  <c r="R10" i="11"/>
  <c r="R266" i="11"/>
  <c r="R255" i="11"/>
  <c r="R240" i="11"/>
  <c r="R232" i="11"/>
  <c r="R224" i="11"/>
  <c r="R217" i="11"/>
  <c r="R186" i="11"/>
  <c r="R107" i="11"/>
  <c r="R250" i="11"/>
  <c r="R168" i="11"/>
  <c r="R145" i="11"/>
  <c r="R103" i="11"/>
  <c r="R239" i="11"/>
  <c r="R290" i="11"/>
  <c r="R300" i="11"/>
  <c r="R285" i="11"/>
  <c r="R292" i="11"/>
  <c r="R309" i="11"/>
  <c r="R293" i="11"/>
  <c r="R295" i="11"/>
  <c r="R280" i="11"/>
  <c r="R269" i="11"/>
  <c r="R274" i="11"/>
  <c r="R294" i="11"/>
  <c r="H231" i="11"/>
  <c r="H222" i="11"/>
  <c r="H252" i="11"/>
  <c r="H259" i="11"/>
  <c r="H192" i="11"/>
  <c r="H224" i="11"/>
  <c r="H217" i="11"/>
  <c r="H212" i="11"/>
  <c r="H267" i="11"/>
  <c r="H143" i="11"/>
  <c r="H256" i="11"/>
  <c r="H181" i="11"/>
  <c r="H166" i="11"/>
  <c r="H205" i="11"/>
  <c r="H264" i="11"/>
  <c r="H265" i="11"/>
  <c r="H203" i="11"/>
  <c r="H202" i="11"/>
  <c r="H235" i="11"/>
  <c r="H229" i="11"/>
  <c r="H174" i="11"/>
  <c r="H230" i="11"/>
  <c r="H160" i="11"/>
  <c r="H232" i="11"/>
  <c r="H234" i="11"/>
  <c r="H170" i="11"/>
  <c r="H200" i="11"/>
  <c r="H204" i="11"/>
  <c r="H241" i="11"/>
  <c r="H236" i="11"/>
  <c r="H221" i="11"/>
  <c r="H149" i="11"/>
  <c r="H194" i="11"/>
  <c r="H187" i="11"/>
  <c r="H209" i="11"/>
  <c r="H249" i="11"/>
  <c r="H176" i="11"/>
  <c r="H164" i="11"/>
  <c r="H257" i="11"/>
  <c r="H263" i="11"/>
  <c r="M3" i="11"/>
  <c r="Q5" i="11"/>
  <c r="M6" i="11"/>
  <c r="M8" i="11"/>
  <c r="M10" i="11"/>
  <c r="M11" i="11"/>
  <c r="M14" i="11"/>
  <c r="M17" i="11"/>
  <c r="Q18" i="11"/>
  <c r="R18" i="11"/>
  <c r="Q21" i="11"/>
  <c r="M25" i="11"/>
  <c r="M26" i="11"/>
  <c r="M27" i="11"/>
  <c r="M29" i="11"/>
  <c r="Q30" i="11"/>
  <c r="Q32" i="11"/>
  <c r="Q33" i="11"/>
  <c r="M36" i="11"/>
  <c r="Q35" i="11"/>
  <c r="M40" i="11"/>
  <c r="M41" i="11"/>
  <c r="R43" i="11"/>
  <c r="M42" i="11"/>
  <c r="M46" i="11"/>
  <c r="M56" i="11"/>
  <c r="M57" i="11"/>
  <c r="M59" i="11"/>
  <c r="M61" i="11"/>
  <c r="M64" i="11"/>
  <c r="Q66" i="11"/>
  <c r="M71" i="11"/>
  <c r="M69" i="11"/>
  <c r="R70" i="11"/>
  <c r="M75" i="11"/>
  <c r="M73" i="11"/>
  <c r="Q74" i="11"/>
  <c r="M77" i="11"/>
  <c r="M81" i="11"/>
  <c r="M82" i="11"/>
  <c r="M84" i="11"/>
  <c r="Q91" i="11"/>
  <c r="M90" i="11"/>
  <c r="M93" i="11"/>
  <c r="M92" i="11"/>
  <c r="M96" i="11"/>
  <c r="M97" i="11"/>
  <c r="Q99" i="11"/>
  <c r="M100" i="11"/>
  <c r="M101" i="11"/>
  <c r="R104" i="11"/>
  <c r="M102" i="11"/>
  <c r="M103" i="11"/>
  <c r="M107" i="11"/>
  <c r="M109" i="11"/>
  <c r="M108" i="11"/>
  <c r="M112" i="11"/>
  <c r="Q113" i="11"/>
  <c r="Q115" i="11"/>
  <c r="M114" i="11"/>
  <c r="M119" i="11"/>
  <c r="Q118" i="11"/>
  <c r="M122" i="11"/>
  <c r="M124" i="11"/>
  <c r="M125" i="11"/>
  <c r="M126" i="11"/>
  <c r="Q123" i="11"/>
  <c r="R123" i="11"/>
  <c r="M129" i="11"/>
  <c r="M132" i="11"/>
  <c r="M133" i="11"/>
  <c r="M134" i="11"/>
  <c r="M136" i="11"/>
  <c r="M135" i="11"/>
  <c r="M140" i="11"/>
  <c r="M141" i="11"/>
  <c r="M143" i="11"/>
  <c r="M145" i="11"/>
  <c r="M146" i="11"/>
  <c r="Q149" i="11"/>
  <c r="R149" i="11"/>
  <c r="M147" i="11"/>
  <c r="M151" i="11"/>
  <c r="M150" i="11"/>
  <c r="M156" i="11"/>
  <c r="M160" i="11"/>
  <c r="M163" i="11"/>
  <c r="M161" i="11"/>
  <c r="M164" i="11"/>
  <c r="Q165" i="11"/>
  <c r="M162" i="11"/>
  <c r="M168" i="11"/>
  <c r="M171" i="11"/>
  <c r="M169" i="11"/>
  <c r="Q170" i="11"/>
  <c r="Q172" i="11"/>
  <c r="M175" i="11"/>
  <c r="M173" i="11"/>
  <c r="M176" i="11"/>
  <c r="M182" i="11"/>
  <c r="M181" i="11"/>
  <c r="M186" i="11"/>
  <c r="M184" i="11"/>
  <c r="M188" i="11"/>
  <c r="M187" i="11"/>
  <c r="M189" i="11"/>
  <c r="M190" i="11"/>
  <c r="M193" i="11"/>
  <c r="M195" i="11"/>
  <c r="M199" i="11"/>
  <c r="M197" i="11"/>
  <c r="M200" i="11"/>
  <c r="M198" i="11"/>
  <c r="M206" i="11"/>
  <c r="M205" i="11"/>
  <c r="M210" i="11"/>
  <c r="M211" i="11"/>
  <c r="Q212" i="11"/>
  <c r="M214" i="11"/>
  <c r="M216" i="11"/>
  <c r="M219" i="11"/>
  <c r="M222" i="11"/>
  <c r="M223" i="11"/>
  <c r="M224" i="11"/>
  <c r="M229" i="11"/>
  <c r="M230" i="11"/>
  <c r="Q231" i="11"/>
  <c r="M234" i="11"/>
  <c r="Q235" i="11"/>
  <c r="R235" i="11"/>
  <c r="M236" i="11"/>
  <c r="M238" i="11"/>
  <c r="M239" i="11"/>
  <c r="M240" i="11"/>
  <c r="M241" i="11"/>
  <c r="M242" i="11"/>
  <c r="M243" i="11"/>
  <c r="M244" i="11"/>
  <c r="M245" i="11"/>
  <c r="M247" i="11"/>
  <c r="M250" i="11"/>
  <c r="M248" i="11"/>
  <c r="M253" i="11"/>
  <c r="M254" i="11"/>
  <c r="M252" i="11"/>
  <c r="M257" i="11"/>
  <c r="M258" i="11"/>
  <c r="M259" i="11"/>
  <c r="M261" i="11"/>
  <c r="M262" i="11"/>
  <c r="Q264" i="11"/>
  <c r="M266" i="11"/>
  <c r="H246" i="11"/>
  <c r="R246" i="11"/>
  <c r="R72" i="11"/>
  <c r="R117" i="11"/>
  <c r="R142" i="11"/>
  <c r="R152" i="11"/>
  <c r="R179" i="11"/>
  <c r="R180" i="11"/>
  <c r="R227" i="11"/>
  <c r="R233" i="11"/>
  <c r="Q270" i="11"/>
  <c r="M269" i="11"/>
  <c r="M288" i="11"/>
  <c r="Q277" i="11"/>
  <c r="M301" i="11"/>
  <c r="M297" i="11"/>
  <c r="Q273" i="11"/>
  <c r="M283" i="11"/>
  <c r="R287" i="11"/>
  <c r="Q278" i="11"/>
  <c r="R278" i="11"/>
  <c r="M271" i="11"/>
  <c r="M306" i="11"/>
  <c r="M298" i="11"/>
  <c r="Y7" i="11"/>
  <c r="Q87" i="11"/>
  <c r="R30" i="11"/>
  <c r="Q126" i="11"/>
  <c r="Q131" i="11"/>
  <c r="Q223" i="11"/>
  <c r="Q291" i="11"/>
  <c r="Q17" i="11"/>
  <c r="Q164" i="11"/>
  <c r="Q47" i="11"/>
  <c r="Q252" i="11"/>
  <c r="Q81" i="11"/>
  <c r="Q12" i="11"/>
  <c r="Q25" i="11"/>
  <c r="Q61" i="11"/>
  <c r="Q156" i="11"/>
  <c r="Q109" i="11"/>
  <c r="Q124" i="11"/>
  <c r="Q73" i="11"/>
  <c r="Q23" i="11"/>
  <c r="Q173" i="11"/>
  <c r="Q259" i="11"/>
  <c r="Q306" i="11"/>
  <c r="Q297" i="11"/>
  <c r="M291" i="11"/>
  <c r="M278" i="11"/>
  <c r="M273" i="11"/>
  <c r="M277" i="11"/>
  <c r="Q64" i="11"/>
  <c r="Q8" i="11"/>
  <c r="Q136" i="11"/>
  <c r="R65" i="11"/>
  <c r="Q69" i="11"/>
  <c r="Q52" i="11"/>
  <c r="Q100" i="11"/>
  <c r="Q241" i="11"/>
  <c r="R241" i="11"/>
  <c r="Q171" i="11"/>
  <c r="Q114" i="11"/>
  <c r="Q202" i="11"/>
  <c r="R66" i="11"/>
  <c r="Q14" i="11"/>
  <c r="M287" i="11"/>
  <c r="M270" i="11"/>
  <c r="M5" i="11"/>
  <c r="M33" i="11"/>
  <c r="M91" i="11"/>
  <c r="Q36" i="11"/>
  <c r="Q141" i="11"/>
  <c r="Q41" i="11"/>
  <c r="Q150" i="11"/>
  <c r="Q197" i="11"/>
  <c r="Q3" i="11"/>
  <c r="R3" i="11"/>
  <c r="Q236" i="11"/>
  <c r="Q108" i="11"/>
  <c r="Q7" i="11"/>
  <c r="R101" i="11"/>
  <c r="Q42" i="11"/>
  <c r="Q93" i="11"/>
  <c r="Q97" i="11"/>
  <c r="R277" i="11"/>
  <c r="Q288" i="11"/>
  <c r="Q205" i="11"/>
  <c r="Q189" i="11"/>
  <c r="R229" i="11"/>
  <c r="Q187" i="11"/>
  <c r="Q219" i="11"/>
  <c r="Q147" i="11"/>
  <c r="R147" i="11"/>
  <c r="R146" i="11"/>
  <c r="R90" i="11"/>
  <c r="Q248" i="11"/>
  <c r="Q298" i="11"/>
  <c r="Q283" i="11"/>
  <c r="R283" i="11"/>
  <c r="M74" i="11"/>
  <c r="M87" i="11"/>
  <c r="M264" i="11"/>
  <c r="R89" i="11"/>
  <c r="Q26" i="11"/>
  <c r="R71" i="11"/>
  <c r="Q11" i="11"/>
  <c r="Q169" i="11"/>
  <c r="Q160" i="11"/>
  <c r="Q82" i="11"/>
  <c r="R122" i="11"/>
  <c r="Q249" i="11"/>
  <c r="R301" i="11"/>
  <c r="M74" i="12"/>
  <c r="M67" i="12"/>
  <c r="M49" i="12"/>
  <c r="Q52" i="12"/>
  <c r="Q16" i="12"/>
  <c r="R60" i="12"/>
  <c r="Q191" i="12"/>
  <c r="Q12" i="12"/>
  <c r="Q31" i="12"/>
  <c r="Q177" i="12"/>
  <c r="R83" i="12"/>
  <c r="Q139" i="12"/>
  <c r="Q96" i="12"/>
  <c r="Q135" i="12"/>
  <c r="Q143" i="12"/>
  <c r="Q181" i="12"/>
  <c r="Q76" i="12"/>
  <c r="Q165" i="12"/>
  <c r="Q185" i="12"/>
  <c r="R94" i="12"/>
  <c r="R64" i="12"/>
  <c r="Q160" i="12"/>
  <c r="Q107" i="12"/>
  <c r="Q78" i="12"/>
  <c r="Q155" i="12"/>
  <c r="R65" i="12"/>
  <c r="Q51" i="12"/>
  <c r="Q99" i="12"/>
  <c r="Q42" i="12"/>
  <c r="Q50" i="12"/>
  <c r="Q86" i="12"/>
  <c r="Q113" i="12"/>
  <c r="Q66" i="12"/>
  <c r="R29" i="12"/>
  <c r="Q11" i="12"/>
  <c r="Q85" i="12"/>
  <c r="Q190" i="12"/>
  <c r="Q235" i="12"/>
  <c r="Q72" i="12"/>
  <c r="Q32" i="12"/>
  <c r="Q18" i="12"/>
  <c r="Q8" i="12"/>
  <c r="R192" i="12"/>
  <c r="Q88" i="12"/>
  <c r="Q214" i="12"/>
  <c r="Q137" i="12"/>
  <c r="R237" i="12"/>
  <c r="R4" i="12"/>
  <c r="R34" i="12"/>
  <c r="H8" i="12"/>
  <c r="H117" i="12"/>
  <c r="H192" i="12"/>
  <c r="H198" i="12"/>
  <c r="H108" i="12"/>
  <c r="H133" i="12"/>
  <c r="H99" i="12"/>
  <c r="Q104" i="12"/>
  <c r="Q111" i="12"/>
  <c r="R141" i="12"/>
  <c r="H149" i="12"/>
  <c r="H135" i="12"/>
  <c r="H166" i="12"/>
  <c r="H35" i="12"/>
  <c r="Q56" i="12"/>
  <c r="Q15" i="12"/>
  <c r="H172" i="12"/>
  <c r="H144" i="12"/>
  <c r="Q41" i="12"/>
  <c r="Q10" i="12"/>
  <c r="Y7" i="12"/>
  <c r="Q21" i="12"/>
  <c r="R14" i="12"/>
  <c r="H158" i="12"/>
  <c r="H9" i="12"/>
  <c r="H143" i="12"/>
  <c r="R30" i="12"/>
  <c r="R49" i="12"/>
  <c r="Q55" i="12"/>
  <c r="H26" i="12"/>
  <c r="H138" i="12"/>
  <c r="H6" i="12"/>
  <c r="H113" i="12"/>
  <c r="Y8" i="12"/>
  <c r="Q9" i="12"/>
  <c r="Q37" i="12"/>
  <c r="R47" i="12"/>
  <c r="Q80" i="12"/>
  <c r="Q81" i="12"/>
  <c r="R213" i="12"/>
  <c r="H32" i="12"/>
  <c r="H179" i="12"/>
  <c r="Q22" i="12"/>
  <c r="H219" i="12"/>
  <c r="H184" i="12"/>
  <c r="Q61" i="12"/>
  <c r="H12" i="12"/>
  <c r="H223" i="12"/>
  <c r="H176" i="12"/>
  <c r="H199" i="12"/>
  <c r="R62" i="12"/>
  <c r="Q54" i="12"/>
  <c r="H183" i="12"/>
  <c r="H235" i="12"/>
  <c r="H64" i="12"/>
  <c r="R53" i="12"/>
  <c r="Q100" i="12"/>
  <c r="Q95" i="12"/>
  <c r="R97" i="12"/>
  <c r="Z4" i="12"/>
  <c r="Z3" i="12"/>
  <c r="Q24" i="12"/>
  <c r="R123" i="12"/>
  <c r="Q112" i="12"/>
  <c r="Q23" i="12"/>
  <c r="Q48" i="12"/>
  <c r="Q57" i="12"/>
  <c r="R74" i="12"/>
  <c r="R115" i="12"/>
  <c r="R126" i="12"/>
  <c r="Q68" i="12"/>
  <c r="R229" i="12"/>
  <c r="R219" i="12"/>
  <c r="Q35" i="12"/>
  <c r="Q59" i="12"/>
  <c r="R67" i="12"/>
  <c r="Q106" i="12"/>
  <c r="H43" i="12"/>
  <c r="H47" i="12"/>
  <c r="H60" i="12"/>
  <c r="Q7" i="12"/>
  <c r="Q93" i="12"/>
  <c r="R125" i="12"/>
  <c r="Q158" i="12"/>
  <c r="R70" i="12"/>
  <c r="R161" i="12"/>
  <c r="R146" i="12"/>
  <c r="Q73" i="12"/>
  <c r="R276" i="11"/>
  <c r="M24" i="11"/>
  <c r="Q24" i="11"/>
  <c r="Y8" i="11"/>
  <c r="M19" i="11"/>
  <c r="Q19" i="11"/>
  <c r="M121" i="11"/>
  <c r="Q121" i="11"/>
  <c r="Q105" i="11"/>
  <c r="M105" i="11"/>
  <c r="M226" i="11"/>
  <c r="Q226" i="11"/>
  <c r="M4" i="11"/>
  <c r="Q4" i="11"/>
  <c r="M178" i="11"/>
  <c r="Q178" i="11"/>
  <c r="Q79" i="11"/>
  <c r="M79" i="11"/>
  <c r="M34" i="11"/>
  <c r="Q34" i="11"/>
  <c r="M153" i="11"/>
  <c r="Q153" i="11"/>
  <c r="Z4" i="11"/>
  <c r="R14" i="11"/>
  <c r="M45" i="11"/>
  <c r="R45" i="11"/>
  <c r="M63" i="11"/>
  <c r="Q63" i="11"/>
  <c r="R69" i="11"/>
  <c r="M128" i="11"/>
  <c r="Q128" i="11"/>
  <c r="M137" i="11"/>
  <c r="Q137" i="11"/>
  <c r="M159" i="11"/>
  <c r="Q159" i="11"/>
  <c r="M185" i="11"/>
  <c r="Q185" i="11"/>
  <c r="R201" i="11"/>
  <c r="M15" i="11"/>
  <c r="Q15" i="11"/>
  <c r="M37" i="11"/>
  <c r="Q37" i="11"/>
  <c r="M51" i="11"/>
  <c r="R51" i="11"/>
  <c r="M66" i="11"/>
  <c r="R81" i="11"/>
  <c r="M120" i="11"/>
  <c r="R120" i="11"/>
  <c r="R144" i="11"/>
  <c r="M16" i="11"/>
  <c r="M21" i="11"/>
  <c r="M35" i="11"/>
  <c r="R46" i="11"/>
  <c r="M170" i="11"/>
  <c r="M67" i="11"/>
  <c r="Q67" i="11"/>
  <c r="M130" i="11"/>
  <c r="Q130" i="11"/>
  <c r="R176" i="11"/>
  <c r="M22" i="11"/>
  <c r="Q22" i="11"/>
  <c r="Q48" i="11"/>
  <c r="M48" i="11"/>
  <c r="M53" i="11"/>
  <c r="Q53" i="11"/>
  <c r="M98" i="11"/>
  <c r="R98" i="11"/>
  <c r="M113" i="11"/>
  <c r="R113" i="11"/>
  <c r="R59" i="11"/>
  <c r="M158" i="11"/>
  <c r="Q158" i="11"/>
  <c r="M235" i="11"/>
  <c r="M13" i="11"/>
  <c r="Q13" i="11"/>
  <c r="M88" i="11"/>
  <c r="Q88" i="11"/>
  <c r="M111" i="11"/>
  <c r="Q111" i="11"/>
  <c r="M138" i="11"/>
  <c r="Q138" i="11"/>
  <c r="M149" i="11"/>
  <c r="R37" i="12"/>
  <c r="R214" i="12"/>
  <c r="R190" i="12"/>
  <c r="R42" i="12"/>
  <c r="R96" i="12"/>
  <c r="R16" i="12"/>
  <c r="R202" i="12"/>
  <c r="R137" i="12"/>
  <c r="R135" i="12"/>
  <c r="R57" i="12"/>
  <c r="R22" i="12"/>
  <c r="R9" i="12"/>
  <c r="R41" i="12"/>
  <c r="R88" i="12"/>
  <c r="R85" i="12"/>
  <c r="R99" i="12"/>
  <c r="R139" i="12"/>
  <c r="R52" i="12"/>
  <c r="R230" i="12"/>
  <c r="R55" i="12"/>
  <c r="R35" i="12"/>
  <c r="R48" i="12"/>
  <c r="R95" i="12"/>
  <c r="R11" i="12"/>
  <c r="R51" i="12"/>
  <c r="R185" i="12"/>
  <c r="R7" i="12"/>
  <c r="R23" i="12"/>
  <c r="R111" i="12"/>
  <c r="R8" i="12"/>
  <c r="R165" i="12"/>
  <c r="R177" i="12"/>
  <c r="R50" i="12"/>
  <c r="R160" i="12"/>
  <c r="R112" i="12"/>
  <c r="R15" i="12"/>
  <c r="R104" i="12"/>
  <c r="R18" i="12"/>
  <c r="R66" i="12"/>
  <c r="R155" i="12"/>
  <c r="R76" i="12"/>
  <c r="R31" i="12"/>
  <c r="R235" i="12"/>
  <c r="R68" i="12"/>
  <c r="R56" i="12"/>
  <c r="R32" i="12"/>
  <c r="R113" i="12"/>
  <c r="R78" i="12"/>
  <c r="R181" i="12"/>
  <c r="R12" i="12"/>
  <c r="R222" i="12"/>
  <c r="R61" i="12"/>
  <c r="R80" i="12"/>
  <c r="R21" i="12"/>
  <c r="R72" i="12"/>
  <c r="R86" i="12"/>
  <c r="R107" i="12"/>
  <c r="R143" i="12"/>
  <c r="R191" i="12"/>
  <c r="R12" i="11"/>
  <c r="R264" i="11"/>
  <c r="R99" i="11"/>
  <c r="R35" i="11"/>
  <c r="R41" i="11"/>
  <c r="R52" i="11"/>
  <c r="R281" i="11"/>
  <c r="R299" i="11"/>
  <c r="R21" i="11"/>
  <c r="R282" i="11"/>
  <c r="R4" i="11"/>
  <c r="R9" i="11"/>
  <c r="R164" i="11"/>
  <c r="R172" i="11"/>
  <c r="R91" i="11"/>
  <c r="R33" i="11"/>
  <c r="R219" i="11"/>
  <c r="R114" i="11"/>
  <c r="R17" i="11"/>
  <c r="R131" i="11"/>
  <c r="R231" i="11"/>
  <c r="R170" i="11"/>
  <c r="R32" i="11"/>
  <c r="R267" i="11"/>
  <c r="R25" i="11"/>
  <c r="R68" i="11"/>
  <c r="R50" i="11"/>
  <c r="R279" i="11"/>
  <c r="R153" i="11"/>
  <c r="R226" i="11"/>
  <c r="R121" i="11"/>
  <c r="R19" i="11"/>
  <c r="R24" i="11"/>
  <c r="R249" i="11"/>
  <c r="R82" i="11"/>
  <c r="R160" i="11"/>
  <c r="R169" i="11"/>
  <c r="R11" i="11"/>
  <c r="R26" i="11"/>
  <c r="R298" i="11"/>
  <c r="R248" i="11"/>
  <c r="R187" i="11"/>
  <c r="R189" i="11"/>
  <c r="R205" i="11"/>
  <c r="R288" i="11"/>
  <c r="R97" i="11"/>
  <c r="R93" i="11"/>
  <c r="R42" i="11"/>
  <c r="R7" i="11"/>
  <c r="R108" i="11"/>
  <c r="R236" i="11"/>
  <c r="R197" i="11"/>
  <c r="R150" i="11"/>
  <c r="R141" i="11"/>
  <c r="R36" i="11"/>
  <c r="R202" i="11"/>
  <c r="R171" i="11"/>
  <c r="R100" i="11"/>
  <c r="R136" i="11"/>
  <c r="R8" i="11"/>
  <c r="R64" i="11"/>
  <c r="R297" i="11"/>
  <c r="R306" i="11"/>
  <c r="R259" i="11"/>
  <c r="R173" i="11"/>
  <c r="R23" i="11"/>
  <c r="R73" i="11"/>
  <c r="R124" i="11"/>
  <c r="R109" i="11"/>
  <c r="R156" i="11"/>
  <c r="R61" i="11"/>
  <c r="R252" i="11"/>
  <c r="R47" i="11"/>
  <c r="R291" i="11"/>
  <c r="R223" i="11"/>
  <c r="R126" i="11"/>
  <c r="R87" i="11"/>
  <c r="R273" i="11"/>
  <c r="R270" i="11"/>
  <c r="R212" i="11"/>
  <c r="R165" i="11"/>
  <c r="R118" i="11"/>
  <c r="R115" i="11"/>
  <c r="R74" i="11"/>
  <c r="R5" i="11"/>
  <c r="AA4" i="11"/>
  <c r="AA3" i="11"/>
  <c r="R59" i="12"/>
  <c r="Z8" i="12"/>
  <c r="R73" i="12"/>
  <c r="R106" i="12"/>
  <c r="R81" i="12"/>
  <c r="R100" i="12"/>
  <c r="R10" i="12"/>
  <c r="AA4" i="12"/>
  <c r="R54" i="12"/>
  <c r="R158" i="12"/>
  <c r="R93" i="12"/>
  <c r="R24" i="12"/>
  <c r="AA3" i="12"/>
  <c r="Z7" i="12"/>
  <c r="R88" i="11"/>
  <c r="R158" i="11"/>
  <c r="R105" i="11"/>
  <c r="R15" i="11"/>
  <c r="R185" i="11"/>
  <c r="R13" i="11"/>
  <c r="R53" i="11"/>
  <c r="R63" i="11"/>
  <c r="Z8" i="11"/>
  <c r="Z7" i="11"/>
  <c r="R130" i="11"/>
  <c r="R159" i="11"/>
  <c r="R34" i="11"/>
  <c r="R138" i="11"/>
  <c r="R48" i="11"/>
  <c r="R67" i="11"/>
  <c r="R137" i="11"/>
  <c r="R111" i="11"/>
  <c r="R22" i="11"/>
  <c r="R79" i="11"/>
  <c r="R37" i="11"/>
  <c r="R128" i="11"/>
  <c r="R178" i="11"/>
  <c r="AA8" i="11"/>
  <c r="AA8" i="12"/>
  <c r="AA7" i="12"/>
  <c r="AA7" i="11"/>
  <c r="I86" i="11"/>
  <c r="S61" i="11"/>
  <c r="S145" i="11"/>
  <c r="S28" i="12"/>
  <c r="I42" i="11"/>
  <c r="I214" i="12"/>
  <c r="S16" i="12"/>
  <c r="I157" i="12"/>
  <c r="S309" i="11"/>
  <c r="S224" i="12"/>
  <c r="I203" i="12"/>
  <c r="I133" i="12"/>
  <c r="S88" i="12"/>
  <c r="I245" i="11"/>
  <c r="I204" i="11"/>
  <c r="I223" i="12"/>
  <c r="S231" i="12"/>
  <c r="S139" i="12"/>
  <c r="S55" i="12"/>
  <c r="S113" i="11"/>
  <c r="I171" i="11"/>
  <c r="S22" i="11"/>
  <c r="S172" i="12"/>
  <c r="S221" i="11"/>
  <c r="S161" i="12"/>
  <c r="S130" i="12"/>
  <c r="S96" i="11"/>
  <c r="S72" i="12"/>
  <c r="S236" i="11"/>
  <c r="I172" i="12"/>
  <c r="S281" i="11"/>
  <c r="S239" i="11"/>
  <c r="I104" i="12"/>
  <c r="I211" i="12"/>
  <c r="S186" i="12"/>
  <c r="S235" i="11"/>
  <c r="S301" i="11"/>
  <c r="I126" i="12"/>
  <c r="I60" i="12"/>
  <c r="I194" i="11"/>
  <c r="I67" i="11"/>
  <c r="I165" i="12"/>
  <c r="I148" i="12"/>
  <c r="I155" i="11"/>
  <c r="I17" i="12"/>
  <c r="I150" i="12"/>
  <c r="I256" i="11"/>
  <c r="I31" i="12"/>
  <c r="I140" i="12"/>
  <c r="I19" i="11"/>
  <c r="I9" i="12"/>
  <c r="I178" i="12"/>
  <c r="S218" i="11"/>
  <c r="S78" i="11"/>
  <c r="S34" i="11"/>
  <c r="S291" i="11"/>
  <c r="S226" i="11"/>
  <c r="S159" i="11"/>
  <c r="S48" i="11"/>
  <c r="S19" i="11"/>
  <c r="S279" i="11"/>
  <c r="S24" i="11"/>
  <c r="S49" i="11"/>
  <c r="I149" i="11"/>
  <c r="I65" i="12"/>
  <c r="I217" i="11"/>
  <c r="S102" i="11"/>
  <c r="S155" i="12"/>
  <c r="I139" i="11"/>
  <c r="I196" i="12"/>
  <c r="S76" i="11"/>
  <c r="I22" i="14"/>
  <c r="Z20" i="3"/>
  <c r="I54" i="11"/>
  <c r="S255" i="11"/>
  <c r="I49" i="12"/>
  <c r="I202" i="12"/>
  <c r="I55" i="11"/>
  <c r="I222" i="11"/>
  <c r="I197" i="12"/>
  <c r="S31" i="12"/>
  <c r="S144" i="11"/>
  <c r="I168" i="12"/>
  <c r="I58" i="11"/>
  <c r="I151" i="11"/>
  <c r="I112" i="11"/>
  <c r="I46" i="11"/>
  <c r="S300" i="11"/>
  <c r="I111" i="12"/>
  <c r="I158" i="11"/>
  <c r="I118" i="11"/>
  <c r="I19" i="12"/>
  <c r="I30" i="12"/>
  <c r="S97" i="11"/>
  <c r="I191" i="11"/>
  <c r="S188" i="11"/>
  <c r="I98" i="12"/>
  <c r="I229" i="12"/>
  <c r="I38" i="11"/>
  <c r="S225" i="11"/>
  <c r="S4" i="12"/>
  <c r="I144" i="12"/>
  <c r="I166" i="12"/>
  <c r="I101" i="11"/>
  <c r="I182" i="11"/>
  <c r="I134" i="11"/>
  <c r="S222" i="12"/>
  <c r="I97" i="12"/>
  <c r="S254" i="11"/>
  <c r="S219" i="11"/>
  <c r="S175" i="11"/>
  <c r="S168" i="11"/>
  <c r="I99" i="12"/>
  <c r="I66" i="12"/>
  <c r="S91" i="11"/>
  <c r="AE2" i="1" a="1"/>
  <c r="AE2" i="1" s="1"/>
  <c r="AE3" i="1" s="1" a="1"/>
  <c r="AE3" i="1" s="1"/>
  <c r="S204" i="11"/>
  <c r="I126" i="11"/>
  <c r="I174" i="11"/>
  <c r="I17" i="11"/>
  <c r="I235" i="12"/>
  <c r="S177" i="12"/>
  <c r="S128" i="11"/>
  <c r="I152" i="12"/>
  <c r="S42" i="12"/>
  <c r="S136" i="11"/>
  <c r="I91" i="12"/>
  <c r="S134" i="11"/>
  <c r="I111" i="11"/>
  <c r="S12" i="12"/>
  <c r="S68" i="12"/>
  <c r="S269" i="11"/>
  <c r="I65" i="11"/>
  <c r="S11" i="12"/>
  <c r="I172" i="11"/>
  <c r="I260" i="11"/>
  <c r="I94" i="12"/>
  <c r="I82" i="12"/>
  <c r="I215" i="12"/>
  <c r="I192" i="11"/>
  <c r="I107" i="12"/>
  <c r="I75" i="12"/>
  <c r="I119" i="12"/>
  <c r="S256" i="11"/>
  <c r="S4" i="11"/>
  <c r="S201" i="11"/>
  <c r="S116" i="11"/>
  <c r="S20" i="12"/>
  <c r="S253" i="11"/>
  <c r="I48" i="12"/>
  <c r="I135" i="12"/>
  <c r="I143" i="12"/>
  <c r="I44" i="11"/>
  <c r="S55" i="11"/>
  <c r="I57" i="11"/>
  <c r="S16" i="11"/>
  <c r="I35" i="12"/>
  <c r="S143" i="11"/>
  <c r="S163" i="11"/>
  <c r="I52" i="11"/>
  <c r="S110" i="11"/>
  <c r="S85" i="12"/>
  <c r="S11" i="11"/>
  <c r="I203" i="11"/>
  <c r="I68" i="11"/>
  <c r="I241" i="11"/>
  <c r="I162" i="11"/>
  <c r="I90" i="12"/>
  <c r="I64" i="11"/>
  <c r="I213" i="12"/>
  <c r="I209" i="11"/>
  <c r="I130" i="11"/>
  <c r="S111" i="11"/>
  <c r="S299" i="11"/>
  <c r="S120" i="11"/>
  <c r="S79" i="11"/>
  <c r="I170" i="12"/>
  <c r="I205" i="12"/>
  <c r="I225" i="11"/>
  <c r="I124" i="11"/>
  <c r="I72" i="11"/>
  <c r="S56" i="11"/>
  <c r="I262" i="11"/>
  <c r="S114" i="12"/>
  <c r="S92" i="11"/>
  <c r="I251" i="11"/>
  <c r="S51" i="12"/>
  <c r="S247" i="11"/>
  <c r="S260" i="11"/>
  <c r="S306" i="11"/>
  <c r="I125" i="12"/>
  <c r="S66" i="11"/>
  <c r="I236" i="11"/>
  <c r="S213" i="11"/>
  <c r="S152" i="12"/>
  <c r="I26" i="12"/>
  <c r="S187" i="11"/>
  <c r="S290" i="11"/>
  <c r="I169" i="12"/>
  <c r="I179" i="12"/>
  <c r="S140" i="12"/>
  <c r="S257" i="11"/>
  <c r="S81" i="11"/>
  <c r="I205" i="11"/>
  <c r="I47" i="11"/>
  <c r="I170" i="11"/>
  <c r="I127" i="12"/>
  <c r="S78" i="12"/>
  <c r="I264" i="11"/>
  <c r="S82" i="11"/>
  <c r="I40" i="12"/>
  <c r="S207" i="12"/>
  <c r="S23" i="11"/>
  <c r="I242" i="11"/>
  <c r="S42" i="11"/>
  <c r="S129" i="12"/>
  <c r="S211" i="11"/>
  <c r="I215" i="11"/>
  <c r="S86" i="12"/>
  <c r="S198" i="11"/>
  <c r="I141" i="11"/>
  <c r="I62" i="12"/>
  <c r="I36" i="12"/>
  <c r="I142" i="12"/>
  <c r="I135" i="11"/>
  <c r="I11" i="12"/>
  <c r="I18" i="11"/>
  <c r="S153" i="11"/>
  <c r="S280" i="11"/>
  <c r="I78" i="11"/>
  <c r="I3" i="14"/>
  <c r="I9" i="14"/>
  <c r="I7" i="14"/>
  <c r="I62" i="11"/>
  <c r="S138" i="11"/>
  <c r="S167" i="11"/>
  <c r="I186" i="11"/>
  <c r="I211" i="11"/>
  <c r="I84" i="12"/>
  <c r="I200" i="11"/>
  <c r="I207" i="12"/>
  <c r="I116" i="12"/>
  <c r="I206" i="11"/>
  <c r="S202" i="12"/>
  <c r="I56" i="11"/>
  <c r="S222" i="11"/>
  <c r="S47" i="11"/>
  <c r="I16" i="11"/>
  <c r="S252" i="11"/>
  <c r="S207" i="11"/>
  <c r="S83" i="12"/>
  <c r="S80" i="12"/>
  <c r="I54" i="12"/>
  <c r="S213" i="12"/>
  <c r="S192" i="11"/>
  <c r="I37" i="11"/>
  <c r="S193" i="11"/>
  <c r="S115" i="12"/>
  <c r="I217" i="12"/>
  <c r="I184" i="11"/>
  <c r="I130" i="12"/>
  <c r="I248" i="11"/>
  <c r="S165" i="12"/>
  <c r="I175" i="12"/>
  <c r="I29" i="14"/>
  <c r="I15" i="12"/>
  <c r="S59" i="12"/>
  <c r="I109" i="12"/>
  <c r="I39" i="11"/>
  <c r="S258" i="11"/>
  <c r="I149" i="12"/>
  <c r="S202" i="11"/>
  <c r="S70" i="11"/>
  <c r="I177" i="11"/>
  <c r="I176" i="11"/>
  <c r="S69" i="11"/>
  <c r="I188" i="12"/>
  <c r="S169" i="11"/>
  <c r="I226" i="11"/>
  <c r="S162" i="11"/>
  <c r="S229" i="12"/>
  <c r="S51" i="11"/>
  <c r="I237" i="11"/>
  <c r="I156" i="12"/>
  <c r="I114" i="11"/>
  <c r="I33" i="12"/>
  <c r="I40" i="11"/>
  <c r="S282" i="11"/>
  <c r="I56" i="12"/>
  <c r="I187" i="11"/>
  <c r="I27" i="12"/>
  <c r="I79" i="12"/>
  <c r="I136" i="11"/>
  <c r="I71" i="12"/>
  <c r="S50" i="12"/>
  <c r="I124" i="12"/>
  <c r="I125" i="11"/>
  <c r="I198" i="11"/>
  <c r="I8" i="12"/>
  <c r="I79" i="11"/>
  <c r="I221" i="11"/>
  <c r="I148" i="11"/>
  <c r="I167" i="12"/>
  <c r="I202" i="11"/>
  <c r="S210" i="12"/>
  <c r="S192" i="12"/>
  <c r="S48" i="12"/>
  <c r="S18" i="11"/>
  <c r="S122" i="11"/>
  <c r="S200" i="11"/>
  <c r="I7" i="12"/>
  <c r="S147" i="12"/>
  <c r="S87" i="12"/>
  <c r="I34" i="11"/>
  <c r="S26" i="12"/>
  <c r="S217" i="11"/>
  <c r="S244" i="11"/>
  <c r="I22" i="12"/>
  <c r="I85" i="12"/>
  <c r="S201" i="12"/>
  <c r="S278" i="11"/>
  <c r="S160" i="12"/>
  <c r="I163" i="12"/>
  <c r="I12" i="11"/>
  <c r="I115" i="11"/>
  <c r="I208" i="11"/>
  <c r="I31" i="11"/>
  <c r="I118" i="12"/>
  <c r="I96" i="12"/>
  <c r="I47" i="12"/>
  <c r="I121" i="12"/>
  <c r="S53" i="11"/>
  <c r="S184" i="12"/>
  <c r="I193" i="12"/>
  <c r="I53" i="12"/>
  <c r="I25" i="12"/>
  <c r="I234" i="11"/>
  <c r="I73" i="12"/>
  <c r="S268" i="11"/>
  <c r="S125" i="12"/>
  <c r="I81" i="12"/>
  <c r="I201" i="12"/>
  <c r="I231" i="11"/>
  <c r="S47" i="12"/>
  <c r="S96" i="12"/>
  <c r="S27" i="11"/>
  <c r="S161" i="11"/>
  <c r="S224" i="11"/>
  <c r="I61" i="11"/>
  <c r="I161" i="11"/>
  <c r="I89" i="12"/>
  <c r="S104" i="12"/>
  <c r="S106" i="12"/>
  <c r="S17" i="11"/>
  <c r="S126" i="11"/>
  <c r="I189" i="11"/>
  <c r="I34" i="12"/>
  <c r="I184" i="12"/>
  <c r="S64" i="12"/>
  <c r="S199" i="12"/>
  <c r="S119" i="12"/>
  <c r="S10" i="11"/>
  <c r="S164" i="11"/>
  <c r="S52" i="12"/>
  <c r="S32" i="11"/>
  <c r="S38" i="11"/>
  <c r="S57" i="12"/>
  <c r="I104" i="11"/>
  <c r="I38" i="12"/>
  <c r="S217" i="12"/>
  <c r="S298" i="11"/>
  <c r="I45" i="11"/>
  <c r="S304" i="11"/>
  <c r="S18" i="12"/>
  <c r="S38" i="12"/>
  <c r="S203" i="12"/>
  <c r="S219" i="12"/>
  <c r="S214" i="11"/>
  <c r="S275" i="11"/>
  <c r="I52" i="12"/>
  <c r="I50" i="12"/>
  <c r="I24" i="12"/>
  <c r="I53" i="11"/>
  <c r="I122" i="12"/>
  <c r="I143" i="11"/>
  <c r="S272" i="11"/>
  <c r="S228" i="11"/>
  <c r="I83" i="11"/>
  <c r="I198" i="12"/>
  <c r="I166" i="11"/>
  <c r="S185" i="11"/>
  <c r="I181" i="11"/>
  <c r="I152" i="11"/>
  <c r="S221" i="12"/>
  <c r="S108" i="12"/>
  <c r="S104" i="11"/>
  <c r="S150" i="11"/>
  <c r="S234" i="11"/>
  <c r="I108" i="11"/>
  <c r="I178" i="11"/>
  <c r="I105" i="11"/>
  <c r="I13" i="12"/>
  <c r="S223" i="12"/>
  <c r="S34" i="12"/>
  <c r="S73" i="11"/>
  <c r="S205" i="11"/>
  <c r="I105" i="12"/>
  <c r="I107" i="11"/>
  <c r="I196" i="11"/>
  <c r="S15" i="11"/>
  <c r="S81" i="12"/>
  <c r="S62" i="11"/>
  <c r="S100" i="11"/>
  <c r="I3" i="12"/>
  <c r="I101" i="12"/>
  <c r="I150" i="11"/>
  <c r="S111" i="12"/>
  <c r="S17" i="12"/>
  <c r="S30" i="11"/>
  <c r="S195" i="11"/>
  <c r="I60" i="11"/>
  <c r="I154" i="12"/>
  <c r="I30" i="11"/>
  <c r="S74" i="12"/>
  <c r="S75" i="11"/>
  <c r="S229" i="11"/>
  <c r="I114" i="12"/>
  <c r="I145" i="11"/>
  <c r="S43" i="12"/>
  <c r="S50" i="11"/>
  <c r="S147" i="11"/>
  <c r="I59" i="12"/>
  <c r="I78" i="12"/>
  <c r="I87" i="11"/>
  <c r="S193" i="12"/>
  <c r="S45" i="11"/>
  <c r="S90" i="11"/>
  <c r="S264" i="11"/>
  <c r="I99" i="11"/>
  <c r="S12" i="11"/>
  <c r="S273" i="11"/>
  <c r="I174" i="12"/>
  <c r="S302" i="11"/>
  <c r="S7" i="11"/>
  <c r="S266" i="11"/>
  <c r="I42" i="12"/>
  <c r="S141" i="12"/>
  <c r="S71" i="11"/>
  <c r="S139" i="11"/>
  <c r="I5" i="12"/>
  <c r="I13" i="11"/>
  <c r="I4" i="11"/>
  <c r="I3" i="11"/>
  <c r="I232" i="12"/>
  <c r="I222" i="12"/>
  <c r="I14" i="11"/>
  <c r="I35" i="11"/>
  <c r="I28" i="11"/>
  <c r="I27" i="11"/>
  <c r="I26" i="11"/>
  <c r="I9" i="11"/>
  <c r="I238" i="12"/>
  <c r="S88" i="11"/>
  <c r="I6" i="11"/>
  <c r="I92" i="11"/>
  <c r="I84" i="11"/>
  <c r="I85" i="11"/>
  <c r="I82" i="11"/>
  <c r="I63" i="11"/>
  <c r="S137" i="11"/>
  <c r="S274" i="11"/>
  <c r="S127" i="11"/>
  <c r="S178" i="11"/>
  <c r="S308" i="11"/>
  <c r="I200" i="12"/>
  <c r="I190" i="11"/>
  <c r="I167" i="11"/>
  <c r="S101" i="11"/>
  <c r="I77" i="12"/>
  <c r="S61" i="12"/>
  <c r="S124" i="11"/>
  <c r="I88" i="11"/>
  <c r="I252" i="11"/>
  <c r="I116" i="11"/>
  <c r="I10" i="11"/>
  <c r="I206" i="12"/>
  <c r="I46" i="12"/>
  <c r="I49" i="11"/>
  <c r="I192" i="12"/>
  <c r="S285" i="11"/>
  <c r="S182" i="12"/>
  <c r="S265" i="11"/>
  <c r="I106" i="12"/>
  <c r="I98" i="11"/>
  <c r="I233" i="12"/>
  <c r="S206" i="12"/>
  <c r="I110" i="12"/>
  <c r="I74" i="12"/>
  <c r="S295" i="11"/>
  <c r="S14" i="12"/>
  <c r="S62" i="12"/>
  <c r="S33" i="11"/>
  <c r="S172" i="11"/>
  <c r="I137" i="12"/>
  <c r="I93" i="12"/>
  <c r="I223" i="11"/>
  <c r="S113" i="12"/>
  <c r="S155" i="11"/>
  <c r="S93" i="11"/>
  <c r="I67" i="12"/>
  <c r="I250" i="11"/>
  <c r="S107" i="12"/>
  <c r="S214" i="12"/>
  <c r="S3" i="11"/>
  <c r="S173" i="11"/>
  <c r="I164" i="12"/>
  <c r="I25" i="11"/>
  <c r="S158" i="12"/>
  <c r="S181" i="12"/>
  <c r="S19" i="12"/>
  <c r="S114" i="11"/>
  <c r="S231" i="11"/>
  <c r="I36" i="11"/>
  <c r="I7" i="11"/>
  <c r="S169" i="12"/>
  <c r="S7" i="12"/>
  <c r="S108" i="11"/>
  <c r="S261" i="11"/>
  <c r="I39" i="12"/>
  <c r="I95" i="11"/>
  <c r="S289" i="11"/>
  <c r="S37" i="12"/>
  <c r="S267" i="11"/>
  <c r="S176" i="11"/>
  <c r="I230" i="12"/>
  <c r="I240" i="11"/>
  <c r="S187" i="12"/>
  <c r="S65" i="11"/>
  <c r="S146" i="11"/>
  <c r="S297" i="11"/>
  <c r="S230" i="11"/>
  <c r="S146" i="12"/>
  <c r="S121" i="12"/>
  <c r="S22" i="12"/>
  <c r="S29" i="11"/>
  <c r="S123" i="12"/>
  <c r="I140" i="11"/>
  <c r="S151" i="12"/>
  <c r="S243" i="11"/>
  <c r="I92" i="12"/>
  <c r="S251" i="11"/>
  <c r="I21" i="11"/>
  <c r="I161" i="12"/>
  <c r="I255" i="11"/>
  <c r="I76" i="11"/>
  <c r="I80" i="11"/>
  <c r="I45" i="12"/>
  <c r="I51" i="11"/>
  <c r="I145" i="12"/>
  <c r="I235" i="11"/>
  <c r="I86" i="12"/>
  <c r="S41" i="12"/>
  <c r="S191" i="11"/>
  <c r="S64" i="11"/>
  <c r="S216" i="11"/>
  <c r="I100" i="12"/>
  <c r="I96" i="11"/>
  <c r="I210" i="12"/>
  <c r="S23" i="12"/>
  <c r="S99" i="11"/>
  <c r="I165" i="11"/>
  <c r="I224" i="11"/>
  <c r="S238" i="12"/>
  <c r="S74" i="11"/>
  <c r="I237" i="12"/>
  <c r="I123" i="12"/>
  <c r="I14" i="12"/>
  <c r="I157" i="11"/>
  <c r="S197" i="12"/>
  <c r="S85" i="11"/>
  <c r="S238" i="11"/>
  <c r="I160" i="12"/>
  <c r="I138" i="11"/>
  <c r="S216" i="12"/>
  <c r="S24" i="12"/>
  <c r="S206" i="11"/>
  <c r="I134" i="12"/>
  <c r="I94" i="11"/>
  <c r="S21" i="12"/>
  <c r="S123" i="11"/>
  <c r="I73" i="11"/>
  <c r="S190" i="12"/>
  <c r="S79" i="12"/>
  <c r="S77" i="11"/>
  <c r="I234" i="12"/>
  <c r="I21" i="12"/>
  <c r="S103" i="11"/>
  <c r="I189" i="12"/>
  <c r="S52" i="11"/>
  <c r="S250" i="11"/>
  <c r="I151" i="12"/>
  <c r="S234" i="12"/>
  <c r="I4" i="12"/>
  <c r="I199" i="11"/>
  <c r="I131" i="11"/>
  <c r="I66" i="11"/>
  <c r="I158" i="12"/>
  <c r="I230" i="11"/>
  <c r="I227" i="11"/>
  <c r="I154" i="11"/>
  <c r="I90" i="11"/>
  <c r="I186" i="12"/>
  <c r="I115" i="12"/>
  <c r="I43" i="12"/>
  <c r="I176" i="12"/>
  <c r="I29" i="11"/>
  <c r="I195" i="12"/>
  <c r="I132" i="12"/>
  <c r="I58" i="12"/>
  <c r="I249" i="11"/>
  <c r="S303" i="11"/>
  <c r="S307" i="11"/>
  <c r="S87" i="11"/>
  <c r="S63" i="11"/>
  <c r="I69" i="11"/>
  <c r="S235" i="12"/>
  <c r="S197" i="11"/>
  <c r="S121" i="11"/>
  <c r="I263" i="11"/>
  <c r="I213" i="11"/>
  <c r="S174" i="11"/>
  <c r="I106" i="11"/>
  <c r="S288" i="11"/>
  <c r="I236" i="12"/>
  <c r="I41" i="11"/>
  <c r="S223" i="11"/>
  <c r="S133" i="11"/>
  <c r="I109" i="11"/>
  <c r="I229" i="11"/>
  <c r="I210" i="11"/>
  <c r="I173" i="11"/>
  <c r="I221" i="12"/>
  <c r="I194" i="12"/>
  <c r="I183" i="12"/>
  <c r="I63" i="12"/>
  <c r="I239" i="11"/>
  <c r="I74" i="11"/>
  <c r="I128" i="11"/>
  <c r="S112" i="12"/>
  <c r="S263" i="11"/>
  <c r="S109" i="11"/>
  <c r="S271" i="11"/>
  <c r="I231" i="12"/>
  <c r="S305" i="11"/>
  <c r="S124" i="12"/>
  <c r="S232" i="11"/>
  <c r="S112" i="11"/>
  <c r="I227" i="12"/>
  <c r="I89" i="11"/>
  <c r="S286" i="11"/>
  <c r="S66" i="12"/>
  <c r="S84" i="11"/>
  <c r="I225" i="12"/>
  <c r="I233" i="11"/>
  <c r="I23" i="11"/>
  <c r="S154" i="12"/>
  <c r="S65" i="12"/>
  <c r="S46" i="11"/>
  <c r="S242" i="11"/>
  <c r="I133" i="11"/>
  <c r="I207" i="11"/>
  <c r="S138" i="12"/>
  <c r="S31" i="11"/>
  <c r="S241" i="11"/>
  <c r="I87" i="12"/>
  <c r="S99" i="12"/>
  <c r="S13" i="12"/>
  <c r="S171" i="11"/>
  <c r="I33" i="11"/>
  <c r="S237" i="12"/>
  <c r="S15" i="12"/>
  <c r="S132" i="11"/>
  <c r="I137" i="11"/>
  <c r="S191" i="12"/>
  <c r="S125" i="11"/>
  <c r="I254" i="11"/>
  <c r="S98" i="11"/>
  <c r="S296" i="11"/>
  <c r="S287" i="11"/>
  <c r="I8" i="11"/>
  <c r="S137" i="12"/>
  <c r="I103" i="12"/>
  <c r="S8" i="12"/>
  <c r="I69" i="12"/>
  <c r="I32" i="11"/>
  <c r="S10" i="12"/>
  <c r="I214" i="11"/>
  <c r="S149" i="11"/>
  <c r="I191" i="12"/>
  <c r="S230" i="12"/>
  <c r="S293" i="11"/>
  <c r="I72" i="12"/>
  <c r="I159" i="12"/>
  <c r="I97" i="11"/>
  <c r="I102" i="11"/>
  <c r="I243" i="11"/>
  <c r="I232" i="11"/>
  <c r="I197" i="11"/>
  <c r="I209" i="12"/>
  <c r="I159" i="11"/>
  <c r="I219" i="12"/>
  <c r="I266" i="11"/>
  <c r="I15" i="11"/>
  <c r="S118" i="12"/>
  <c r="S203" i="11"/>
  <c r="S115" i="11"/>
  <c r="I216" i="12"/>
  <c r="S205" i="12"/>
  <c r="S20" i="11"/>
  <c r="S151" i="11"/>
  <c r="S67" i="11"/>
  <c r="I144" i="11"/>
  <c r="I59" i="11"/>
  <c r="S284" i="11"/>
  <c r="S44" i="11"/>
  <c r="I253" i="11"/>
  <c r="S209" i="12"/>
  <c r="S5" i="11"/>
  <c r="S40" i="11"/>
  <c r="S143" i="12"/>
  <c r="I128" i="12"/>
  <c r="S67" i="12"/>
  <c r="I228" i="11"/>
  <c r="I61" i="12"/>
  <c r="I12" i="12"/>
  <c r="I48" i="11"/>
  <c r="S54" i="11"/>
  <c r="I244" i="11"/>
  <c r="I81" i="11"/>
  <c r="L17" i="1"/>
  <c r="I120" i="11"/>
  <c r="S94" i="11"/>
  <c r="S210" i="11"/>
  <c r="I16" i="12"/>
  <c r="S276" i="11"/>
  <c r="S8" i="11"/>
  <c r="I117" i="11"/>
  <c r="I153" i="12"/>
  <c r="S76" i="12"/>
  <c r="S58" i="11"/>
  <c r="I119" i="11"/>
  <c r="I160" i="11"/>
  <c r="S177" i="11"/>
  <c r="S5" i="12"/>
  <c r="S160" i="11"/>
  <c r="I180" i="11"/>
  <c r="S105" i="11"/>
  <c r="S30" i="12"/>
  <c r="S184" i="11"/>
  <c r="I267" i="11"/>
  <c r="S28" i="11"/>
  <c r="I37" i="12"/>
  <c r="S220" i="12"/>
  <c r="S21" i="11"/>
  <c r="S240" i="11"/>
  <c r="I6" i="12"/>
  <c r="S25" i="11"/>
  <c r="I76" i="12"/>
  <c r="S68" i="11"/>
  <c r="I228" i="12"/>
  <c r="I77" i="11"/>
  <c r="I117" i="12"/>
  <c r="I258" i="11"/>
  <c r="I113" i="11"/>
  <c r="I108" i="12"/>
  <c r="I208" i="12"/>
  <c r="I83" i="12"/>
  <c r="I218" i="11"/>
  <c r="I75" i="11"/>
  <c r="I113" i="12"/>
  <c r="I80" i="12"/>
  <c r="I212" i="11"/>
  <c r="I188" i="11"/>
  <c r="S43" i="11"/>
  <c r="S107" i="11"/>
  <c r="S119" i="11"/>
  <c r="S141" i="11"/>
  <c r="S270" i="11"/>
  <c r="I153" i="11"/>
  <c r="S94" i="12"/>
  <c r="I64" i="12"/>
  <c r="S95" i="12"/>
  <c r="I11" i="11"/>
  <c r="I175" i="11"/>
  <c r="I29" i="12"/>
  <c r="I146" i="12"/>
  <c r="S54" i="12"/>
  <c r="S13" i="11"/>
  <c r="I23" i="12"/>
  <c r="S158" i="11"/>
  <c r="S249" i="11"/>
  <c r="I103" i="11"/>
  <c r="S135" i="12"/>
  <c r="S26" i="11"/>
  <c r="I187" i="12"/>
  <c r="I51" i="12"/>
  <c r="S70" i="12"/>
  <c r="S36" i="11"/>
  <c r="I185" i="12"/>
  <c r="I24" i="11"/>
  <c r="S36" i="12"/>
  <c r="S86" i="11"/>
  <c r="S170" i="11"/>
  <c r="I112" i="12"/>
  <c r="S9" i="12"/>
  <c r="S277" i="11"/>
  <c r="I226" i="12"/>
  <c r="S126" i="12"/>
  <c r="S6" i="11"/>
  <c r="I110" i="11"/>
  <c r="S35" i="12"/>
  <c r="S165" i="11"/>
  <c r="I182" i="12"/>
  <c r="S97" i="12"/>
  <c r="S245" i="11"/>
  <c r="S135" i="11"/>
  <c r="I168" i="11"/>
  <c r="S14" i="11"/>
  <c r="S131" i="11"/>
  <c r="I123" i="11"/>
  <c r="I199" i="12"/>
  <c r="I55" i="12"/>
  <c r="I195" i="11"/>
  <c r="I50" i="11"/>
  <c r="I173" i="12"/>
  <c r="I147" i="12"/>
  <c r="I18" i="12"/>
  <c r="I156" i="11"/>
  <c r="I180" i="12"/>
  <c r="I247" i="11"/>
  <c r="I20" i="12"/>
  <c r="I147" i="11"/>
  <c r="I204" i="12"/>
  <c r="I257" i="11"/>
  <c r="I121" i="11"/>
  <c r="S130" i="11"/>
  <c r="S9" i="11"/>
  <c r="S208" i="11"/>
  <c r="I71" i="11"/>
  <c r="S175" i="12"/>
  <c r="I155" i="12"/>
  <c r="I162" i="12"/>
  <c r="I216" i="11"/>
  <c r="I129" i="12"/>
  <c r="I218" i="12"/>
  <c r="S134" i="12"/>
  <c r="S41" i="11"/>
  <c r="I171" i="12"/>
  <c r="S56" i="12"/>
  <c r="S57" i="11"/>
  <c r="I5" i="11"/>
  <c r="I70" i="11"/>
  <c r="S208" i="12"/>
  <c r="S59" i="11"/>
  <c r="I100" i="11"/>
  <c r="I136" i="12"/>
  <c r="S153" i="12"/>
  <c r="S89" i="11"/>
  <c r="S212" i="11"/>
  <c r="I32" i="12"/>
  <c r="S60" i="12"/>
  <c r="S283" i="11"/>
  <c r="I185" i="11"/>
  <c r="S185" i="12"/>
  <c r="S35" i="11"/>
  <c r="I261" i="11"/>
  <c r="S39" i="12"/>
  <c r="S181" i="11"/>
  <c r="I190" i="12"/>
  <c r="S100" i="12"/>
  <c r="S262" i="11"/>
  <c r="S200" i="12"/>
  <c r="S156" i="11"/>
  <c r="S140" i="11"/>
  <c r="I201" i="11"/>
  <c r="I120" i="12"/>
  <c r="I259" i="11"/>
  <c r="I129" i="11"/>
  <c r="I95" i="12"/>
  <c r="I220" i="12"/>
  <c r="I88" i="12"/>
  <c r="I219" i="11"/>
  <c r="I91" i="11"/>
  <c r="I57" i="12"/>
  <c r="I183" i="11"/>
  <c r="I220" i="11"/>
  <c r="I20" i="11"/>
  <c r="I70" i="12"/>
  <c r="I193" i="11"/>
  <c r="S186" i="11"/>
  <c r="I238" i="11"/>
  <c r="I138" i="12"/>
  <c r="I169" i="11"/>
  <c r="I122" i="11"/>
  <c r="I41" i="12"/>
  <c r="S227" i="12"/>
  <c r="S182" i="11"/>
  <c r="I131" i="12"/>
  <c r="S102" i="12"/>
  <c r="S189" i="11"/>
  <c r="I212" i="12"/>
  <c r="S292" i="11"/>
  <c r="S73" i="12"/>
  <c r="S190" i="11"/>
  <c r="I43" i="11"/>
  <c r="I22" i="11"/>
  <c r="S32" i="12"/>
  <c r="S129" i="11"/>
  <c r="S259" i="11"/>
  <c r="I163" i="11"/>
  <c r="S53" i="12"/>
  <c r="S118" i="11"/>
  <c r="I246" i="11"/>
  <c r="S294" i="11"/>
  <c r="S49" i="12"/>
  <c r="S199" i="11"/>
  <c r="I164" i="11"/>
  <c r="S29" i="12"/>
  <c r="S60" i="11"/>
  <c r="S248" i="11"/>
  <c r="I102" i="12"/>
  <c r="S3" i="12"/>
  <c r="I224" i="12"/>
  <c r="S196" i="12"/>
  <c r="I179" i="11"/>
  <c r="S75" i="12"/>
  <c r="I68" i="12"/>
  <c r="I132" i="11"/>
  <c r="I181" i="12"/>
  <c r="I44" i="12"/>
  <c r="I28" i="12"/>
  <c r="I93" i="11"/>
  <c r="I141" i="12"/>
  <c r="I265" i="11"/>
  <c r="I127" i="11"/>
  <c r="S37" i="11"/>
  <c r="I142" i="11"/>
  <c r="I139" i="12"/>
  <c r="I10" i="12"/>
  <c r="I146" i="11"/>
  <c r="I177" i="12"/>
  <c r="I6" i="14"/>
  <c r="S39" i="11"/>
  <c r="S93" i="12"/>
  <c r="AF2" i="1"/>
  <c r="AF3" i="1" a="1"/>
  <c r="AF3" i="1" s="1"/>
  <c r="K17" i="1"/>
  <c r="T46" i="12"/>
  <c r="T203" i="12"/>
  <c r="T82" i="12"/>
  <c r="J39" i="12"/>
  <c r="T7" i="12"/>
  <c r="T236" i="12"/>
  <c r="T129" i="12"/>
  <c r="J27" i="12"/>
  <c r="T35" i="11"/>
  <c r="T131" i="12"/>
  <c r="T54" i="12"/>
  <c r="T97" i="12"/>
  <c r="J83" i="12"/>
  <c r="J32" i="12"/>
  <c r="J100" i="12"/>
  <c r="T205" i="12"/>
  <c r="J234" i="12"/>
  <c r="T6" i="12"/>
  <c r="J54" i="12"/>
  <c r="T93" i="12"/>
  <c r="J37" i="12"/>
  <c r="T89" i="12"/>
  <c r="J162" i="12"/>
  <c r="T15" i="11"/>
  <c r="J146" i="12"/>
  <c r="J163" i="12"/>
  <c r="T122" i="12"/>
  <c r="J88" i="12"/>
  <c r="T222" i="12"/>
  <c r="J186" i="12"/>
  <c r="T185" i="12"/>
  <c r="J72" i="12"/>
  <c r="J22" i="12"/>
  <c r="T300" i="11"/>
  <c r="T149" i="12"/>
  <c r="T170" i="12"/>
  <c r="T213" i="12"/>
  <c r="J105" i="12"/>
  <c r="J51" i="12"/>
  <c r="J84" i="12"/>
  <c r="T166" i="12"/>
  <c r="T172" i="12"/>
  <c r="T25" i="12"/>
  <c r="T84" i="11"/>
  <c r="J181" i="12"/>
  <c r="J173" i="12"/>
  <c r="T136" i="12"/>
  <c r="J29" i="12"/>
  <c r="T123" i="12"/>
  <c r="J58" i="12"/>
  <c r="T230" i="12"/>
  <c r="T202" i="12"/>
  <c r="T79" i="11"/>
  <c r="T132" i="12"/>
  <c r="T26" i="12"/>
  <c r="J98" i="12"/>
  <c r="J184" i="12"/>
  <c r="T56" i="12"/>
  <c r="T4" i="12"/>
  <c r="T103" i="11"/>
  <c r="J222" i="12"/>
  <c r="T207" i="12"/>
  <c r="J73" i="12"/>
  <c r="J183" i="12"/>
  <c r="T37" i="12"/>
  <c r="T152" i="11"/>
  <c r="T200" i="11"/>
  <c r="J130" i="11"/>
  <c r="T40" i="11"/>
  <c r="J208" i="12"/>
  <c r="J182" i="12"/>
  <c r="J227" i="11"/>
  <c r="J232" i="12"/>
  <c r="T137" i="12"/>
  <c r="T30" i="12"/>
  <c r="J198" i="12"/>
  <c r="T50" i="12"/>
  <c r="J176" i="11"/>
  <c r="T286" i="11"/>
  <c r="T253" i="11"/>
  <c r="J57" i="11"/>
  <c r="T142" i="12"/>
  <c r="J93" i="11"/>
  <c r="T284" i="11"/>
  <c r="J72" i="11"/>
  <c r="T100" i="12"/>
  <c r="T123" i="11"/>
  <c r="J226" i="11"/>
  <c r="J65" i="11"/>
  <c r="J90" i="11"/>
  <c r="T83" i="12"/>
  <c r="J246" i="11"/>
  <c r="J25" i="11"/>
  <c r="J146" i="11"/>
  <c r="J162" i="11"/>
  <c r="T159" i="11"/>
  <c r="J20" i="11"/>
  <c r="J159" i="12"/>
  <c r="J140" i="11"/>
  <c r="J240" i="11"/>
  <c r="T238" i="11"/>
  <c r="J157" i="11"/>
  <c r="T183" i="11"/>
  <c r="T82" i="11"/>
  <c r="T73" i="11"/>
  <c r="J45" i="12"/>
  <c r="T282" i="11"/>
  <c r="J233" i="11"/>
  <c r="J156" i="11"/>
  <c r="J120" i="11"/>
  <c r="T32" i="11"/>
  <c r="J184" i="11"/>
  <c r="J194" i="12"/>
  <c r="T57" i="11"/>
  <c r="T29" i="11"/>
  <c r="J115" i="11"/>
  <c r="T117" i="11"/>
  <c r="J182" i="11"/>
  <c r="T144" i="12"/>
  <c r="J248" i="11"/>
  <c r="T254" i="11"/>
  <c r="T163" i="11"/>
  <c r="T173" i="12"/>
  <c r="J39" i="11"/>
  <c r="J170" i="11"/>
  <c r="J4" i="12"/>
  <c r="J212" i="12"/>
  <c r="J155" i="12"/>
  <c r="T156" i="12"/>
  <c r="J15" i="12"/>
  <c r="T62" i="12"/>
  <c r="T151" i="12"/>
  <c r="T162" i="12"/>
  <c r="T160" i="12"/>
  <c r="J203" i="11"/>
  <c r="T168" i="12"/>
  <c r="J176" i="12"/>
  <c r="J135" i="12"/>
  <c r="J59" i="12"/>
  <c r="T118" i="12"/>
  <c r="J49" i="12"/>
  <c r="T231" i="12"/>
  <c r="T71" i="12"/>
  <c r="T31" i="12"/>
  <c r="T199" i="12"/>
  <c r="J174" i="12"/>
  <c r="T44" i="12"/>
  <c r="J78" i="12"/>
  <c r="J142" i="12"/>
  <c r="J131" i="12"/>
  <c r="T191" i="11"/>
  <c r="T3" i="12"/>
  <c r="T8" i="12"/>
  <c r="J230" i="12"/>
  <c r="J103" i="12"/>
  <c r="J144" i="12"/>
  <c r="J12" i="12"/>
  <c r="J191" i="11"/>
  <c r="J71" i="12"/>
  <c r="T127" i="11"/>
  <c r="J7" i="12"/>
  <c r="J55" i="12"/>
  <c r="J63" i="12"/>
  <c r="T92" i="12"/>
  <c r="T9" i="12"/>
  <c r="J222" i="11"/>
  <c r="J188" i="11"/>
  <c r="T242" i="11"/>
  <c r="T140" i="11"/>
  <c r="T232" i="12"/>
  <c r="J152" i="12"/>
  <c r="J258" i="11"/>
  <c r="T221" i="12"/>
  <c r="T235" i="12"/>
  <c r="T69" i="12"/>
  <c r="J187" i="12"/>
  <c r="T86" i="12"/>
  <c r="T292" i="11"/>
  <c r="T201" i="11"/>
  <c r="J121" i="11"/>
  <c r="T122" i="11"/>
  <c r="J47" i="12"/>
  <c r="T277" i="11"/>
  <c r="J98" i="11"/>
  <c r="T27" i="12"/>
  <c r="J172" i="12"/>
  <c r="T20" i="11"/>
  <c r="T80" i="11"/>
  <c r="J124" i="11"/>
  <c r="J112" i="11"/>
  <c r="J206" i="12"/>
  <c r="T232" i="11"/>
  <c r="T106" i="11"/>
  <c r="T45" i="11"/>
  <c r="T166" i="11"/>
  <c r="T170" i="11"/>
  <c r="J177" i="11"/>
  <c r="T229" i="12"/>
  <c r="J194" i="11"/>
  <c r="J125" i="11"/>
  <c r="J64" i="11"/>
  <c r="J13" i="11"/>
  <c r="J147" i="11"/>
  <c r="T26" i="11"/>
  <c r="T61" i="11"/>
  <c r="J67" i="12"/>
  <c r="J234" i="11"/>
  <c r="J52" i="11"/>
  <c r="T120" i="11"/>
  <c r="J186" i="11"/>
  <c r="J3" i="11"/>
  <c r="T16" i="11"/>
  <c r="T68" i="12"/>
  <c r="J16" i="11"/>
  <c r="J185" i="11"/>
  <c r="T237" i="11"/>
  <c r="J181" i="11"/>
  <c r="T37" i="11"/>
  <c r="J228" i="12"/>
  <c r="T305" i="11"/>
  <c r="J225" i="11"/>
  <c r="J161" i="11"/>
  <c r="T187" i="12"/>
  <c r="J110" i="12"/>
  <c r="J147" i="12"/>
  <c r="J200" i="12"/>
  <c r="J91" i="12"/>
  <c r="J171" i="12"/>
  <c r="T52" i="12"/>
  <c r="J188" i="12"/>
  <c r="T147" i="12"/>
  <c r="J10" i="12"/>
  <c r="T60" i="12"/>
  <c r="T157" i="12"/>
  <c r="T29" i="12"/>
  <c r="J141" i="12"/>
  <c r="T130" i="12"/>
  <c r="T57" i="12"/>
  <c r="T299" i="11"/>
  <c r="T158" i="11"/>
  <c r="T41" i="12"/>
  <c r="T226" i="12"/>
  <c r="T184" i="12"/>
  <c r="J34" i="12"/>
  <c r="J21" i="12"/>
  <c r="J153" i="12"/>
  <c r="T158" i="12"/>
  <c r="T235" i="11"/>
  <c r="J90" i="12"/>
  <c r="J143" i="11"/>
  <c r="T198" i="12"/>
  <c r="T228" i="12"/>
  <c r="J101" i="12"/>
  <c r="J121" i="12"/>
  <c r="J202" i="12"/>
  <c r="J123" i="12"/>
  <c r="T101" i="12"/>
  <c r="J77" i="12"/>
  <c r="T88" i="12"/>
  <c r="J149" i="12"/>
  <c r="J226" i="12"/>
  <c r="T119" i="12"/>
  <c r="J13" i="12"/>
  <c r="J166" i="12"/>
  <c r="J133" i="12"/>
  <c r="T155" i="12"/>
  <c r="J239" i="11"/>
  <c r="J70" i="11"/>
  <c r="J50" i="11"/>
  <c r="J157" i="12"/>
  <c r="T193" i="12"/>
  <c r="T99" i="11"/>
  <c r="T124" i="12"/>
  <c r="J237" i="12"/>
  <c r="T186" i="12"/>
  <c r="T237" i="12"/>
  <c r="J109" i="12"/>
  <c r="T309" i="11"/>
  <c r="T175" i="11"/>
  <c r="T243" i="11"/>
  <c r="T289" i="11"/>
  <c r="J235" i="12"/>
  <c r="T112" i="12"/>
  <c r="J174" i="11"/>
  <c r="J60" i="11"/>
  <c r="T140" i="12"/>
  <c r="T178" i="11"/>
  <c r="T10" i="11"/>
  <c r="J37" i="11"/>
  <c r="J208" i="11"/>
  <c r="T43" i="11"/>
  <c r="T177" i="12"/>
  <c r="T207" i="11"/>
  <c r="J79" i="11"/>
  <c r="J189" i="11"/>
  <c r="J259" i="11"/>
  <c r="T241" i="11"/>
  <c r="J30" i="12"/>
  <c r="J225" i="12"/>
  <c r="T105" i="12"/>
  <c r="J92" i="12"/>
  <c r="J111" i="12"/>
  <c r="J213" i="12"/>
  <c r="J192" i="12"/>
  <c r="T178" i="12"/>
  <c r="T143" i="12"/>
  <c r="T161" i="12"/>
  <c r="J69" i="11"/>
  <c r="T133" i="12"/>
  <c r="T79" i="12"/>
  <c r="T70" i="12"/>
  <c r="T45" i="12"/>
  <c r="T225" i="12"/>
  <c r="J41" i="12"/>
  <c r="T109" i="12"/>
  <c r="T64" i="12"/>
  <c r="T41" i="11"/>
  <c r="J140" i="12"/>
  <c r="T233" i="11"/>
  <c r="J224" i="12"/>
  <c r="J97" i="12"/>
  <c r="T220" i="12"/>
  <c r="J236" i="12"/>
  <c r="T256" i="11"/>
  <c r="J148" i="11"/>
  <c r="T167" i="12"/>
  <c r="J197" i="12"/>
  <c r="J25" i="12"/>
  <c r="J201" i="12"/>
  <c r="T84" i="12"/>
  <c r="T81" i="11"/>
  <c r="T174" i="11"/>
  <c r="J228" i="11"/>
  <c r="J114" i="12"/>
  <c r="J82" i="12"/>
  <c r="J230" i="11"/>
  <c r="J204" i="12"/>
  <c r="J119" i="12"/>
  <c r="J129" i="11"/>
  <c r="T66" i="11"/>
  <c r="T34" i="12"/>
  <c r="J161" i="12"/>
  <c r="J148" i="12"/>
  <c r="J66" i="12"/>
  <c r="T214" i="12"/>
  <c r="T141" i="12"/>
  <c r="J231" i="12"/>
  <c r="T188" i="12"/>
  <c r="J112" i="12"/>
  <c r="T77" i="12"/>
  <c r="J70" i="12"/>
  <c r="T174" i="12"/>
  <c r="J128" i="12"/>
  <c r="T180" i="12"/>
  <c r="J218" i="12"/>
  <c r="J68" i="12"/>
  <c r="J62" i="11"/>
  <c r="T52" i="11"/>
  <c r="T59" i="12"/>
  <c r="J129" i="12"/>
  <c r="J128" i="11"/>
  <c r="J83" i="11"/>
  <c r="T189" i="12"/>
  <c r="T165" i="12"/>
  <c r="J115" i="12"/>
  <c r="T65" i="12"/>
  <c r="J158" i="12"/>
  <c r="T88" i="11"/>
  <c r="J24" i="11"/>
  <c r="J8" i="11"/>
  <c r="J68" i="11"/>
  <c r="J255" i="11"/>
  <c r="T91" i="12"/>
  <c r="J267" i="11"/>
  <c r="J67" i="11"/>
  <c r="J42" i="11"/>
  <c r="J145" i="11"/>
  <c r="T94" i="11"/>
  <c r="J249" i="11"/>
  <c r="T234" i="11"/>
  <c r="J217" i="12"/>
  <c r="J76" i="11"/>
  <c r="J155" i="11"/>
  <c r="T294" i="11"/>
  <c r="J254" i="11"/>
  <c r="T306" i="11"/>
  <c r="T113" i="12"/>
  <c r="J30" i="11"/>
  <c r="J159" i="11"/>
  <c r="J204" i="11"/>
  <c r="T239" i="11"/>
  <c r="J138" i="12"/>
  <c r="T75" i="11"/>
  <c r="J262" i="11"/>
  <c r="J106" i="11"/>
  <c r="J252" i="11"/>
  <c r="T49" i="11"/>
  <c r="J251" i="11"/>
  <c r="T187" i="11"/>
  <c r="T105" i="11"/>
  <c r="J213" i="11"/>
  <c r="J14" i="11"/>
  <c r="T68" i="11"/>
  <c r="T250" i="11"/>
  <c r="J127" i="11"/>
  <c r="T53" i="11"/>
  <c r="J175" i="12"/>
  <c r="J175" i="11"/>
  <c r="T134" i="11"/>
  <c r="J217" i="11"/>
  <c r="T5" i="11"/>
  <c r="T48" i="11"/>
  <c r="J126" i="12"/>
  <c r="T104" i="11"/>
  <c r="J26" i="12"/>
  <c r="T201" i="12"/>
  <c r="T233" i="12"/>
  <c r="J14" i="12"/>
  <c r="T218" i="12"/>
  <c r="T169" i="12"/>
  <c r="J113" i="12"/>
  <c r="T208" i="12"/>
  <c r="J26" i="11"/>
  <c r="J38" i="12"/>
  <c r="J64" i="12"/>
  <c r="T18" i="12"/>
  <c r="T142" i="11"/>
  <c r="J46" i="12"/>
  <c r="T42" i="12"/>
  <c r="J102" i="12"/>
  <c r="J99" i="12"/>
  <c r="T51" i="12"/>
  <c r="T39" i="12"/>
  <c r="T176" i="12"/>
  <c r="J195" i="12"/>
  <c r="T17" i="12"/>
  <c r="T111" i="12"/>
  <c r="J231" i="11"/>
  <c r="T204" i="11"/>
  <c r="J87" i="12"/>
  <c r="J56" i="12"/>
  <c r="T175" i="12"/>
  <c r="T128" i="12"/>
  <c r="T38" i="12"/>
  <c r="T58" i="12"/>
  <c r="T96" i="12"/>
  <c r="J6" i="12"/>
  <c r="T161" i="11"/>
  <c r="J199" i="12"/>
  <c r="J164" i="12"/>
  <c r="J137" i="12"/>
  <c r="J106" i="12"/>
  <c r="T146" i="12"/>
  <c r="T20" i="12"/>
  <c r="J134" i="12"/>
  <c r="T16" i="12"/>
  <c r="J122" i="12"/>
  <c r="T114" i="12"/>
  <c r="T206" i="12"/>
  <c r="J165" i="12"/>
  <c r="T195" i="12"/>
  <c r="T94" i="12"/>
  <c r="J23" i="12"/>
  <c r="T117" i="12"/>
  <c r="J178" i="12"/>
  <c r="J96" i="12"/>
  <c r="T72" i="12"/>
  <c r="T154" i="11"/>
  <c r="J71" i="11"/>
  <c r="J223" i="12"/>
  <c r="T269" i="11"/>
  <c r="J57" i="12"/>
  <c r="T197" i="12"/>
  <c r="T152" i="12"/>
  <c r="J195" i="11"/>
  <c r="J215" i="11"/>
  <c r="J214" i="12"/>
  <c r="J94" i="11"/>
  <c r="T301" i="11"/>
  <c r="T30" i="11"/>
  <c r="J108" i="11"/>
  <c r="J198" i="11"/>
  <c r="T204" i="12"/>
  <c r="T229" i="11"/>
  <c r="T135" i="11"/>
  <c r="J81" i="11"/>
  <c r="J132" i="12"/>
  <c r="T184" i="11"/>
  <c r="J47" i="11"/>
  <c r="T213" i="11"/>
  <c r="J214" i="11"/>
  <c r="T189" i="11"/>
  <c r="T115" i="11"/>
  <c r="T247" i="11"/>
  <c r="J107" i="11"/>
  <c r="J35" i="11"/>
  <c r="J266" i="11"/>
  <c r="J18" i="12"/>
  <c r="J224" i="11"/>
  <c r="J135" i="11"/>
  <c r="T244" i="11"/>
  <c r="J168" i="11"/>
  <c r="J116" i="11"/>
  <c r="J138" i="11"/>
  <c r="T39" i="11"/>
  <c r="T291" i="11"/>
  <c r="J172" i="11"/>
  <c r="J122" i="11"/>
  <c r="T130" i="11"/>
  <c r="T197" i="11"/>
  <c r="T103" i="12"/>
  <c r="J169" i="11"/>
  <c r="T91" i="11"/>
  <c r="T249" i="11"/>
  <c r="J143" i="12"/>
  <c r="T14" i="12"/>
  <c r="J227" i="12"/>
  <c r="T108" i="12"/>
  <c r="T43" i="12"/>
  <c r="J19" i="12"/>
  <c r="T163" i="12"/>
  <c r="J154" i="11"/>
  <c r="J28" i="12"/>
  <c r="J177" i="12"/>
  <c r="T183" i="12"/>
  <c r="J191" i="12"/>
  <c r="T33" i="12"/>
  <c r="T70" i="11"/>
  <c r="J62" i="12"/>
  <c r="T127" i="12"/>
  <c r="T238" i="12"/>
  <c r="T188" i="11"/>
  <c r="J38" i="11"/>
  <c r="J187" i="11"/>
  <c r="T206" i="11"/>
  <c r="J163" i="11"/>
  <c r="T143" i="11"/>
  <c r="J44" i="12"/>
  <c r="J19" i="11"/>
  <c r="T240" i="11"/>
  <c r="J127" i="12"/>
  <c r="J86" i="11"/>
  <c r="J77" i="11"/>
  <c r="T3" i="11"/>
  <c r="T36" i="11"/>
  <c r="T61" i="12"/>
  <c r="T214" i="11"/>
  <c r="T263" i="11"/>
  <c r="T133" i="11"/>
  <c r="T110" i="11"/>
  <c r="J5" i="11"/>
  <c r="T55" i="11"/>
  <c r="J229" i="12"/>
  <c r="T125" i="11"/>
  <c r="T202" i="11"/>
  <c r="T47" i="12"/>
  <c r="T199" i="11"/>
  <c r="T218" i="11"/>
  <c r="T74" i="11"/>
  <c r="J43" i="11"/>
  <c r="J54" i="11"/>
  <c r="T42" i="11"/>
  <c r="J5" i="12"/>
  <c r="J261" i="11"/>
  <c r="T290" i="11"/>
  <c r="T205" i="11"/>
  <c r="T31" i="11"/>
  <c r="T146" i="11"/>
  <c r="T274" i="11"/>
  <c r="J178" i="11"/>
  <c r="T13" i="11"/>
  <c r="T168" i="11"/>
  <c r="T227" i="11"/>
  <c r="T194" i="11"/>
  <c r="J22" i="11"/>
  <c r="T259" i="11"/>
  <c r="J229" i="11"/>
  <c r="T169" i="11"/>
  <c r="J31" i="11"/>
  <c r="T28" i="12"/>
  <c r="J215" i="12"/>
  <c r="T48" i="12"/>
  <c r="T192" i="12"/>
  <c r="J170" i="12"/>
  <c r="T134" i="12"/>
  <c r="J50" i="12"/>
  <c r="J17" i="12"/>
  <c r="J31" i="12"/>
  <c r="J86" i="12"/>
  <c r="J75" i="12"/>
  <c r="J185" i="12"/>
  <c r="J221" i="12"/>
  <c r="J29" i="11"/>
  <c r="J24" i="12"/>
  <c r="J76" i="12"/>
  <c r="T153" i="12"/>
  <c r="T195" i="11"/>
  <c r="J210" i="11"/>
  <c r="T266" i="11"/>
  <c r="J94" i="12"/>
  <c r="T4" i="11"/>
  <c r="T101" i="11"/>
  <c r="T224" i="11"/>
  <c r="J95" i="11"/>
  <c r="T216" i="11"/>
  <c r="J116" i="12"/>
  <c r="J40" i="11"/>
  <c r="J78" i="11"/>
  <c r="J160" i="11"/>
  <c r="T136" i="11"/>
  <c r="T246" i="11"/>
  <c r="T139" i="11"/>
  <c r="T219" i="11"/>
  <c r="T287" i="11"/>
  <c r="T275" i="11"/>
  <c r="J97" i="11"/>
  <c r="T162" i="11"/>
  <c r="T190" i="12"/>
  <c r="J139" i="11"/>
  <c r="T173" i="11"/>
  <c r="T80" i="12"/>
  <c r="T203" i="11"/>
  <c r="J9" i="11"/>
  <c r="T51" i="11"/>
  <c r="T86" i="11"/>
  <c r="T171" i="11"/>
  <c r="J53" i="12"/>
  <c r="T198" i="11"/>
  <c r="T230" i="11"/>
  <c r="T150" i="11"/>
  <c r="T296" i="11"/>
  <c r="J87" i="11"/>
  <c r="J136" i="11"/>
  <c r="T144" i="11"/>
  <c r="T167" i="11"/>
  <c r="J105" i="11"/>
  <c r="T220" i="11"/>
  <c r="J48" i="11"/>
  <c r="T267" i="11"/>
  <c r="T47" i="11"/>
  <c r="T273" i="11"/>
  <c r="T85" i="12"/>
  <c r="T65" i="11"/>
  <c r="J36" i="12"/>
  <c r="J65" i="12"/>
  <c r="T106" i="12"/>
  <c r="J43" i="12"/>
  <c r="T164" i="12"/>
  <c r="J154" i="12"/>
  <c r="T186" i="11"/>
  <c r="J109" i="11"/>
  <c r="T19" i="12"/>
  <c r="T125" i="12"/>
  <c r="J253" i="11"/>
  <c r="J169" i="12"/>
  <c r="T145" i="12"/>
  <c r="J124" i="12"/>
  <c r="J220" i="11"/>
  <c r="J216" i="12"/>
  <c r="J79" i="12"/>
  <c r="J16" i="12"/>
  <c r="T265" i="11"/>
  <c r="J55" i="11"/>
  <c r="T22" i="11"/>
  <c r="J93" i="12"/>
  <c r="J100" i="11"/>
  <c r="J59" i="11"/>
  <c r="J53" i="11"/>
  <c r="J244" i="11"/>
  <c r="T90" i="11"/>
  <c r="J117" i="12"/>
  <c r="J44" i="11"/>
  <c r="T92" i="11"/>
  <c r="T304" i="11"/>
  <c r="T223" i="11"/>
  <c r="T14" i="11"/>
  <c r="J10" i="11"/>
  <c r="T295" i="11"/>
  <c r="T53" i="12"/>
  <c r="J41" i="11"/>
  <c r="J247" i="11"/>
  <c r="T138" i="11"/>
  <c r="T137" i="11"/>
  <c r="T63" i="11"/>
  <c r="J207" i="11"/>
  <c r="T211" i="11"/>
  <c r="J264" i="11"/>
  <c r="J99" i="11"/>
  <c r="J119" i="11"/>
  <c r="T23" i="11"/>
  <c r="T78" i="12"/>
  <c r="J197" i="11"/>
  <c r="T17" i="11"/>
  <c r="T297" i="11"/>
  <c r="J27" i="11"/>
  <c r="T177" i="11"/>
  <c r="T298" i="11"/>
  <c r="J151" i="12"/>
  <c r="J36" i="11"/>
  <c r="J179" i="11"/>
  <c r="T50" i="11"/>
  <c r="J46" i="11"/>
  <c r="J123" i="11"/>
  <c r="T72" i="11"/>
  <c r="T118" i="11"/>
  <c r="T21" i="11"/>
  <c r="T308" i="11"/>
  <c r="T97" i="11"/>
  <c r="J205" i="11"/>
  <c r="T12" i="11"/>
  <c r="J150" i="12"/>
  <c r="T73" i="12"/>
  <c r="T23" i="12"/>
  <c r="T216" i="12"/>
  <c r="J85" i="12"/>
  <c r="J190" i="12"/>
  <c r="J220" i="12"/>
  <c r="T212" i="12"/>
  <c r="T150" i="12"/>
  <c r="J219" i="12"/>
  <c r="T32" i="12"/>
  <c r="T227" i="12"/>
  <c r="T138" i="12"/>
  <c r="J61" i="11"/>
  <c r="T11" i="12"/>
  <c r="T116" i="12"/>
  <c r="T121" i="12"/>
  <c r="J153" i="11"/>
  <c r="J95" i="12"/>
  <c r="T192" i="11"/>
  <c r="J120" i="12"/>
  <c r="T46" i="11"/>
  <c r="J144" i="11"/>
  <c r="J11" i="11"/>
  <c r="J250" i="11"/>
  <c r="T225" i="11"/>
  <c r="J33" i="12"/>
  <c r="T193" i="11"/>
  <c r="T172" i="11"/>
  <c r="T56" i="11"/>
  <c r="T270" i="11"/>
  <c r="T116" i="11"/>
  <c r="J51" i="11"/>
  <c r="T210" i="11"/>
  <c r="J139" i="12"/>
  <c r="T271" i="11"/>
  <c r="J12" i="11"/>
  <c r="T231" i="11"/>
  <c r="T245" i="11"/>
  <c r="J265" i="11"/>
  <c r="J117" i="11"/>
  <c r="J151" i="11"/>
  <c r="T96" i="11"/>
  <c r="J103" i="11"/>
  <c r="T285" i="11"/>
  <c r="T212" i="11"/>
  <c r="T264" i="11"/>
  <c r="J28" i="11"/>
  <c r="J33" i="11"/>
  <c r="T126" i="11"/>
  <c r="J15" i="11"/>
  <c r="T260" i="11"/>
  <c r="T7" i="11"/>
  <c r="T194" i="12"/>
  <c r="J165" i="11"/>
  <c r="J263" i="11"/>
  <c r="T160" i="11"/>
  <c r="T81" i="12"/>
  <c r="J92" i="11"/>
  <c r="T185" i="11"/>
  <c r="T107" i="11"/>
  <c r="J180" i="11"/>
  <c r="T83" i="11"/>
  <c r="T176" i="11"/>
  <c r="J136" i="12"/>
  <c r="J167" i="12"/>
  <c r="T99" i="12"/>
  <c r="T66" i="12"/>
  <c r="J42" i="12"/>
  <c r="T126" i="12"/>
  <c r="T219" i="12"/>
  <c r="T67" i="12"/>
  <c r="J207" i="12"/>
  <c r="J189" i="12"/>
  <c r="T87" i="12"/>
  <c r="T13" i="12"/>
  <c r="J156" i="12"/>
  <c r="T95" i="12"/>
  <c r="J219" i="11"/>
  <c r="J21" i="11"/>
  <c r="J20" i="12"/>
  <c r="T120" i="12"/>
  <c r="J243" i="11"/>
  <c r="T40" i="12"/>
  <c r="J193" i="11"/>
  <c r="T110" i="12"/>
  <c r="J238" i="11"/>
  <c r="J141" i="11"/>
  <c r="T98" i="11"/>
  <c r="T257" i="11"/>
  <c r="J200" i="11"/>
  <c r="T49" i="12"/>
  <c r="J74" i="11"/>
  <c r="T77" i="11"/>
  <c r="J131" i="11"/>
  <c r="J9" i="12"/>
  <c r="J216" i="11"/>
  <c r="J118" i="11"/>
  <c r="T76" i="11"/>
  <c r="J81" i="12"/>
  <c r="T258" i="11"/>
  <c r="T147" i="11"/>
  <c r="T54" i="11"/>
  <c r="J192" i="11"/>
  <c r="J56" i="11"/>
  <c r="T280" i="11"/>
  <c r="T151" i="11"/>
  <c r="T153" i="11"/>
  <c r="T159" i="12"/>
  <c r="J102" i="11"/>
  <c r="J58" i="11"/>
  <c r="J6" i="11"/>
  <c r="J137" i="11"/>
  <c r="T283" i="11"/>
  <c r="T209" i="12"/>
  <c r="T129" i="11"/>
  <c r="T180" i="11"/>
  <c r="T100" i="11"/>
  <c r="J164" i="11"/>
  <c r="J96" i="11"/>
  <c r="T208" i="11"/>
  <c r="T288" i="11"/>
  <c r="T63" i="12"/>
  <c r="J66" i="11"/>
  <c r="J88" i="11"/>
  <c r="J183" i="11"/>
  <c r="T132" i="11"/>
  <c r="T75" i="12"/>
  <c r="J8" i="12"/>
  <c r="J168" i="12"/>
  <c r="J107" i="12"/>
  <c r="T36" i="12"/>
  <c r="T182" i="12"/>
  <c r="T234" i="12"/>
  <c r="T211" i="12"/>
  <c r="J104" i="12"/>
  <c r="J179" i="12"/>
  <c r="T104" i="12"/>
  <c r="J69" i="12"/>
  <c r="J108" i="12"/>
  <c r="J167" i="11"/>
  <c r="T10" i="12"/>
  <c r="T90" i="12"/>
  <c r="T223" i="12"/>
  <c r="T95" i="11"/>
  <c r="J110" i="11"/>
  <c r="J61" i="12"/>
  <c r="T262" i="11"/>
  <c r="J202" i="11"/>
  <c r="J132" i="11"/>
  <c r="J193" i="12"/>
  <c r="J84" i="11"/>
  <c r="T18" i="11"/>
  <c r="T279" i="11"/>
  <c r="T128" i="11"/>
  <c r="J223" i="11"/>
  <c r="T85" i="11"/>
  <c r="T93" i="11"/>
  <c r="J35" i="12"/>
  <c r="J260" i="11"/>
  <c r="T112" i="11"/>
  <c r="T25" i="11"/>
  <c r="T181" i="12"/>
  <c r="T268" i="11"/>
  <c r="T276" i="11"/>
  <c r="T255" i="11"/>
  <c r="T102" i="11"/>
  <c r="J221" i="11"/>
  <c r="T154" i="12"/>
  <c r="T27" i="11"/>
  <c r="J212" i="11"/>
  <c r="T64" i="11"/>
  <c r="T22" i="12"/>
  <c r="J91" i="11"/>
  <c r="J256" i="11"/>
  <c r="T71" i="11"/>
  <c r="J89" i="11"/>
  <c r="T182" i="11"/>
  <c r="J80" i="12"/>
  <c r="T60" i="11"/>
  <c r="J218" i="11"/>
  <c r="T165" i="11"/>
  <c r="T209" i="11"/>
  <c r="J171" i="11"/>
  <c r="T278" i="11"/>
  <c r="T124" i="11"/>
  <c r="J236" i="11"/>
  <c r="T44" i="11"/>
  <c r="J232" i="11"/>
  <c r="T248" i="11"/>
  <c r="T35" i="12"/>
  <c r="T89" i="11"/>
  <c r="T5" i="12"/>
  <c r="T21" i="12"/>
  <c r="T148" i="12"/>
  <c r="J101" i="11"/>
  <c r="J133" i="11"/>
  <c r="J85" i="11"/>
  <c r="T293" i="11"/>
  <c r="T121" i="11"/>
  <c r="J111" i="11"/>
  <c r="J209" i="11"/>
  <c r="T222" i="11"/>
  <c r="J73" i="11"/>
  <c r="J49" i="11"/>
  <c r="J158" i="11"/>
  <c r="J82" i="11"/>
  <c r="J60" i="12"/>
  <c r="T272" i="11"/>
  <c r="J238" i="12"/>
  <c r="T217" i="12"/>
  <c r="J3" i="12"/>
  <c r="J180" i="12"/>
  <c r="J17" i="11"/>
  <c r="T119" i="11"/>
  <c r="J209" i="12"/>
  <c r="T236" i="11"/>
  <c r="J235" i="11"/>
  <c r="T148" i="11"/>
  <c r="J130" i="12"/>
  <c r="T221" i="11"/>
  <c r="T114" i="11"/>
  <c r="J201" i="11"/>
  <c r="J242" i="11"/>
  <c r="T38" i="11"/>
  <c r="T302" i="11"/>
  <c r="J245" i="11"/>
  <c r="J166" i="11"/>
  <c r="T191" i="12"/>
  <c r="T15" i="12"/>
  <c r="J233" i="12"/>
  <c r="T131" i="11"/>
  <c r="J74" i="12"/>
  <c r="J190" i="11"/>
  <c r="T107" i="12"/>
  <c r="J205" i="12"/>
  <c r="J40" i="12"/>
  <c r="T190" i="11"/>
  <c r="J152" i="11"/>
  <c r="T157" i="11"/>
  <c r="T145" i="11"/>
  <c r="J126" i="11"/>
  <c r="T19" i="11"/>
  <c r="T58" i="11"/>
  <c r="J211" i="12"/>
  <c r="J210" i="12"/>
  <c r="J203" i="12"/>
  <c r="J145" i="12"/>
  <c r="T215" i="12"/>
  <c r="T210" i="12"/>
  <c r="T6" i="11"/>
  <c r="T76" i="12"/>
  <c r="J114" i="11"/>
  <c r="J134" i="11"/>
  <c r="J75" i="11"/>
  <c r="T226" i="11"/>
  <c r="J196" i="11"/>
  <c r="T179" i="11"/>
  <c r="T108" i="11"/>
  <c r="T217" i="11"/>
  <c r="T102" i="12"/>
  <c r="T115" i="12"/>
  <c r="J241" i="11"/>
  <c r="T74" i="12"/>
  <c r="J52" i="12"/>
  <c r="J160" i="12"/>
  <c r="T9" i="11"/>
  <c r="J211" i="11"/>
  <c r="J199" i="11"/>
  <c r="T307" i="11"/>
  <c r="J142" i="11"/>
  <c r="J4" i="11"/>
  <c r="T113" i="11"/>
  <c r="T200" i="12"/>
  <c r="T252" i="11"/>
  <c r="T141" i="11"/>
  <c r="T171" i="12"/>
  <c r="J173" i="11"/>
  <c r="T78" i="11"/>
  <c r="T8" i="11"/>
  <c r="T196" i="11"/>
  <c r="J118" i="12"/>
  <c r="J48" i="12"/>
  <c r="J125" i="12"/>
  <c r="T98" i="12"/>
  <c r="T179" i="12"/>
  <c r="T24" i="12"/>
  <c r="T196" i="12"/>
  <c r="T59" i="11"/>
  <c r="T215" i="11"/>
  <c r="J237" i="11"/>
  <c r="J7" i="11"/>
  <c r="J23" i="11"/>
  <c r="T24" i="11"/>
  <c r="J80" i="11"/>
  <c r="T139" i="12"/>
  <c r="T87" i="11"/>
  <c r="T149" i="11"/>
  <c r="T228" i="11"/>
  <c r="J104" i="11"/>
  <c r="T12" i="12"/>
  <c r="J196" i="12"/>
  <c r="T67" i="11"/>
  <c r="T55" i="12"/>
  <c r="T111" i="11"/>
  <c r="T164" i="11"/>
  <c r="J149" i="11"/>
  <c r="J18" i="11"/>
  <c r="T33" i="11"/>
  <c r="T11" i="11"/>
  <c r="T155" i="11"/>
  <c r="T181" i="11"/>
  <c r="J89" i="12"/>
  <c r="J150" i="11"/>
  <c r="J63" i="11"/>
  <c r="M17" i="1"/>
  <c r="J257" i="11"/>
  <c r="J11" i="12"/>
  <c r="T224" i="12"/>
  <c r="T281" i="11"/>
  <c r="T69" i="11"/>
  <c r="J34" i="11"/>
  <c r="T261" i="11"/>
  <c r="T34" i="11"/>
  <c r="J45" i="11"/>
  <c r="T251" i="11"/>
  <c r="J206" i="11"/>
  <c r="T156" i="11"/>
  <c r="T303" i="11"/>
  <c r="J32" i="11"/>
  <c r="T62" i="11"/>
  <c r="T28" i="11"/>
  <c r="J113" i="11"/>
  <c r="T135" i="12"/>
  <c r="T109" i="11"/>
  <c r="N17" i="1"/>
  <c r="O17" i="1"/>
  <c r="P17" i="1"/>
  <c r="E6" i="14"/>
  <c r="E7" i="14"/>
  <c r="E13" i="14"/>
  <c r="E12" i="14"/>
  <c r="E8" i="14"/>
  <c r="E11" i="14"/>
  <c r="E14" i="14"/>
  <c r="E10" i="14"/>
  <c r="E9" i="14"/>
  <c r="E3" i="14"/>
  <c r="D29" i="2"/>
  <c r="D19" i="2"/>
  <c r="D3" i="2"/>
  <c r="E5" i="14"/>
  <c r="E2" i="14"/>
  <c r="L157" i="12"/>
  <c r="V127" i="12"/>
  <c r="E4" i="14"/>
  <c r="D26" i="2"/>
  <c r="D28" i="2"/>
  <c r="V225" i="12"/>
  <c r="L103" i="12"/>
  <c r="D6" i="2"/>
  <c r="L132" i="12"/>
  <c r="L166" i="12"/>
  <c r="D31" i="2"/>
  <c r="L142" i="12"/>
  <c r="AD9" i="3" a="1"/>
  <c r="AD9" i="3"/>
  <c r="V196" i="11"/>
  <c r="V160" i="12"/>
  <c r="D10" i="2"/>
  <c r="L141" i="12"/>
  <c r="V150" i="12"/>
  <c r="D15" i="2"/>
  <c r="V83" i="11"/>
  <c r="V182" i="12"/>
  <c r="D7" i="2"/>
  <c r="V132" i="12"/>
  <c r="D16" i="2"/>
  <c r="D18" i="2"/>
  <c r="L157" i="11"/>
  <c r="L106" i="11"/>
  <c r="L142" i="11"/>
  <c r="L166" i="11"/>
  <c r="L80" i="11"/>
  <c r="L220" i="11"/>
  <c r="V180" i="11"/>
  <c r="L120" i="11"/>
  <c r="L159" i="11"/>
  <c r="L137" i="11"/>
  <c r="L147" i="11"/>
  <c r="L213" i="11"/>
  <c r="L196" i="11"/>
  <c r="L246" i="11"/>
  <c r="L233" i="11"/>
  <c r="L170" i="11"/>
  <c r="V159" i="11"/>
  <c r="V170" i="11"/>
  <c r="L189" i="11"/>
  <c r="L179" i="11"/>
  <c r="L227" i="11"/>
  <c r="V117" i="12"/>
  <c r="L117" i="12"/>
  <c r="V233" i="11"/>
  <c r="L83" i="11"/>
  <c r="V147" i="11"/>
  <c r="D23" i="2"/>
  <c r="D12" i="2"/>
  <c r="V194" i="12"/>
  <c r="D2" i="2"/>
  <c r="D4" i="2"/>
  <c r="L225" i="12"/>
  <c r="V211" i="12"/>
  <c r="D14" i="2"/>
  <c r="D27" i="2"/>
  <c r="L130" i="12"/>
  <c r="D8" i="2"/>
  <c r="D9" i="2"/>
  <c r="V190" i="12"/>
  <c r="D11" i="2"/>
  <c r="V110" i="12"/>
  <c r="L91" i="12"/>
  <c r="D5" i="2"/>
  <c r="D20" i="2"/>
  <c r="L152" i="12"/>
  <c r="D21" i="2"/>
  <c r="D30" i="2"/>
  <c r="D17" i="2"/>
  <c r="D25" i="2"/>
  <c r="V105" i="12"/>
  <c r="V192" i="12"/>
  <c r="V71" i="12"/>
  <c r="L149" i="12"/>
  <c r="D22" i="2"/>
  <c r="V157" i="11"/>
  <c r="V118" i="12"/>
  <c r="V162" i="12"/>
  <c r="L77" i="12"/>
  <c r="V126" i="12"/>
  <c r="L133" i="12"/>
  <c r="L206" i="12"/>
  <c r="L163" i="12"/>
  <c r="L231" i="11"/>
  <c r="V137" i="11"/>
  <c r="L160" i="12"/>
  <c r="V172" i="12"/>
  <c r="V163" i="12"/>
  <c r="L183" i="11"/>
  <c r="L187" i="12"/>
  <c r="V118" i="11"/>
  <c r="V213" i="11"/>
  <c r="V186" i="12"/>
  <c r="V156" i="12"/>
  <c r="L122" i="12"/>
  <c r="V131" i="12"/>
  <c r="L221" i="11"/>
  <c r="V166" i="12"/>
  <c r="V183" i="11"/>
  <c r="V98" i="12"/>
  <c r="V218" i="12"/>
  <c r="V69" i="12"/>
  <c r="L168" i="12"/>
  <c r="L190" i="12"/>
  <c r="V179" i="12"/>
  <c r="V291" i="11"/>
  <c r="V215" i="12"/>
  <c r="V231" i="11"/>
  <c r="V77" i="12"/>
  <c r="V40" i="12"/>
  <c r="V144" i="12"/>
  <c r="V6" i="12"/>
  <c r="L135" i="11"/>
  <c r="V120" i="11"/>
  <c r="V181" i="12"/>
  <c r="V180" i="12"/>
  <c r="V25" i="12"/>
  <c r="L173" i="12"/>
  <c r="V135" i="11"/>
  <c r="V44" i="12"/>
  <c r="L71" i="12"/>
  <c r="V92" i="11"/>
  <c r="V154" i="12"/>
  <c r="L209" i="11"/>
  <c r="V176" i="12"/>
  <c r="V232" i="12"/>
  <c r="V157" i="12"/>
  <c r="V91" i="12"/>
  <c r="V170" i="12"/>
  <c r="L188" i="12"/>
  <c r="V101" i="12"/>
  <c r="V221" i="11"/>
  <c r="V84" i="12"/>
  <c r="V116" i="12"/>
  <c r="V133" i="12"/>
  <c r="V237" i="11"/>
  <c r="V159" i="12"/>
  <c r="V3" i="11"/>
  <c r="L162" i="12"/>
  <c r="D13" i="2"/>
  <c r="L156" i="12"/>
  <c r="L180" i="11"/>
  <c r="L148" i="11"/>
  <c r="V209" i="11"/>
  <c r="V166" i="11"/>
  <c r="L181" i="12"/>
  <c r="V228" i="12"/>
  <c r="L144" i="12"/>
  <c r="V198" i="12"/>
  <c r="V63" i="12"/>
  <c r="L92" i="11"/>
  <c r="V154" i="11"/>
  <c r="L182" i="12"/>
  <c r="V183" i="12"/>
  <c r="V103" i="12"/>
  <c r="V178" i="12"/>
  <c r="V236" i="12"/>
  <c r="V204" i="12"/>
  <c r="L178" i="12"/>
  <c r="V130" i="12"/>
  <c r="L179" i="12"/>
  <c r="L180" i="12"/>
  <c r="V171" i="12"/>
  <c r="V206" i="12"/>
  <c r="V174" i="12"/>
  <c r="V141" i="12"/>
  <c r="L3" i="11"/>
  <c r="L126" i="12"/>
  <c r="V142" i="12"/>
  <c r="R2" i="1" a="1"/>
  <c r="R2" i="1"/>
  <c r="V58" i="12"/>
  <c r="V80" i="11"/>
  <c r="L237" i="11"/>
  <c r="L186" i="12"/>
  <c r="L118" i="12"/>
  <c r="V168" i="12"/>
  <c r="V122" i="12"/>
  <c r="V173" i="12"/>
  <c r="V109" i="12"/>
  <c r="L172" i="12"/>
  <c r="V90" i="12"/>
  <c r="V92" i="12"/>
  <c r="V106" i="11"/>
  <c r="V46" i="12"/>
  <c r="V188" i="12"/>
  <c r="V148" i="11"/>
  <c r="V226" i="12"/>
  <c r="V220" i="11"/>
  <c r="V33" i="12"/>
  <c r="V189" i="12"/>
  <c r="L116" i="12"/>
  <c r="D24" i="2"/>
  <c r="V233" i="12"/>
  <c r="V246" i="11"/>
  <c r="V187" i="12"/>
  <c r="V227" i="11"/>
  <c r="V149" i="12"/>
  <c r="V167" i="12"/>
  <c r="L154" i="12"/>
  <c r="L118" i="11"/>
  <c r="V189" i="11"/>
  <c r="V142" i="11"/>
  <c r="V152" i="12"/>
  <c r="V27" i="12"/>
  <c r="V179" i="11"/>
  <c r="V45" i="12"/>
  <c r="L192" i="12"/>
  <c r="L154" i="11"/>
  <c r="S2" i="1" a="1"/>
  <c r="S2" i="1"/>
  <c r="I13" i="14"/>
  <c r="I14" i="14"/>
  <c r="I8" i="14"/>
  <c r="I19" i="14"/>
  <c r="I2" i="14"/>
  <c r="I21" i="14"/>
  <c r="I23" i="14"/>
  <c r="I15" i="14"/>
  <c r="I24" i="14"/>
  <c r="I4" i="14"/>
  <c r="I10" i="14"/>
  <c r="I25" i="14"/>
  <c r="Z19" i="3"/>
  <c r="I20" i="14"/>
  <c r="I17" i="14"/>
  <c r="I16" i="14"/>
  <c r="I30" i="14"/>
  <c r="I18" i="14"/>
  <c r="I5" i="14"/>
  <c r="I26" i="14"/>
  <c r="I11" i="14"/>
  <c r="I27" i="14"/>
  <c r="I12" i="14"/>
  <c r="Z16" i="3"/>
  <c r="B16" i="3" a="1"/>
  <c r="B16" i="3" s="1"/>
  <c r="Z17" i="3"/>
  <c r="Z18" i="3"/>
  <c r="B17" i="3" a="1"/>
  <c r="B17" i="3"/>
  <c r="B18" i="3" a="1"/>
  <c r="B18" i="3" s="1"/>
  <c r="J7" i="14"/>
  <c r="Y3" i="2" a="1"/>
  <c r="J9" i="14"/>
  <c r="X7" i="2" a="1"/>
  <c r="E10" i="2"/>
  <c r="E16" i="2"/>
  <c r="E14" i="2"/>
  <c r="J22" i="14"/>
  <c r="J2" i="14"/>
  <c r="J29" i="14"/>
  <c r="J3" i="14"/>
  <c r="E12" i="2"/>
  <c r="E29" i="2"/>
  <c r="J15" i="14"/>
  <c r="E13" i="2"/>
  <c r="J12" i="14"/>
  <c r="J28" i="14"/>
  <c r="Z3" i="3"/>
  <c r="J14" i="14"/>
  <c r="E30" i="2"/>
  <c r="J4" i="14"/>
  <c r="E22" i="2"/>
  <c r="E25" i="2"/>
  <c r="J23" i="14"/>
  <c r="J18" i="14"/>
  <c r="J6" i="14"/>
  <c r="E31" i="2"/>
  <c r="J19" i="14"/>
  <c r="E11" i="2"/>
  <c r="J11" i="14"/>
  <c r="J25" i="14"/>
  <c r="E6" i="2"/>
  <c r="E3" i="2"/>
  <c r="E8" i="2"/>
  <c r="E21" i="2"/>
  <c r="J26" i="14"/>
  <c r="E17" i="2"/>
  <c r="J17" i="14"/>
  <c r="J20" i="14"/>
  <c r="J21" i="14"/>
  <c r="E2" i="2"/>
  <c r="E19" i="2"/>
  <c r="J5" i="14"/>
  <c r="J13" i="14"/>
  <c r="E28" i="2"/>
  <c r="E23" i="2"/>
  <c r="E4" i="2"/>
  <c r="J16" i="14"/>
  <c r="E26" i="2"/>
  <c r="E7" i="2"/>
  <c r="E18" i="2"/>
  <c r="E15" i="2"/>
  <c r="J27" i="14"/>
  <c r="J8" i="14"/>
  <c r="E27" i="2"/>
  <c r="J24" i="14"/>
  <c r="J10" i="14"/>
  <c r="X7" i="2" l="1"/>
  <c r="Y3" i="2"/>
  <c r="B19" i="3" a="1"/>
  <c r="B19" i="3" s="1"/>
  <c r="F18" i="2"/>
  <c r="F8" i="2"/>
  <c r="E9" i="2"/>
  <c r="F3" i="2"/>
  <c r="F30" i="2"/>
  <c r="K2" i="14"/>
  <c r="K10" i="14"/>
  <c r="F7" i="2"/>
  <c r="K20" i="14"/>
  <c r="K15" i="14"/>
  <c r="K24" i="14"/>
  <c r="F26" i="2"/>
  <c r="K5" i="14"/>
  <c r="F6" i="2"/>
  <c r="K18" i="14"/>
  <c r="F29" i="2"/>
  <c r="F27" i="2"/>
  <c r="K16" i="14"/>
  <c r="K17" i="14"/>
  <c r="K25" i="14"/>
  <c r="K23" i="14"/>
  <c r="K8" i="14"/>
  <c r="F19" i="2"/>
  <c r="F17" i="2"/>
  <c r="K11" i="14"/>
  <c r="F12" i="2"/>
  <c r="K22" i="14"/>
  <c r="F2" i="2"/>
  <c r="F25" i="2"/>
  <c r="F14" i="2"/>
  <c r="J30" i="14"/>
  <c r="K19" i="14"/>
  <c r="K3" i="14"/>
  <c r="E24" i="2"/>
  <c r="K7" i="14"/>
  <c r="F4" i="2"/>
  <c r="F11" i="2"/>
  <c r="K28" i="14"/>
  <c r="K21" i="14"/>
  <c r="F22" i="2"/>
  <c r="F16" i="2"/>
  <c r="K27" i="14"/>
  <c r="F23" i="2"/>
  <c r="K26" i="14"/>
  <c r="K12" i="14"/>
  <c r="K14" i="14"/>
  <c r="Z4" i="3"/>
  <c r="F15" i="2"/>
  <c r="F28" i="2"/>
  <c r="F21" i="2"/>
  <c r="F31" i="2"/>
  <c r="K4" i="14"/>
  <c r="K29" i="14"/>
  <c r="F10" i="2"/>
  <c r="E5" i="2"/>
  <c r="K13" i="14"/>
  <c r="K6" i="14"/>
  <c r="F13" i="2"/>
  <c r="K9" i="14"/>
  <c r="E20" i="2"/>
  <c r="Y7" i="2" l="1" a="1"/>
  <c r="Y7" i="2" s="1"/>
  <c r="F20" i="2"/>
  <c r="F5" i="2"/>
  <c r="G21" i="2"/>
  <c r="L26" i="14"/>
  <c r="L3" i="14"/>
  <c r="G2" i="2"/>
  <c r="L8" i="14"/>
  <c r="L16" i="14"/>
  <c r="G7" i="2"/>
  <c r="G8" i="2"/>
  <c r="N29" i="2" a="1"/>
  <c r="L9" i="14"/>
  <c r="B2" i="3" a="1"/>
  <c r="G28" i="2"/>
  <c r="L28" i="14"/>
  <c r="L22" i="14"/>
  <c r="G26" i="2"/>
  <c r="L10" i="14"/>
  <c r="G18" i="2"/>
  <c r="N6" i="2" a="1"/>
  <c r="G10" i="2"/>
  <c r="G15" i="2"/>
  <c r="G23" i="2"/>
  <c r="L19" i="14"/>
  <c r="L23" i="14"/>
  <c r="G27" i="2"/>
  <c r="L24" i="14"/>
  <c r="N30" i="2" a="1"/>
  <c r="N3" i="2" a="1"/>
  <c r="G13" i="2"/>
  <c r="L29" i="14"/>
  <c r="Z5" i="3"/>
  <c r="L27" i="14"/>
  <c r="G11" i="2"/>
  <c r="G12" i="2"/>
  <c r="G29" i="2"/>
  <c r="L2" i="14"/>
  <c r="N18" i="2" a="1"/>
  <c r="N10" i="2" a="1"/>
  <c r="N7" i="2" a="1"/>
  <c r="N22" i="2" a="1"/>
  <c r="N16" i="2" a="1"/>
  <c r="N15" i="2" a="1"/>
  <c r="N8" i="2" a="1"/>
  <c r="N27" i="2" a="1"/>
  <c r="L6" i="14"/>
  <c r="L14" i="14"/>
  <c r="G4" i="2"/>
  <c r="K30" i="14"/>
  <c r="L11" i="14"/>
  <c r="L25" i="14"/>
  <c r="L18" i="14"/>
  <c r="L15" i="14"/>
  <c r="N2" i="2" a="1"/>
  <c r="N24" i="2" a="1"/>
  <c r="N17" i="2" a="1"/>
  <c r="N14" i="2" a="1"/>
  <c r="N11" i="2" a="1"/>
  <c r="L4" i="14"/>
  <c r="G16" i="2"/>
  <c r="L7" i="14"/>
  <c r="G30" i="2"/>
  <c r="N31" i="2" a="1"/>
  <c r="N5" i="2" a="1"/>
  <c r="N13" i="2" a="1"/>
  <c r="N25" i="2" a="1"/>
  <c r="L13" i="14"/>
  <c r="L12" i="14"/>
  <c r="G22" i="2"/>
  <c r="G14" i="2"/>
  <c r="G17" i="2"/>
  <c r="L17" i="14"/>
  <c r="G6" i="2"/>
  <c r="L20" i="14"/>
  <c r="G3" i="2"/>
  <c r="N23" i="2" a="1"/>
  <c r="N20" i="2" a="1"/>
  <c r="N4" i="2" a="1"/>
  <c r="G31" i="2"/>
  <c r="L21" i="14"/>
  <c r="F24" i="2"/>
  <c r="G25" i="2"/>
  <c r="G19" i="2"/>
  <c r="L5" i="14"/>
  <c r="F9" i="2"/>
  <c r="N21" i="2" a="1"/>
  <c r="N9" i="2" a="1"/>
  <c r="N19" i="2" a="1"/>
  <c r="N28" i="2" a="1"/>
  <c r="N12" i="2" a="1"/>
  <c r="N26" i="2" a="1"/>
  <c r="N26" i="2" l="1"/>
  <c r="N12" i="2"/>
  <c r="N28" i="2"/>
  <c r="N19" i="2"/>
  <c r="N9" i="2"/>
  <c r="N21" i="2"/>
  <c r="N4" i="2"/>
  <c r="N20" i="2"/>
  <c r="N23" i="2"/>
  <c r="N25" i="2"/>
  <c r="N13" i="2"/>
  <c r="N5" i="2"/>
  <c r="N31" i="2"/>
  <c r="N11" i="2"/>
  <c r="N14" i="2"/>
  <c r="N17" i="2"/>
  <c r="N24" i="2"/>
  <c r="N2" i="2"/>
  <c r="N27" i="2"/>
  <c r="N8" i="2"/>
  <c r="N15" i="2"/>
  <c r="N16" i="2"/>
  <c r="N22" i="2"/>
  <c r="N7" i="2"/>
  <c r="N10" i="2"/>
  <c r="N18" i="2"/>
  <c r="N3" i="2"/>
  <c r="N30" i="2"/>
  <c r="N6" i="2"/>
  <c r="B2" i="3"/>
  <c r="B23" i="3" s="1" a="1"/>
  <c r="N29" i="2"/>
  <c r="O26" i="2" a="1"/>
  <c r="M5" i="14"/>
  <c r="M21" i="14"/>
  <c r="M11" i="14"/>
  <c r="M6" i="14"/>
  <c r="O10" i="2" a="1"/>
  <c r="H11" i="2"/>
  <c r="O6" i="2" a="1"/>
  <c r="O12" i="2" a="1"/>
  <c r="M20" i="14"/>
  <c r="H14" i="2"/>
  <c r="O25" i="2" a="1"/>
  <c r="H16" i="2"/>
  <c r="O2" i="2" a="1"/>
  <c r="O18" i="2" a="1"/>
  <c r="O3" i="2" a="1"/>
  <c r="M19" i="14"/>
  <c r="H8" i="2"/>
  <c r="O28" i="2" a="1"/>
  <c r="H19" i="2"/>
  <c r="H31" i="2"/>
  <c r="O13" i="2" a="1"/>
  <c r="M15" i="14"/>
  <c r="L30" i="14"/>
  <c r="O27" i="2" a="1"/>
  <c r="M2" i="14"/>
  <c r="M27" i="14"/>
  <c r="O30" i="2" a="1"/>
  <c r="H18" i="2"/>
  <c r="H2" i="2"/>
  <c r="O19" i="2" a="1"/>
  <c r="H6" i="2"/>
  <c r="H22" i="2"/>
  <c r="M4" i="14"/>
  <c r="O8" i="2" a="1"/>
  <c r="M24" i="14"/>
  <c r="H23" i="2"/>
  <c r="H25" i="2"/>
  <c r="O4" i="2" a="1"/>
  <c r="O31" i="2" a="1"/>
  <c r="M18" i="14"/>
  <c r="H4" i="2"/>
  <c r="O15" i="2" a="1"/>
  <c r="H29" i="2"/>
  <c r="Z6" i="3"/>
  <c r="M10" i="14"/>
  <c r="H28" i="2"/>
  <c r="H7" i="2"/>
  <c r="M3" i="14"/>
  <c r="O5" i="2" a="1"/>
  <c r="M29" i="14"/>
  <c r="G20" i="2"/>
  <c r="H26" i="2"/>
  <c r="M16" i="14"/>
  <c r="O20" i="2" a="1"/>
  <c r="B3" i="3" a="1"/>
  <c r="O21" i="2" a="1"/>
  <c r="M17" i="14"/>
  <c r="M12" i="14"/>
  <c r="H30" i="2"/>
  <c r="O11" i="2" a="1"/>
  <c r="O16" i="2" a="1"/>
  <c r="H27" i="2"/>
  <c r="H15" i="2"/>
  <c r="G9" i="2"/>
  <c r="G24" i="2"/>
  <c r="O23" i="2" a="1"/>
  <c r="O14" i="2" a="1"/>
  <c r="M25" i="14"/>
  <c r="M14" i="14"/>
  <c r="O22" i="2" a="1"/>
  <c r="H12" i="2"/>
  <c r="M26" i="14"/>
  <c r="O29" i="2" a="1"/>
  <c r="M28" i="14"/>
  <c r="O9" i="2" a="1"/>
  <c r="O24" i="2" a="1"/>
  <c r="H3" i="2"/>
  <c r="H17" i="2"/>
  <c r="M13" i="14"/>
  <c r="M7" i="14"/>
  <c r="O17" i="2" a="1"/>
  <c r="O7" i="2" a="1"/>
  <c r="H13" i="2"/>
  <c r="M23" i="14"/>
  <c r="H10" i="2"/>
  <c r="M9" i="14"/>
  <c r="M22" i="14"/>
  <c r="M8" i="14"/>
  <c r="H21" i="2"/>
  <c r="G5" i="2"/>
  <c r="O7" i="2" l="1"/>
  <c r="O17" i="2"/>
  <c r="O24" i="2"/>
  <c r="O9" i="2"/>
  <c r="O29" i="2"/>
  <c r="O22" i="2"/>
  <c r="O14" i="2"/>
  <c r="O23" i="2"/>
  <c r="O16" i="2"/>
  <c r="O11" i="2"/>
  <c r="O21" i="2"/>
  <c r="B3" i="3"/>
  <c r="B24" i="3" s="1" a="1"/>
  <c r="O20" i="2"/>
  <c r="O5" i="2"/>
  <c r="O15" i="2"/>
  <c r="O31" i="2"/>
  <c r="O4" i="2"/>
  <c r="O8" i="2"/>
  <c r="O19" i="2"/>
  <c r="O30" i="2"/>
  <c r="O27" i="2"/>
  <c r="O13" i="2"/>
  <c r="O28" i="2"/>
  <c r="O3" i="2"/>
  <c r="O18" i="2"/>
  <c r="O2" i="2"/>
  <c r="O25" i="2"/>
  <c r="O12" i="2"/>
  <c r="O6" i="2"/>
  <c r="O10" i="2"/>
  <c r="O26" i="2"/>
  <c r="AA23" i="3"/>
  <c r="B23" i="3"/>
  <c r="AC23" i="3"/>
  <c r="AB23" i="3"/>
  <c r="B4" i="3" a="1"/>
  <c r="N26" i="14"/>
  <c r="I26" i="2"/>
  <c r="I29" i="2"/>
  <c r="P4" i="2" a="1"/>
  <c r="N4" i="14"/>
  <c r="P27" i="2" a="1"/>
  <c r="I19" i="2"/>
  <c r="P18" i="2" a="1"/>
  <c r="N11" i="14"/>
  <c r="P2" i="2" a="1"/>
  <c r="P12" i="2" a="1"/>
  <c r="P23" i="2" a="1"/>
  <c r="I16" i="2"/>
  <c r="H5" i="2"/>
  <c r="N9" i="14"/>
  <c r="P7" i="2" a="1"/>
  <c r="I3" i="2"/>
  <c r="P14" i="2" a="1"/>
  <c r="I27" i="2"/>
  <c r="N17" i="14"/>
  <c r="I7" i="2"/>
  <c r="I25" i="2"/>
  <c r="I18" i="2"/>
  <c r="M30" i="14"/>
  <c r="P5" i="2" a="1"/>
  <c r="P17" i="2" a="1"/>
  <c r="I12" i="2"/>
  <c r="P28" i="2" a="1"/>
  <c r="N21" i="14"/>
  <c r="I21" i="2"/>
  <c r="I10" i="2"/>
  <c r="N7" i="14"/>
  <c r="H24" i="2"/>
  <c r="P16" i="2" a="1"/>
  <c r="P21" i="2" a="1"/>
  <c r="P20" i="2" a="1"/>
  <c r="I28" i="2"/>
  <c r="I4" i="2"/>
  <c r="I23" i="2"/>
  <c r="P30" i="2" a="1"/>
  <c r="N15" i="14"/>
  <c r="I8" i="2"/>
  <c r="I11" i="2"/>
  <c r="P24" i="2" a="1"/>
  <c r="N27" i="14"/>
  <c r="P25" i="2" a="1"/>
  <c r="N5" i="14"/>
  <c r="P26" i="2" a="1"/>
  <c r="H20" i="2"/>
  <c r="P22" i="2" a="1"/>
  <c r="P11" i="2" a="1"/>
  <c r="N29" i="14"/>
  <c r="I6" i="2"/>
  <c r="N18" i="14"/>
  <c r="I14" i="2"/>
  <c r="P19" i="2" a="1"/>
  <c r="N2" i="14"/>
  <c r="N8" i="14"/>
  <c r="N23" i="14"/>
  <c r="N13" i="14"/>
  <c r="N28" i="14"/>
  <c r="N14" i="14"/>
  <c r="H9" i="2"/>
  <c r="I30" i="2"/>
  <c r="N10" i="14"/>
  <c r="N24" i="14"/>
  <c r="P13" i="2" a="1"/>
  <c r="N19" i="14"/>
  <c r="P10" i="2" a="1"/>
  <c r="I31" i="2"/>
  <c r="P15" i="2" a="1"/>
  <c r="I22" i="2"/>
  <c r="P6" i="2" a="1"/>
  <c r="P9" i="2" a="1"/>
  <c r="N16" i="14"/>
  <c r="N6" i="14"/>
  <c r="N22" i="14"/>
  <c r="I13" i="2"/>
  <c r="I17" i="2"/>
  <c r="P29" i="2" a="1"/>
  <c r="N25" i="14"/>
  <c r="I15" i="2"/>
  <c r="N12" i="14"/>
  <c r="N3" i="14"/>
  <c r="Z7" i="3"/>
  <c r="P31" i="2" a="1"/>
  <c r="P8" i="2" a="1"/>
  <c r="I2" i="2"/>
  <c r="P3" i="2" a="1"/>
  <c r="N20" i="14"/>
  <c r="O20" i="14" l="1"/>
  <c r="P3" i="2"/>
  <c r="P8" i="2"/>
  <c r="P31" i="2"/>
  <c r="O3" i="14"/>
  <c r="O12" i="14"/>
  <c r="O25" i="14"/>
  <c r="P29" i="2"/>
  <c r="O22" i="14"/>
  <c r="O6" i="14"/>
  <c r="O16" i="14"/>
  <c r="P9" i="2"/>
  <c r="P6" i="2"/>
  <c r="P15" i="2"/>
  <c r="P10" i="2"/>
  <c r="O19" i="14"/>
  <c r="P13" i="2"/>
  <c r="O24" i="14"/>
  <c r="O10" i="14"/>
  <c r="O14" i="14"/>
  <c r="O28" i="14"/>
  <c r="O13" i="14"/>
  <c r="O23" i="14"/>
  <c r="O8" i="14"/>
  <c r="O2" i="14"/>
  <c r="P19" i="2"/>
  <c r="O18" i="14"/>
  <c r="O29" i="14"/>
  <c r="P11" i="2"/>
  <c r="P22" i="2"/>
  <c r="P26" i="2"/>
  <c r="O5" i="14"/>
  <c r="P25" i="2"/>
  <c r="O27" i="14"/>
  <c r="P24" i="2"/>
  <c r="O15" i="14"/>
  <c r="P30" i="2"/>
  <c r="P20" i="2"/>
  <c r="P21" i="2"/>
  <c r="P16" i="2"/>
  <c r="O7" i="14"/>
  <c r="O21" i="14"/>
  <c r="P28" i="2"/>
  <c r="P17" i="2"/>
  <c r="P5" i="2"/>
  <c r="O17" i="14"/>
  <c r="P14" i="2"/>
  <c r="P7" i="2"/>
  <c r="O9" i="14"/>
  <c r="P23" i="2"/>
  <c r="P12" i="2"/>
  <c r="P2" i="2"/>
  <c r="O11" i="14"/>
  <c r="P18" i="2"/>
  <c r="P27" i="2"/>
  <c r="O4" i="14"/>
  <c r="P4" i="2"/>
  <c r="O26" i="14"/>
  <c r="B4" i="3"/>
  <c r="B25" i="3" s="1" a="1"/>
  <c r="AA24" i="3"/>
  <c r="AC24" i="3"/>
  <c r="AB24" i="3"/>
  <c r="B24" i="3"/>
  <c r="Q15" i="2" a="1"/>
  <c r="J18" i="2"/>
  <c r="J19" i="2"/>
  <c r="J31" i="2"/>
  <c r="I24" i="2"/>
  <c r="Q14" i="2" a="1"/>
  <c r="J16" i="2"/>
  <c r="J12" i="2"/>
  <c r="Q27" i="2" a="1"/>
  <c r="Q3" i="2" a="1"/>
  <c r="J15" i="2"/>
  <c r="J25" i="2"/>
  <c r="J2" i="2"/>
  <c r="I9" i="2"/>
  <c r="Q22" i="2" a="1"/>
  <c r="J4" i="2"/>
  <c r="J3" i="2"/>
  <c r="Q10" i="2" a="1"/>
  <c r="Q9" i="2" a="1"/>
  <c r="J14" i="2"/>
  <c r="I20" i="2"/>
  <c r="Q23" i="2" a="1"/>
  <c r="J8" i="2"/>
  <c r="J28" i="2"/>
  <c r="J10" i="2"/>
  <c r="Q17" i="2" a="1"/>
  <c r="J7" i="2"/>
  <c r="Q12" i="2" a="1"/>
  <c r="Q4" i="2" a="1"/>
  <c r="Q2" i="2" a="1"/>
  <c r="J29" i="2"/>
  <c r="J21" i="2"/>
  <c r="Q8" i="2" a="1"/>
  <c r="Q29" i="2" a="1"/>
  <c r="Q20" i="2" a="1"/>
  <c r="Q7" i="2" a="1"/>
  <c r="Q26" i="2" a="1"/>
  <c r="Q31" i="2" a="1"/>
  <c r="J17" i="2"/>
  <c r="Q6" i="2" a="1"/>
  <c r="Q13" i="2" a="1"/>
  <c r="B5" i="3" a="1"/>
  <c r="Z8" i="3"/>
  <c r="J22" i="2"/>
  <c r="J6" i="2"/>
  <c r="N30" i="14"/>
  <c r="J13" i="2"/>
  <c r="Q25" i="2" a="1"/>
  <c r="Q30" i="2" a="1"/>
  <c r="Q21" i="2" a="1"/>
  <c r="J27" i="2"/>
  <c r="I5" i="2"/>
  <c r="Q18" i="2" a="1"/>
  <c r="J26" i="2"/>
  <c r="J30" i="2"/>
  <c r="J23" i="2"/>
  <c r="Q16" i="2" a="1"/>
  <c r="Q5" i="2" a="1"/>
  <c r="Q11" i="2" a="1"/>
  <c r="Q28" i="2" a="1"/>
  <c r="Q19" i="2" a="1"/>
  <c r="J11" i="2"/>
  <c r="Q24" i="2" a="1"/>
  <c r="Q24" i="2" l="1"/>
  <c r="Q19" i="2"/>
  <c r="Q28" i="2"/>
  <c r="Q11" i="2"/>
  <c r="Q5" i="2"/>
  <c r="Q16" i="2"/>
  <c r="Q18" i="2"/>
  <c r="Q21" i="2"/>
  <c r="Q30" i="2"/>
  <c r="Q25" i="2"/>
  <c r="O30" i="14"/>
  <c r="B5" i="3"/>
  <c r="B26" i="3" s="1" a="1"/>
  <c r="Q13" i="2"/>
  <c r="Q6" i="2"/>
  <c r="Q31" i="2"/>
  <c r="Q26" i="2"/>
  <c r="Q7" i="2"/>
  <c r="Q20" i="2"/>
  <c r="Q29" i="2"/>
  <c r="Q8" i="2"/>
  <c r="Q2" i="2"/>
  <c r="Q4" i="2"/>
  <c r="Q12" i="2"/>
  <c r="Q17" i="2"/>
  <c r="Q23" i="2"/>
  <c r="Q9" i="2"/>
  <c r="Q10" i="2"/>
  <c r="Q22" i="2"/>
  <c r="Q3" i="2"/>
  <c r="Q27" i="2"/>
  <c r="Q14" i="2"/>
  <c r="Q15" i="2"/>
  <c r="AB25" i="3"/>
  <c r="AC25" i="3"/>
  <c r="B25" i="3"/>
  <c r="AA25" i="3"/>
  <c r="K23" i="2"/>
  <c r="R13" i="2" a="1"/>
  <c r="R29" i="2" a="1"/>
  <c r="R12" i="2" a="1"/>
  <c r="K8" i="2"/>
  <c r="R10" i="2" a="1"/>
  <c r="K2" i="2"/>
  <c r="R6" i="2" a="1"/>
  <c r="K7" i="2"/>
  <c r="K6" i="2"/>
  <c r="K25" i="2"/>
  <c r="K11" i="2"/>
  <c r="K19" i="2"/>
  <c r="K16" i="2"/>
  <c r="K30" i="2"/>
  <c r="R19" i="2" a="1"/>
  <c r="R17" i="2" a="1"/>
  <c r="J20" i="2"/>
  <c r="K4" i="2"/>
  <c r="K18" i="2"/>
  <c r="K26" i="2"/>
  <c r="K22" i="2"/>
  <c r="K10" i="2"/>
  <c r="R20" i="2" a="1"/>
  <c r="K15" i="2"/>
  <c r="R14" i="2" a="1"/>
  <c r="R11" i="2" a="1"/>
  <c r="R30" i="2" a="1"/>
  <c r="R26" i="2" a="1"/>
  <c r="R22" i="2" a="1"/>
  <c r="R15" i="2" a="1"/>
  <c r="R25" i="2" a="1"/>
  <c r="Z9" i="3"/>
  <c r="J9" i="2"/>
  <c r="K3" i="2"/>
  <c r="R28" i="2" a="1"/>
  <c r="R21" i="2" a="1"/>
  <c r="R31" i="2" a="1"/>
  <c r="K29" i="2"/>
  <c r="J24" i="2"/>
  <c r="R2" i="2" a="1"/>
  <c r="K28" i="2"/>
  <c r="R3" i="2" a="1"/>
  <c r="R24" i="2" a="1"/>
  <c r="R8" i="2" a="1"/>
  <c r="K17" i="2"/>
  <c r="K14" i="2"/>
  <c r="K21" i="2"/>
  <c r="R18" i="2" a="1"/>
  <c r="R7" i="2" a="1"/>
  <c r="K27" i="2"/>
  <c r="R23" i="2" a="1"/>
  <c r="R16" i="2" a="1"/>
  <c r="J5" i="2"/>
  <c r="K13" i="2"/>
  <c r="R4" i="2" a="1"/>
  <c r="R9" i="2" a="1"/>
  <c r="R27" i="2" a="1"/>
  <c r="K31" i="2"/>
  <c r="B6" i="3" a="1"/>
  <c r="K12" i="2"/>
  <c r="R5" i="2" a="1"/>
  <c r="R5" i="2" l="1"/>
  <c r="B6" i="3"/>
  <c r="B27" i="3" s="1" a="1"/>
  <c r="R27" i="2"/>
  <c r="R9" i="2"/>
  <c r="R4" i="2"/>
  <c r="R16" i="2"/>
  <c r="R23" i="2"/>
  <c r="R7" i="2"/>
  <c r="R18" i="2"/>
  <c r="R8" i="2"/>
  <c r="R24" i="2"/>
  <c r="R3" i="2"/>
  <c r="R2" i="2"/>
  <c r="R31" i="2"/>
  <c r="R21" i="2"/>
  <c r="R28" i="2"/>
  <c r="R25" i="2"/>
  <c r="R15" i="2"/>
  <c r="R22" i="2"/>
  <c r="R26" i="2"/>
  <c r="R30" i="2"/>
  <c r="R11" i="2"/>
  <c r="R14" i="2"/>
  <c r="R20" i="2"/>
  <c r="R17" i="2"/>
  <c r="R19" i="2"/>
  <c r="R6" i="2"/>
  <c r="R10" i="2"/>
  <c r="R12" i="2"/>
  <c r="R29" i="2"/>
  <c r="R13" i="2"/>
  <c r="AC26" i="3"/>
  <c r="AB26" i="3"/>
  <c r="AA26" i="3"/>
  <c r="B26" i="3"/>
  <c r="L17" i="2"/>
  <c r="S12" i="2" a="1"/>
  <c r="L13" i="2"/>
  <c r="S24" i="2" a="1"/>
  <c r="S20" i="2" a="1"/>
  <c r="S29" i="2" a="1"/>
  <c r="S7" i="2" a="1"/>
  <c r="S8" i="2" a="1"/>
  <c r="L29" i="2"/>
  <c r="L26" i="2"/>
  <c r="L6" i="2"/>
  <c r="S14" i="2" a="1"/>
  <c r="L11" i="2"/>
  <c r="K5" i="2"/>
  <c r="S18" i="2" a="1"/>
  <c r="Z10" i="3"/>
  <c r="L15" i="2"/>
  <c r="S19" i="2" a="1"/>
  <c r="L2" i="2"/>
  <c r="L23" i="2"/>
  <c r="L21" i="2"/>
  <c r="S3" i="2" a="1"/>
  <c r="S31" i="2" a="1"/>
  <c r="S25" i="2" a="1"/>
  <c r="L18" i="2"/>
  <c r="L30" i="2"/>
  <c r="L25" i="2"/>
  <c r="S5" i="2" a="1"/>
  <c r="S15" i="2" a="1"/>
  <c r="L16" i="2"/>
  <c r="L31" i="2"/>
  <c r="B7" i="3" a="1"/>
  <c r="L28" i="2"/>
  <c r="S21" i="2" a="1"/>
  <c r="S27" i="2" a="1"/>
  <c r="S16" i="2" a="1"/>
  <c r="L14" i="2"/>
  <c r="S28" i="2" a="1"/>
  <c r="S22" i="2" a="1"/>
  <c r="L10" i="2"/>
  <c r="L8" i="2"/>
  <c r="S23" i="2" a="1"/>
  <c r="S2" i="2" a="1"/>
  <c r="L3" i="2"/>
  <c r="S26" i="2" a="1"/>
  <c r="S4" i="2" a="1"/>
  <c r="L27" i="2"/>
  <c r="K24" i="2"/>
  <c r="S30" i="2" a="1"/>
  <c r="L22" i="2"/>
  <c r="K20" i="2"/>
  <c r="L19" i="2"/>
  <c r="L7" i="2"/>
  <c r="L12" i="2"/>
  <c r="K9" i="2"/>
  <c r="S11" i="2" a="1"/>
  <c r="S9" i="2" a="1"/>
  <c r="S17" i="2" a="1"/>
  <c r="S6" i="2" a="1"/>
  <c r="S13" i="2" a="1"/>
  <c r="S10" i="2" a="1"/>
  <c r="L4" i="2"/>
  <c r="S10" i="2" l="1"/>
  <c r="S13" i="2"/>
  <c r="S6" i="2"/>
  <c r="S17" i="2"/>
  <c r="S9" i="2"/>
  <c r="S11" i="2"/>
  <c r="S30" i="2"/>
  <c r="S4" i="2"/>
  <c r="S26" i="2"/>
  <c r="S2" i="2"/>
  <c r="S23" i="2"/>
  <c r="S22" i="2"/>
  <c r="S28" i="2"/>
  <c r="S16" i="2"/>
  <c r="S27" i="2"/>
  <c r="S21" i="2"/>
  <c r="B7" i="3"/>
  <c r="B28" i="3" s="1" a="1"/>
  <c r="S15" i="2"/>
  <c r="S5" i="2"/>
  <c r="S25" i="2"/>
  <c r="S31" i="2"/>
  <c r="S3" i="2"/>
  <c r="S19" i="2"/>
  <c r="S18" i="2"/>
  <c r="S14" i="2"/>
  <c r="S8" i="2"/>
  <c r="S7" i="2"/>
  <c r="S29" i="2"/>
  <c r="S20" i="2"/>
  <c r="S24" i="2"/>
  <c r="S12" i="2"/>
  <c r="AC27" i="3"/>
  <c r="B27" i="3"/>
  <c r="AA27" i="3"/>
  <c r="AB27" i="3"/>
  <c r="M4" i="2"/>
  <c r="M13" i="2"/>
  <c r="T9" i="2" a="1"/>
  <c r="T4" i="2" a="1"/>
  <c r="M10" i="2"/>
  <c r="T15" i="2" a="1"/>
  <c r="T5" i="2" a="1"/>
  <c r="T26" i="2" a="1"/>
  <c r="T31" i="2" a="1"/>
  <c r="T19" i="2" a="1"/>
  <c r="M11" i="2"/>
  <c r="T12" i="2" a="1"/>
  <c r="M23" i="2"/>
  <c r="T25" i="2" a="1"/>
  <c r="T10" i="2" a="1"/>
  <c r="M12" i="2"/>
  <c r="M22" i="2"/>
  <c r="M28" i="2"/>
  <c r="T13" i="2" a="1"/>
  <c r="M3" i="2"/>
  <c r="T22" i="2" a="1"/>
  <c r="M25" i="2"/>
  <c r="T3" i="2" a="1"/>
  <c r="M15" i="2"/>
  <c r="T8" i="2" a="1"/>
  <c r="M17" i="2"/>
  <c r="M7" i="2"/>
  <c r="T28" i="2" a="1"/>
  <c r="M6" i="2"/>
  <c r="T29" i="2" a="1"/>
  <c r="T6" i="2" a="1"/>
  <c r="T30" i="2" a="1"/>
  <c r="M21" i="2"/>
  <c r="T14" i="2" a="1"/>
  <c r="T7" i="2" a="1"/>
  <c r="L24" i="2"/>
  <c r="T2" i="2" a="1"/>
  <c r="M14" i="2"/>
  <c r="M31" i="2"/>
  <c r="Z11" i="3"/>
  <c r="T17" i="2" a="1"/>
  <c r="M30" i="2"/>
  <c r="M19" i="2"/>
  <c r="T24" i="2" a="1"/>
  <c r="T23" i="2" a="1"/>
  <c r="T11" i="2" a="1"/>
  <c r="M27" i="2"/>
  <c r="M8" i="2"/>
  <c r="T16" i="2" a="1"/>
  <c r="M16" i="2"/>
  <c r="M18" i="2"/>
  <c r="L5" i="2"/>
  <c r="M26" i="2"/>
  <c r="L9" i="2"/>
  <c r="L20" i="2"/>
  <c r="T27" i="2" a="1"/>
  <c r="M2" i="2"/>
  <c r="B8" i="3" a="1"/>
  <c r="T20" i="2" a="1"/>
  <c r="T21" i="2" a="1"/>
  <c r="M29" i="2"/>
  <c r="T18" i="2" a="1"/>
  <c r="T18" i="2" l="1"/>
  <c r="T21" i="2"/>
  <c r="T20" i="2"/>
  <c r="B8" i="3"/>
  <c r="B29" i="3" s="1" a="1"/>
  <c r="T27" i="2"/>
  <c r="T16" i="2"/>
  <c r="T11" i="2"/>
  <c r="T23" i="2"/>
  <c r="T24" i="2"/>
  <c r="T17" i="2"/>
  <c r="T2" i="2"/>
  <c r="T7" i="2"/>
  <c r="T14" i="2"/>
  <c r="T30" i="2"/>
  <c r="T6" i="2"/>
  <c r="T29" i="2"/>
  <c r="T28" i="2"/>
  <c r="T8" i="2"/>
  <c r="T3" i="2"/>
  <c r="T22" i="2"/>
  <c r="T13" i="2"/>
  <c r="T10" i="2"/>
  <c r="T25" i="2"/>
  <c r="T12" i="2"/>
  <c r="T19" i="2"/>
  <c r="T31" i="2"/>
  <c r="T26" i="2"/>
  <c r="T5" i="2"/>
  <c r="T15" i="2"/>
  <c r="T4" i="2"/>
  <c r="T9" i="2"/>
  <c r="AA28" i="3"/>
  <c r="AC28" i="3"/>
  <c r="AB28" i="3"/>
  <c r="B28" i="3"/>
  <c r="U28" i="2" a="1"/>
  <c r="M9" i="2"/>
  <c r="U14" i="2" a="1"/>
  <c r="U9" i="2" a="1"/>
  <c r="Z12" i="3"/>
  <c r="U8" i="2" a="1"/>
  <c r="U31" i="2" a="1"/>
  <c r="M5" i="2"/>
  <c r="U11" i="2" a="1"/>
  <c r="U30" i="2" a="1"/>
  <c r="U26" i="2" a="1"/>
  <c r="B9" i="3" a="1"/>
  <c r="U23" i="2" a="1"/>
  <c r="U6" i="2" a="1"/>
  <c r="U3" i="2" a="1"/>
  <c r="U10" i="2" a="1"/>
  <c r="U2" i="2" a="1"/>
  <c r="U29" i="2" a="1"/>
  <c r="U15" i="2" a="1"/>
  <c r="U27" i="2" a="1"/>
  <c r="U5" i="2" a="1"/>
  <c r="M20" i="2"/>
  <c r="M24" i="2"/>
  <c r="U22" i="2" a="1"/>
  <c r="U18" i="2" a="1"/>
  <c r="U20" i="2" a="1"/>
  <c r="U24" i="2" a="1"/>
  <c r="U12" i="2" a="1"/>
  <c r="U4" i="2" a="1"/>
  <c r="U16" i="2" a="1"/>
  <c r="U17" i="2" a="1"/>
  <c r="U7" i="2" a="1"/>
  <c r="U13" i="2" a="1"/>
  <c r="U21" i="2" a="1"/>
  <c r="B11" i="3" a="1"/>
  <c r="U19" i="2" a="1"/>
  <c r="U25" i="2" a="1"/>
  <c r="U25" i="2" l="1"/>
  <c r="U19" i="2"/>
  <c r="B11" i="3"/>
  <c r="U21" i="2"/>
  <c r="U13" i="2"/>
  <c r="U7" i="2"/>
  <c r="U17" i="2"/>
  <c r="U16" i="2"/>
  <c r="U4" i="2"/>
  <c r="U12" i="2"/>
  <c r="U24" i="2"/>
  <c r="U20" i="2"/>
  <c r="U18" i="2"/>
  <c r="U22" i="2"/>
  <c r="U5" i="2"/>
  <c r="U27" i="2"/>
  <c r="U15" i="2"/>
  <c r="U29" i="2"/>
  <c r="U2" i="2"/>
  <c r="U10" i="2"/>
  <c r="U3" i="2"/>
  <c r="U6" i="2"/>
  <c r="U23" i="2"/>
  <c r="B9" i="3"/>
  <c r="B30" i="3" s="1" a="1"/>
  <c r="U26" i="2"/>
  <c r="U30" i="2"/>
  <c r="U11" i="2"/>
  <c r="U31" i="2"/>
  <c r="U8" i="2"/>
  <c r="U9" i="2"/>
  <c r="U14" i="2"/>
  <c r="U28" i="2"/>
  <c r="AB29" i="3"/>
  <c r="AA29" i="3"/>
  <c r="AC29" i="3"/>
  <c r="B29" i="3"/>
  <c r="V21" i="2" a="1"/>
  <c r="V29" i="2" a="1"/>
  <c r="V30" i="2" a="1"/>
  <c r="V13" i="2" a="1"/>
  <c r="V18" i="2" a="1"/>
  <c r="V2" i="2" a="1"/>
  <c r="V11" i="2" a="1"/>
  <c r="V14" i="2" a="1"/>
  <c r="V7" i="2" a="1"/>
  <c r="V22" i="2" a="1"/>
  <c r="V10" i="2" a="1"/>
  <c r="B10" i="3" a="1"/>
  <c r="V9" i="2" a="1"/>
  <c r="V17" i="2" a="1"/>
  <c r="V24" i="2" a="1"/>
  <c r="V3" i="2" a="1"/>
  <c r="V5" i="2" a="1"/>
  <c r="V28" i="2" a="1"/>
  <c r="B12" i="3" a="1"/>
  <c r="V26" i="2" a="1"/>
  <c r="V15" i="2" a="1"/>
  <c r="Z13" i="3"/>
  <c r="V16" i="2" a="1"/>
  <c r="V20" i="2" a="1"/>
  <c r="V6" i="2" a="1"/>
  <c r="V31" i="2" a="1"/>
  <c r="V25" i="2" a="1"/>
  <c r="V4" i="2" a="1"/>
  <c r="V23" i="2" a="1"/>
  <c r="V8" i="2" a="1"/>
  <c r="V19" i="2" a="1"/>
  <c r="V12" i="2" a="1"/>
  <c r="V27" i="2" a="1"/>
  <c r="V27" i="2" l="1"/>
  <c r="V12" i="2"/>
  <c r="V19" i="2"/>
  <c r="V8" i="2"/>
  <c r="V23" i="2"/>
  <c r="V4" i="2"/>
  <c r="V25" i="2"/>
  <c r="V31" i="2"/>
  <c r="V6" i="2"/>
  <c r="V20" i="2"/>
  <c r="V16" i="2"/>
  <c r="V15" i="2"/>
  <c r="V26" i="2"/>
  <c r="B12" i="3"/>
  <c r="V28" i="2"/>
  <c r="V5" i="2"/>
  <c r="V3" i="2"/>
  <c r="V24" i="2"/>
  <c r="V17" i="2"/>
  <c r="V9" i="2"/>
  <c r="B10" i="3"/>
  <c r="B31" i="3" s="1" a="1"/>
  <c r="V10" i="2"/>
  <c r="V22" i="2"/>
  <c r="V7" i="2"/>
  <c r="V14" i="2"/>
  <c r="V11" i="2"/>
  <c r="V2" i="2"/>
  <c r="V18" i="2"/>
  <c r="V13" i="2"/>
  <c r="V30" i="2"/>
  <c r="V29" i="2"/>
  <c r="V21" i="2"/>
  <c r="AC30" i="3"/>
  <c r="AA30" i="3"/>
  <c r="B30" i="3"/>
  <c r="AB30" i="3"/>
  <c r="B13" i="3" a="1"/>
  <c r="Z14" i="3"/>
  <c r="B13" i="3" l="1"/>
  <c r="AC31" i="3"/>
  <c r="AC32" i="3" s="1"/>
  <c r="AA31" i="3"/>
  <c r="AA32" i="3" s="1"/>
  <c r="B31" i="3"/>
  <c r="AB31" i="3"/>
  <c r="AB32" i="3" s="1"/>
  <c r="P32" i="3"/>
  <c r="B14" i="3" a="1"/>
  <c r="Z15" i="3"/>
  <c r="B14" i="3" l="1"/>
  <c r="B15" i="3" a="1"/>
  <c r="B1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<sst xmlns="http://schemas.openxmlformats.org/spreadsheetml/2006/main" count="6993" uniqueCount="654">
  <si>
    <t>Name</t>
  </si>
  <si>
    <t>Team</t>
  </si>
  <si>
    <t>PA</t>
  </si>
  <si>
    <t>AB</t>
  </si>
  <si>
    <t>SO</t>
  </si>
  <si>
    <t>SLG</t>
  </si>
  <si>
    <t>Byron Buxton</t>
  </si>
  <si>
    <t>MIN</t>
  </si>
  <si>
    <t>ARI</t>
  </si>
  <si>
    <t>Mike Trout</t>
  </si>
  <si>
    <t>LAA</t>
  </si>
  <si>
    <t>Pablo Sandoval</t>
  </si>
  <si>
    <t>ATL</t>
  </si>
  <si>
    <t>Tyrone Taylor</t>
  </si>
  <si>
    <t>MIL</t>
  </si>
  <si>
    <t>Carson Kelly</t>
  </si>
  <si>
    <t>Ronald Acuna Jr.</t>
  </si>
  <si>
    <t>Yermin Mercedes</t>
  </si>
  <si>
    <t>CHW</t>
  </si>
  <si>
    <t>Vladimir Guerrero Jr.</t>
  </si>
  <si>
    <t>TOR</t>
  </si>
  <si>
    <t>Jesse Winker</t>
  </si>
  <si>
    <t>CIN</t>
  </si>
  <si>
    <t>Kyle Higashioka</t>
  </si>
  <si>
    <t>NYY</t>
  </si>
  <si>
    <t>Guillermo Heredia</t>
  </si>
  <si>
    <t>J.D. Martinez</t>
  </si>
  <si>
    <t>BOS</t>
  </si>
  <si>
    <t>J.D. Davis</t>
  </si>
  <si>
    <t>NYM</t>
  </si>
  <si>
    <t>Buster Posey</t>
  </si>
  <si>
    <t>SFG</t>
  </si>
  <si>
    <t>Bryce Harper</t>
  </si>
  <si>
    <t>PHI</t>
  </si>
  <si>
    <t>Yuli Gurriel</t>
  </si>
  <si>
    <t>HOU</t>
  </si>
  <si>
    <t>Justin Turner</t>
  </si>
  <si>
    <t>LAD</t>
  </si>
  <si>
    <t>Nelson Cruz</t>
  </si>
  <si>
    <t>Omar Narvaez</t>
  </si>
  <si>
    <t>Kolten Wong</t>
  </si>
  <si>
    <t>Nico Hoerner</t>
  </si>
  <si>
    <t>CHC</t>
  </si>
  <si>
    <t>Nick Solak</t>
  </si>
  <si>
    <t>TEX</t>
  </si>
  <si>
    <t>Evan Longoria</t>
  </si>
  <si>
    <t>Yadier Molina</t>
  </si>
  <si>
    <t>STL</t>
  </si>
  <si>
    <t>Kris Bryant</t>
  </si>
  <si>
    <t>Nick Castellanos</t>
  </si>
  <si>
    <t>Jared Walsh</t>
  </si>
  <si>
    <t>Brandon Nimmo</t>
  </si>
  <si>
    <t>Trea Turner</t>
  </si>
  <si>
    <t>WSN</t>
  </si>
  <si>
    <t>Franmil Reyes</t>
  </si>
  <si>
    <t>CLE</t>
  </si>
  <si>
    <t>Fernando Tatis Jr.</t>
  </si>
  <si>
    <t>SDP</t>
  </si>
  <si>
    <t>Shohei Ohtani</t>
  </si>
  <si>
    <t>Xander Bogaerts</t>
  </si>
  <si>
    <t>Ryan Zimmerman</t>
  </si>
  <si>
    <t>Chris Taylor</t>
  </si>
  <si>
    <t>Matt Olson</t>
  </si>
  <si>
    <t>OAK</t>
  </si>
  <si>
    <t>Starling Marte</t>
  </si>
  <si>
    <t>MIA</t>
  </si>
  <si>
    <t>BAL</t>
  </si>
  <si>
    <t>Brad Miller</t>
  </si>
  <si>
    <t>Rafael Devers</t>
  </si>
  <si>
    <t>Jazz Chisholm</t>
  </si>
  <si>
    <t>Yadiel Hernandez</t>
  </si>
  <si>
    <t>Jordan Luplow</t>
  </si>
  <si>
    <t>Tyler Naquin</t>
  </si>
  <si>
    <t>Tim Anderson</t>
  </si>
  <si>
    <t>Tyler Stephenson</t>
  </si>
  <si>
    <t>Jason Castro</t>
  </si>
  <si>
    <t>Jesus Aguilar</t>
  </si>
  <si>
    <t>Ty France</t>
  </si>
  <si>
    <t>SEA</t>
  </si>
  <si>
    <t>Freddie Freeman</t>
  </si>
  <si>
    <t>Max Stassi</t>
  </si>
  <si>
    <t>Dylan Carlson</t>
  </si>
  <si>
    <t>Tucker Barnhart</t>
  </si>
  <si>
    <t>J.T. Realmuto</t>
  </si>
  <si>
    <t>Aaron Judge</t>
  </si>
  <si>
    <t>Josh Harrison</t>
  </si>
  <si>
    <t>Christian Yelich</t>
  </si>
  <si>
    <t>Michael Brantley</t>
  </si>
  <si>
    <t>Nate Lowe</t>
  </si>
  <si>
    <t>C.J. Cron</t>
  </si>
  <si>
    <t>COL</t>
  </si>
  <si>
    <t>Corey Dickerson</t>
  </si>
  <si>
    <t>Mike Zunino</t>
  </si>
  <si>
    <t>TBR</t>
  </si>
  <si>
    <t>Alex Verdugo</t>
  </si>
  <si>
    <t>Zach McKinstry</t>
  </si>
  <si>
    <t>Max Muncy</t>
  </si>
  <si>
    <t>Ryan McMahon</t>
  </si>
  <si>
    <t>Joey Wendle</t>
  </si>
  <si>
    <t>Yordan Alvarez</t>
  </si>
  <si>
    <t>Juan Soto</t>
  </si>
  <si>
    <t>Trent Grisham</t>
  </si>
  <si>
    <t>Austin Riley</t>
  </si>
  <si>
    <t>Will Smith</t>
  </si>
  <si>
    <t>Wil Myers</t>
  </si>
  <si>
    <t>Josh Donaldson</t>
  </si>
  <si>
    <t>Matt Beaty</t>
  </si>
  <si>
    <t>Mark Canha</t>
  </si>
  <si>
    <t>Jose Ramirez</t>
  </si>
  <si>
    <t>Rhys Hoskins</t>
  </si>
  <si>
    <t>Mike Moustakas</t>
  </si>
  <si>
    <t>Akil Baddoo</t>
  </si>
  <si>
    <t>DET</t>
  </si>
  <si>
    <t>Colin Moran</t>
  </si>
  <si>
    <t>PIT</t>
  </si>
  <si>
    <t>Jake Marisnick</t>
  </si>
  <si>
    <t>Carlos Santana</t>
  </si>
  <si>
    <t>KCR</t>
  </si>
  <si>
    <t>Charlie Culberson</t>
  </si>
  <si>
    <t>Nick Maton</t>
  </si>
  <si>
    <t>Bryan Reynolds</t>
  </si>
  <si>
    <t>Pete Alonso</t>
  </si>
  <si>
    <t>Willson Contreras</t>
  </si>
  <si>
    <t>Randal Grichuk</t>
  </si>
  <si>
    <t>Corey Seager</t>
  </si>
  <si>
    <t>Adolis Garcia</t>
  </si>
  <si>
    <t>Luis Robert</t>
  </si>
  <si>
    <t>Seth Brown</t>
  </si>
  <si>
    <t>Randy Arozarena</t>
  </si>
  <si>
    <t>Kole Calhoun</t>
  </si>
  <si>
    <t>Eric Hosmer</t>
  </si>
  <si>
    <t>Francisco Mejia</t>
  </si>
  <si>
    <t>Eduardo Escobar</t>
  </si>
  <si>
    <t>Dom Nunez</t>
  </si>
  <si>
    <t>Alex Blandino</t>
  </si>
  <si>
    <t>Adam Frazier</t>
  </si>
  <si>
    <t>Mitch Haniger</t>
  </si>
  <si>
    <t>Bo Bichette</t>
  </si>
  <si>
    <t>Jean Segura</t>
  </si>
  <si>
    <t>Mookie Betts</t>
  </si>
  <si>
    <t>Brandon Belt</t>
  </si>
  <si>
    <t>Alex Bregman</t>
  </si>
  <si>
    <t>David Peralta</t>
  </si>
  <si>
    <t>Joey Gallo</t>
  </si>
  <si>
    <t>Gio Urshela</t>
  </si>
  <si>
    <t>Matt Joyce</t>
  </si>
  <si>
    <t>Carlos Correa</t>
  </si>
  <si>
    <t>Willie Calhoun</t>
  </si>
  <si>
    <t>Jacob Stallings</t>
  </si>
  <si>
    <t>Adam Eaton</t>
  </si>
  <si>
    <t>Jed Lowrie</t>
  </si>
  <si>
    <t>Ehire Adrianza</t>
  </si>
  <si>
    <t>Salvador Perez</t>
  </si>
  <si>
    <t>Anthony Rizzo</t>
  </si>
  <si>
    <t>Jose Altuve</t>
  </si>
  <si>
    <t>Christian Arroyo</t>
  </si>
  <si>
    <t>Kyle Seager</t>
  </si>
  <si>
    <t>Mike Ford</t>
  </si>
  <si>
    <t>Freddy Galvis</t>
  </si>
  <si>
    <t>Darin Ruf</t>
  </si>
  <si>
    <t>Mike Tauchman</t>
  </si>
  <si>
    <t>Raimel Tapia</t>
  </si>
  <si>
    <t>Sean Murphy</t>
  </si>
  <si>
    <t>Austin Meadows</t>
  </si>
  <si>
    <t>Josh VanMeter</t>
  </si>
  <si>
    <t>Justin Upton</t>
  </si>
  <si>
    <t>Phillip Evans</t>
  </si>
  <si>
    <t>Wilmer Difo</t>
  </si>
  <si>
    <t>Aledmys Diaz</t>
  </si>
  <si>
    <t>Javier Baez</t>
  </si>
  <si>
    <t>Yandy Diaz</t>
  </si>
  <si>
    <t>Luis Arraez</t>
  </si>
  <si>
    <t>Wilson Ramos</t>
  </si>
  <si>
    <t>Tommy Edman</t>
  </si>
  <si>
    <t>Yoan Moncada</t>
  </si>
  <si>
    <t>Mike Yastrzemski</t>
  </si>
  <si>
    <t>Garrett Hampson</t>
  </si>
  <si>
    <t>Matt Duffy</t>
  </si>
  <si>
    <t>Luis Urias</t>
  </si>
  <si>
    <t>Asdrubal Cabrera</t>
  </si>
  <si>
    <t>Giancarlo Stanton</t>
  </si>
  <si>
    <t>Nolan Arenado</t>
  </si>
  <si>
    <t>Maikel Franco</t>
  </si>
  <si>
    <t>Ozzie Albies</t>
  </si>
  <si>
    <t>Manny Machado</t>
  </si>
  <si>
    <t>Whit Merrifield</t>
  </si>
  <si>
    <t>Nick Madrigal</t>
  </si>
  <si>
    <t>Jake Cronenworth</t>
  </si>
  <si>
    <t>Andrelton Simmons</t>
  </si>
  <si>
    <t>Tyler O'Neill</t>
  </si>
  <si>
    <t>Jose Marmolejos</t>
  </si>
  <si>
    <t>DJ LeMahieu</t>
  </si>
  <si>
    <t>Michael Perez</t>
  </si>
  <si>
    <t>Pavin Smith</t>
  </si>
  <si>
    <t>Trevor Story</t>
  </si>
  <si>
    <t>Jorge Mateo</t>
  </si>
  <si>
    <t>Robbie Grossman</t>
  </si>
  <si>
    <t>Tony Kemp</t>
  </si>
  <si>
    <t>Mitch Moreland</t>
  </si>
  <si>
    <t>Jorge Soler</t>
  </si>
  <si>
    <t>Donovan Solano</t>
  </si>
  <si>
    <t>Stephen Vogt</t>
  </si>
  <si>
    <t>Kyle Garlick</t>
  </si>
  <si>
    <t>Michael A. Taylor</t>
  </si>
  <si>
    <t>Jose Abreu</t>
  </si>
  <si>
    <t>Miguel Rojas</t>
  </si>
  <si>
    <t>Albert Pujols</t>
  </si>
  <si>
    <t>Andrew Vaughn</t>
  </si>
  <si>
    <t>Sam Haggerty</t>
  </si>
  <si>
    <t>Brett Phillips</t>
  </si>
  <si>
    <t>Sandy Leon</t>
  </si>
  <si>
    <t>Gregory Polanco</t>
  </si>
  <si>
    <t>Stephen Piscotty</t>
  </si>
  <si>
    <t>Trey Mancini</t>
  </si>
  <si>
    <t>Manuel Margot</t>
  </si>
  <si>
    <t>Tim Locastro</t>
  </si>
  <si>
    <t>Alex Dickerson</t>
  </si>
  <si>
    <t>Jeimer Candelario</t>
  </si>
  <si>
    <t>Niko Goodrum</t>
  </si>
  <si>
    <t>Yonathan Daza</t>
  </si>
  <si>
    <t>Michael Conforto</t>
  </si>
  <si>
    <t>Kurt Suzuki</t>
  </si>
  <si>
    <t>Victor Caratini</t>
  </si>
  <si>
    <t>Roberto Perez</t>
  </si>
  <si>
    <t>Enrique Hernandez</t>
  </si>
  <si>
    <t>Joey Votto</t>
  </si>
  <si>
    <t>Daniel Vogelbach</t>
  </si>
  <si>
    <t>Ramon Laureano</t>
  </si>
  <si>
    <t>Jon Berti</t>
  </si>
  <si>
    <t>Marcus Semien</t>
  </si>
  <si>
    <t>Austin Slater</t>
  </si>
  <si>
    <t>Harold Castro</t>
  </si>
  <si>
    <t>Willians Astudillo</t>
  </si>
  <si>
    <t>Nicky Lopez</t>
  </si>
  <si>
    <t>Christian Vazquez</t>
  </si>
  <si>
    <t>Austin Hays</t>
  </si>
  <si>
    <t>Jurickson Profar</t>
  </si>
  <si>
    <t>Andrew Knizner</t>
  </si>
  <si>
    <t>Austin Dean</t>
  </si>
  <si>
    <t>Brock Holt</t>
  </si>
  <si>
    <t>Austin Barnes</t>
  </si>
  <si>
    <t>Andrew Benintendi</t>
  </si>
  <si>
    <t>Nomar Mazara</t>
  </si>
  <si>
    <t>Jonathan India</t>
  </si>
  <si>
    <t>Bobby Dalbec</t>
  </si>
  <si>
    <t>A.J. Pollock</t>
  </si>
  <si>
    <t>Marwin Gonzalez</t>
  </si>
  <si>
    <t>Max Kepler</t>
  </si>
  <si>
    <t>Paul DeJong</t>
  </si>
  <si>
    <t>Pedro Severino</t>
  </si>
  <si>
    <t>Cavan Biggio</t>
  </si>
  <si>
    <t>Jose Iglesias</t>
  </si>
  <si>
    <t>Nick Senzel</t>
  </si>
  <si>
    <t>Miguel Cabrera</t>
  </si>
  <si>
    <t>Travis Shaw</t>
  </si>
  <si>
    <t>Jonathan Villar</t>
  </si>
  <si>
    <t>Paul Goldschmidt</t>
  </si>
  <si>
    <t>D.J. Stewart</t>
  </si>
  <si>
    <t>Andrew Stevenson</t>
  </si>
  <si>
    <t>Billy McKinney</t>
  </si>
  <si>
    <t>Gary Sanchez</t>
  </si>
  <si>
    <t>Joshua Palacios</t>
  </si>
  <si>
    <t>Jeff McNeil</t>
  </si>
  <si>
    <t>Erik Gonzalez</t>
  </si>
  <si>
    <t>Anthony Rendon</t>
  </si>
  <si>
    <t>Brandon Crawford</t>
  </si>
  <si>
    <t>Mike Brosseau</t>
  </si>
  <si>
    <t>Matt Chapman</t>
  </si>
  <si>
    <t>Tommy La Stella</t>
  </si>
  <si>
    <t>Josh Naylor</t>
  </si>
  <si>
    <t>Gleyber Torres</t>
  </si>
  <si>
    <t>Victor Robles</t>
  </si>
  <si>
    <t>Kyle Isbel</t>
  </si>
  <si>
    <t>Luke Raley</t>
  </si>
  <si>
    <t>Isiah Kiner-Falefa</t>
  </si>
  <si>
    <t>Grayson Greiner</t>
  </si>
  <si>
    <t>Starlin Castro</t>
  </si>
  <si>
    <t>Andres Gimenez</t>
  </si>
  <si>
    <t>Zack Collins</t>
  </si>
  <si>
    <t>Wilmer Flores</t>
  </si>
  <si>
    <t>Mitch Garver</t>
  </si>
  <si>
    <t>Charlie Blackmon</t>
  </si>
  <si>
    <t>Joe Panik</t>
  </si>
  <si>
    <t>James McCann</t>
  </si>
  <si>
    <t>Adam Duvall</t>
  </si>
  <si>
    <t>Lorenzo Cain</t>
  </si>
  <si>
    <t>Kyle Lewis</t>
  </si>
  <si>
    <t>Hanser Alberto</t>
  </si>
  <si>
    <t>Brandon Lowe</t>
  </si>
  <si>
    <t>Garrett Cooper</t>
  </si>
  <si>
    <t>Miguel Sano</t>
  </si>
  <si>
    <t>Rougned Odor</t>
  </si>
  <si>
    <t>Alejandro Kirk</t>
  </si>
  <si>
    <t>Ha-seong Kim</t>
  </si>
  <si>
    <t>Didi Gregorius</t>
  </si>
  <si>
    <t>Dansby Swanson</t>
  </si>
  <si>
    <t>Clint Frazier</t>
  </si>
  <si>
    <t>Yasmani Grandal</t>
  </si>
  <si>
    <t>Francisco Lindor</t>
  </si>
  <si>
    <t>Eddie Rosario</t>
  </si>
  <si>
    <t>Myles Straw</t>
  </si>
  <si>
    <t>Josh Rojas</t>
  </si>
  <si>
    <t>Avisail Garcia</t>
  </si>
  <si>
    <t>J.P. Crawford</t>
  </si>
  <si>
    <t>Keston Hiura</t>
  </si>
  <si>
    <t>Andrew McCutchen</t>
  </si>
  <si>
    <t>Taylor Trammell</t>
  </si>
  <si>
    <t>Jason Heyward</t>
  </si>
  <si>
    <t>Kyle Tucker</t>
  </si>
  <si>
    <t>Jose Rojas</t>
  </si>
  <si>
    <t>Marcell Ozuna</t>
  </si>
  <si>
    <t>David Bote</t>
  </si>
  <si>
    <t>Chad Wallach</t>
  </si>
  <si>
    <t>Kyle Farmer</t>
  </si>
  <si>
    <t>Wyatt Mathisen</t>
  </si>
  <si>
    <t>Jackie Bradley Jr.</t>
  </si>
  <si>
    <t>Amed Rosario</t>
  </si>
  <si>
    <t>Brian Anderson</t>
  </si>
  <si>
    <t>David Fletcher</t>
  </si>
  <si>
    <t>Cesar Hernandez</t>
  </si>
  <si>
    <t>Tommy Pham</t>
  </si>
  <si>
    <t>Willi Castro</t>
  </si>
  <si>
    <t>Jose Trevino</t>
  </si>
  <si>
    <t>Travis d'Arnaud</t>
  </si>
  <si>
    <t>Kevin Kiermaier</t>
  </si>
  <si>
    <t>Hunter Renfroe</t>
  </si>
  <si>
    <t>Andrew Knapp</t>
  </si>
  <si>
    <t>Alec Bohm</t>
  </si>
  <si>
    <t>Jake Cave</t>
  </si>
  <si>
    <t>Brett Gardner</t>
  </si>
  <si>
    <t>Ian Happ</t>
  </si>
  <si>
    <t>Luis Torrens</t>
  </si>
  <si>
    <t>Yan Gomes</t>
  </si>
  <si>
    <t>Anthony Santander</t>
  </si>
  <si>
    <t>Christian Walker</t>
  </si>
  <si>
    <t>Dominic Smith</t>
  </si>
  <si>
    <t>Justin Williams</t>
  </si>
  <si>
    <t>Jorge Polanco</t>
  </si>
  <si>
    <t>Joc Pederson</t>
  </si>
  <si>
    <t>Kyle Schwarber</t>
  </si>
  <si>
    <t>Aaron Hicks</t>
  </si>
  <si>
    <t>Willy Adames</t>
  </si>
  <si>
    <t>David Dahl</t>
  </si>
  <si>
    <t>Eugenio Suarez</t>
  </si>
  <si>
    <t>Jorge Alfaro</t>
  </si>
  <si>
    <t>Franchy Cordero</t>
  </si>
  <si>
    <t>Teoscar Hernandez</t>
  </si>
  <si>
    <t>Rio Ruiz</t>
  </si>
  <si>
    <t>Eric Sogard</t>
  </si>
  <si>
    <t>Yoshi Tsutsugo</t>
  </si>
  <si>
    <t>Dylan Moore</t>
  </si>
  <si>
    <t>Jay Bruce</t>
  </si>
  <si>
    <t>Rowdy Tellez</t>
  </si>
  <si>
    <t>Lourdes Gurriel Jr.</t>
  </si>
  <si>
    <t>Ryan Mountcastle</t>
  </si>
  <si>
    <t>Evan White</t>
  </si>
  <si>
    <t>Jonathan Schoop</t>
  </si>
  <si>
    <t>Jake Bauers</t>
  </si>
  <si>
    <t>Gavin Lux</t>
  </si>
  <si>
    <t>Josh Bell</t>
  </si>
  <si>
    <t>Hunter Dozier</t>
  </si>
  <si>
    <t>Kevin Plawecki</t>
  </si>
  <si>
    <t>Eli White</t>
  </si>
  <si>
    <t>Ramon Urias</t>
  </si>
  <si>
    <t>Curt Casali</t>
  </si>
  <si>
    <t>Kevin Newman</t>
  </si>
  <si>
    <t>Dustin Fowler</t>
  </si>
  <si>
    <t>Edwin Rios</t>
  </si>
  <si>
    <t>Jonah Heim</t>
  </si>
  <si>
    <t>Yu-Cheng Chang</t>
  </si>
  <si>
    <t>Josh Fuentes</t>
  </si>
  <si>
    <t>Chance Sisco</t>
  </si>
  <si>
    <t>Sam Hilliard</t>
  </si>
  <si>
    <t>Nick Ahmed</t>
  </si>
  <si>
    <t>Ryan Jeffers</t>
  </si>
  <si>
    <t>Mauricio Dubon</t>
  </si>
  <si>
    <t>Elias Diaz</t>
  </si>
  <si>
    <t>Roman Quinn</t>
  </si>
  <si>
    <t>Leury Garcia</t>
  </si>
  <si>
    <t>Matt Carpenter</t>
  </si>
  <si>
    <t>Elvis Andrus</t>
  </si>
  <si>
    <t>Aramis Garcia</t>
  </si>
  <si>
    <t>Austin Hedges</t>
  </si>
  <si>
    <t>Victor Reyes</t>
  </si>
  <si>
    <t>Tom Murphy</t>
  </si>
  <si>
    <t>Brent Rooker</t>
  </si>
  <si>
    <t>Cristian Pache</t>
  </si>
  <si>
    <t>Daniel Robertson</t>
  </si>
  <si>
    <t>JaCoby Jones</t>
  </si>
  <si>
    <t>Lewis Brinson</t>
  </si>
  <si>
    <t>Kevin Pillar</t>
  </si>
  <si>
    <t>Luis Campusano</t>
  </si>
  <si>
    <t>Martin Maldonado</t>
  </si>
  <si>
    <t>Leody Taveras</t>
  </si>
  <si>
    <t>Alex Kirilloff</t>
  </si>
  <si>
    <t>Danny Jansen</t>
  </si>
  <si>
    <t>BIP%</t>
  </si>
  <si>
    <t>HIT</t>
  </si>
  <si>
    <t>zSLG</t>
  </si>
  <si>
    <t>zBIP</t>
  </si>
  <si>
    <t>wZ</t>
  </si>
  <si>
    <t>zHIT</t>
  </si>
  <si>
    <t>N</t>
  </si>
  <si>
    <t>Top1</t>
  </si>
  <si>
    <t>Top2</t>
  </si>
  <si>
    <t>Top3</t>
  </si>
  <si>
    <t>Top4</t>
  </si>
  <si>
    <t>Top5</t>
  </si>
  <si>
    <t>Index Lookup</t>
  </si>
  <si>
    <t>Search -&gt;</t>
  </si>
  <si>
    <t>Result -&gt;</t>
  </si>
  <si>
    <t>Hit1</t>
  </si>
  <si>
    <t>Hit2</t>
  </si>
  <si>
    <t>Hit3</t>
  </si>
  <si>
    <t>Hit4</t>
  </si>
  <si>
    <t>Hit5</t>
  </si>
  <si>
    <t>Hit6</t>
  </si>
  <si>
    <t>Hit7</t>
  </si>
  <si>
    <t>Hit8</t>
  </si>
  <si>
    <t>Hit9</t>
  </si>
  <si>
    <t>Top6</t>
  </si>
  <si>
    <t>Top7</t>
  </si>
  <si>
    <t>Top8</t>
  </si>
  <si>
    <t>Top9</t>
  </si>
  <si>
    <t>Ka'ai Tom</t>
  </si>
  <si>
    <t>Pat Valaika</t>
  </si>
  <si>
    <t>Ryan O'Hearn</t>
  </si>
  <si>
    <t>Rk</t>
  </si>
  <si>
    <t>Team -&gt;</t>
  </si>
  <si>
    <t>Lookup</t>
  </si>
  <si>
    <t>Overall</t>
  </si>
  <si>
    <t>G</t>
  </si>
  <si>
    <t>Jacob Nottingham</t>
  </si>
  <si>
    <t>William Contreras</t>
  </si>
  <si>
    <t>Tomas Nido</t>
  </si>
  <si>
    <t>Jonathan Lucroy</t>
  </si>
  <si>
    <t>Manny Pina</t>
  </si>
  <si>
    <t>Alex Avila</t>
  </si>
  <si>
    <t>Luke Maile</t>
  </si>
  <si>
    <t>Austin Nola</t>
  </si>
  <si>
    <t>Anthony Bemboom</t>
  </si>
  <si>
    <t>Tony Wolters</t>
  </si>
  <si>
    <t>Reese McGuire</t>
  </si>
  <si>
    <t>Ben Rortvedt</t>
  </si>
  <si>
    <t>Austin Romine</t>
  </si>
  <si>
    <t>Alex Jackson</t>
  </si>
  <si>
    <t>Cam Gallagher</t>
  </si>
  <si>
    <t>Renato Nunez</t>
  </si>
  <si>
    <t>Matt Adams</t>
  </si>
  <si>
    <t>Todd Frazier</t>
  </si>
  <si>
    <t>John Nogowski</t>
  </si>
  <si>
    <t>Ronald Guzman</t>
  </si>
  <si>
    <t>Johan Camargo</t>
  </si>
  <si>
    <t>Andy Young</t>
  </si>
  <si>
    <t>Chris Owings</t>
  </si>
  <si>
    <t>Jace Peterson</t>
  </si>
  <si>
    <t>Jordy Mercer</t>
  </si>
  <si>
    <t>Zack Short</t>
  </si>
  <si>
    <t>Sheldon Neuse</t>
  </si>
  <si>
    <t>Tyler Wade</t>
  </si>
  <si>
    <t>Edmundo Sosa</t>
  </si>
  <si>
    <t>Isan Diaz</t>
  </si>
  <si>
    <t>Ildemaro Vargas</t>
  </si>
  <si>
    <t>Alan Trejo</t>
  </si>
  <si>
    <t>Luis Garcia</t>
  </si>
  <si>
    <t>Robel Garcia</t>
  </si>
  <si>
    <t>Ronald Torreyes</t>
  </si>
  <si>
    <t>Jose Devers</t>
  </si>
  <si>
    <t>Vimael Machin</t>
  </si>
  <si>
    <t>Scott Kingery</t>
  </si>
  <si>
    <t>Hernan Perez</t>
  </si>
  <si>
    <t>Danny Mendick</t>
  </si>
  <si>
    <t>JT Riddle</t>
  </si>
  <si>
    <t>Geraldo Perdomo</t>
  </si>
  <si>
    <t>Orlando Arcia</t>
  </si>
  <si>
    <t>Ke'Bryan Hayes</t>
  </si>
  <si>
    <t>Luis Guillorme</t>
  </si>
  <si>
    <t>Santiago Espinal</t>
  </si>
  <si>
    <t>Jason Vosler</t>
  </si>
  <si>
    <t>Tucupita Marcano</t>
  </si>
  <si>
    <t>Kevin Padlo</t>
  </si>
  <si>
    <t>Jose Peraza</t>
  </si>
  <si>
    <t>Pablo Reyes</t>
  </si>
  <si>
    <t>Abraham Toro</t>
  </si>
  <si>
    <t>Phil Gosselin</t>
  </si>
  <si>
    <t>Luis Rengifo</t>
  </si>
  <si>
    <t>Max Schrock</t>
  </si>
  <si>
    <t>Anderson Tejeda</t>
  </si>
  <si>
    <t>Jack Mayfield</t>
  </si>
  <si>
    <t>Ketel Marte</t>
  </si>
  <si>
    <t>Daulton Varsho</t>
  </si>
  <si>
    <t>Aristides Aquino</t>
  </si>
  <si>
    <t>Jake Fraley</t>
  </si>
  <si>
    <t>Chad Pinder</t>
  </si>
  <si>
    <t>Jarrod Dyson</t>
  </si>
  <si>
    <t>Harrison Bader</t>
  </si>
  <si>
    <t>Steven Duggar</t>
  </si>
  <si>
    <t>Harold Ramirez</t>
  </si>
  <si>
    <t>Ender Inciarte</t>
  </si>
  <si>
    <t>- - -</t>
  </si>
  <si>
    <t>Cody Bellinger</t>
  </si>
  <si>
    <t>Ryan McKenna</t>
  </si>
  <si>
    <t>Jake Lamb</t>
  </si>
  <si>
    <t>Chas McCormick</t>
  </si>
  <si>
    <t>Lane Thomas</t>
  </si>
  <si>
    <t>Dexter Fowler</t>
  </si>
  <si>
    <t>Jonathan Davis</t>
  </si>
  <si>
    <t>Nick Heath</t>
  </si>
  <si>
    <t>Braden Bishop</t>
  </si>
  <si>
    <t>Mark Payton</t>
  </si>
  <si>
    <t>Magneuris Sierra</t>
  </si>
  <si>
    <t>Ben Gamel</t>
  </si>
  <si>
    <t>Mickey Moniak</t>
  </si>
  <si>
    <t>Adam Haseley</t>
  </si>
  <si>
    <t>Anthony Alford</t>
  </si>
  <si>
    <t>Monte Harrison</t>
  </si>
  <si>
    <t>Scott Schebler</t>
  </si>
  <si>
    <t>Billy Hamilton</t>
  </si>
  <si>
    <t>Nick Williams</t>
  </si>
  <si>
    <t>Juan Lagares</t>
  </si>
  <si>
    <t>Odubel Herrera</t>
  </si>
  <si>
    <t>Jon Jay</t>
  </si>
  <si>
    <t>Albert Almora Jr.</t>
  </si>
  <si>
    <t>Taylor Ward</t>
  </si>
  <si>
    <t>DJ Peters</t>
  </si>
  <si>
    <t>Scott Hurst</t>
  </si>
  <si>
    <t>George Springer</t>
  </si>
  <si>
    <t>Andy Ibanez</t>
  </si>
  <si>
    <t>Taylor Jones</t>
  </si>
  <si>
    <t>C</t>
  </si>
  <si>
    <t>1B</t>
  </si>
  <si>
    <t>2B</t>
  </si>
  <si>
    <t>3B</t>
  </si>
  <si>
    <t>SS</t>
  </si>
  <si>
    <t>OF</t>
  </si>
  <si>
    <t>DH</t>
  </si>
  <si>
    <t>K%</t>
  </si>
  <si>
    <t>zK</t>
  </si>
  <si>
    <t>P1</t>
  </si>
  <si>
    <t>P2</t>
  </si>
  <si>
    <t>P3</t>
  </si>
  <si>
    <t>Tm</t>
  </si>
  <si>
    <t>2 Tms</t>
  </si>
  <si>
    <t>Ha-Seong Kim</t>
  </si>
  <si>
    <t>Bat</t>
  </si>
  <si>
    <t>SLG%</t>
  </si>
  <si>
    <t>STD</t>
  </si>
  <si>
    <t>vs LHP</t>
  </si>
  <si>
    <t>vs RHP</t>
  </si>
  <si>
    <t/>
  </si>
  <si>
    <t>vLHP</t>
  </si>
  <si>
    <t>vRHP</t>
  </si>
  <si>
    <t>Connor Joe</t>
  </si>
  <si>
    <t>Michael Chavis</t>
  </si>
  <si>
    <t>Miguel Andujar</t>
  </si>
  <si>
    <t>Trevor Larnach</t>
  </si>
  <si>
    <t>Luke Voit</t>
  </si>
  <si>
    <t>Jarred Kelenic</t>
  </si>
  <si>
    <t>Will Craig</t>
  </si>
  <si>
    <t>Khris Davis</t>
  </si>
  <si>
    <t>Shogo Akiyama</t>
  </si>
  <si>
    <t>Eric Haase</t>
  </si>
  <si>
    <t>Drew Butera</t>
  </si>
  <si>
    <t>Brian O'Grady</t>
  </si>
  <si>
    <t>Ji-Man Choi</t>
  </si>
  <si>
    <t>Rob Refsnyder</t>
  </si>
  <si>
    <t>Pos</t>
  </si>
  <si>
    <t>Side</t>
  </si>
  <si>
    <t>Kelvin Gutierrez</t>
  </si>
  <si>
    <t>Troy Stokes Jr.</t>
  </si>
  <si>
    <t>Jake Rogers</t>
  </si>
  <si>
    <t>Johneshwy Fargas</t>
  </si>
  <si>
    <t>Rene Rivera</t>
  </si>
  <si>
    <t>Cameron Maybin</t>
  </si>
  <si>
    <t>Kevan Smith</t>
  </si>
  <si>
    <t>Jeff Mathis</t>
  </si>
  <si>
    <t>Brendan Rodgers</t>
  </si>
  <si>
    <t>Wilfredo Tovar</t>
  </si>
  <si>
    <t>John Andreoli</t>
  </si>
  <si>
    <t>P.J. Higgins</t>
  </si>
  <si>
    <t>Jonathan Arauz</t>
  </si>
  <si>
    <t>Donovan Walton</t>
  </si>
  <si>
    <t>Josh Reddick</t>
  </si>
  <si>
    <t>Khalil Lee</t>
  </si>
  <si>
    <t>Nick Martini</t>
  </si>
  <si>
    <t>Patrick Mazeika</t>
  </si>
  <si>
    <t>Stevie Wilkerson</t>
  </si>
  <si>
    <t>Danny Santana</t>
  </si>
  <si>
    <t>Max Moroff</t>
  </si>
  <si>
    <t>Domingo Leyba</t>
  </si>
  <si>
    <t>Rafael Marchan</t>
  </si>
  <si>
    <t>GS</t>
  </si>
  <si>
    <t>Inn</t>
  </si>
  <si>
    <t>P4</t>
  </si>
  <si>
    <t>P5</t>
  </si>
  <si>
    <t>X</t>
  </si>
  <si>
    <t>Shoulder</t>
  </si>
  <si>
    <t>Hamstring</t>
  </si>
  <si>
    <t>Achilles</t>
  </si>
  <si>
    <t>Hand</t>
  </si>
  <si>
    <t>Thumb</t>
  </si>
  <si>
    <t>Hip</t>
  </si>
  <si>
    <t>Wrist</t>
  </si>
  <si>
    <t>Knee</t>
  </si>
  <si>
    <t>Injury</t>
  </si>
  <si>
    <t>Player</t>
  </si>
  <si>
    <t>Return</t>
  </si>
  <si>
    <t>Value</t>
  </si>
  <si>
    <t>M</t>
  </si>
  <si>
    <t>Len</t>
  </si>
  <si>
    <t>P6</t>
  </si>
  <si>
    <t>Cedric Mullins II</t>
  </si>
  <si>
    <t>Taylor Walls</t>
  </si>
  <si>
    <t>Owen Miller</t>
  </si>
  <si>
    <t>LaMonte Wade Jr.</t>
  </si>
  <si>
    <t>Patrick Wisdom</t>
  </si>
  <si>
    <t>BB%</t>
  </si>
  <si>
    <t>Brandon Drury</t>
  </si>
  <si>
    <t>Jose Rondon</t>
  </si>
  <si>
    <t>Webster Rivas</t>
  </si>
  <si>
    <t>Austin Wynns</t>
  </si>
  <si>
    <t>Edward Olivares</t>
  </si>
  <si>
    <t>SD</t>
  </si>
  <si>
    <t>Z</t>
  </si>
  <si>
    <t>3 Tms</t>
  </si>
  <si>
    <t>vR</t>
  </si>
  <si>
    <t>vL</t>
  </si>
  <si>
    <t>Abraham Almonte</t>
  </si>
  <si>
    <t>Rafael Ortega</t>
  </si>
  <si>
    <t>Mike Freeman</t>
  </si>
  <si>
    <t>Mason Williams</t>
  </si>
  <si>
    <t>Adalberto Mondesi</t>
  </si>
  <si>
    <t>Jose Godoy</t>
  </si>
  <si>
    <t>Kean Wong</t>
  </si>
  <si>
    <t>Bradley Zimmer</t>
  </si>
  <si>
    <t>Nick Gordon</t>
  </si>
  <si>
    <t>Jason Martin</t>
  </si>
  <si>
    <t>Cole Tucker</t>
  </si>
  <si>
    <t>Y</t>
  </si>
  <si>
    <t>Arm</t>
  </si>
  <si>
    <t>Inj</t>
  </si>
  <si>
    <t>Pitcher</t>
  </si>
  <si>
    <t>vP</t>
  </si>
  <si>
    <t>Heel</t>
  </si>
  <si>
    <t>Ankle</t>
  </si>
  <si>
    <t>Bobby Bradley</t>
  </si>
  <si>
    <t>Brian Goodwin</t>
  </si>
  <si>
    <t>Jesus Sanchez</t>
  </si>
  <si>
    <t>Luke Williams</t>
  </si>
  <si>
    <t>Daz Cameron</t>
  </si>
  <si>
    <t>Wander Franco</t>
  </si>
  <si>
    <t>Sergio Alcantara</t>
  </si>
  <si>
    <t>Shed Long Jr.</t>
  </si>
  <si>
    <t>Logan 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</si>
</sst>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0.0"/>
    <numFmt numFmtId="167" formatCode="[$-409]d\-mmm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3D3F4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0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33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3" fillId="33" borderId="11" xfId="0" applyFont="1" applyFill="1" applyBorder="1" applyAlignment="1">
      <alignment horizontal="right"/>
    </xf>
    <xf numFmtId="0" fontId="19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13" fillId="33" borderId="14" xfId="0" applyFont="1" applyFill="1" applyBorder="1" applyAlignment="1">
      <alignment horizontal="right"/>
    </xf>
    <xf numFmtId="0" fontId="20" fillId="33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/>
    <xf numFmtId="0" fontId="22" fillId="33" borderId="0" xfId="0" applyFont="1" applyFill="1" applyAlignment="1">
      <alignment horizontal="right"/>
    </xf>
    <xf numFmtId="2" fontId="23" fillId="33" borderId="0" xfId="0" applyNumberFormat="1" applyFont="1" applyFill="1" applyAlignment="1">
      <alignment horizontal="center"/>
    </xf>
    <xf numFmtId="0" fontId="24" fillId="33" borderId="0" xfId="0" applyFont="1" applyFill="1" applyAlignment="1">
      <alignment horizontal="center"/>
    </xf>
    <xf numFmtId="0" fontId="17" fillId="3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25" fillId="0" borderId="0" xfId="0" applyFont="1" applyFill="1" applyAlignment="1">
      <alignment horizontal="center"/>
    </xf>
    <xf numFmtId="0" fontId="25" fillId="0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26" fillId="33" borderId="0" xfId="0" applyFont="1" applyFill="1" applyAlignment="1">
      <alignment horizontal="center"/>
    </xf>
    <xf numFmtId="2" fontId="26" fillId="33" borderId="0" xfId="0" applyNumberFormat="1" applyFont="1" applyFill="1" applyAlignment="1">
      <alignment horizontal="center"/>
    </xf>
    <xf numFmtId="164" fontId="26" fillId="33" borderId="0" xfId="0" applyNumberFormat="1" applyFont="1" applyFill="1" applyAlignment="1">
      <alignment horizontal="center"/>
    </xf>
    <xf numFmtId="0" fontId="0" fillId="0" borderId="0" xfId="0" applyAlignmen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26" fillId="33" borderId="0" xfId="0" applyNumberFormat="1" applyFont="1" applyFill="1" applyAlignment="1">
      <alignment horizontal="center"/>
    </xf>
    <xf numFmtId="165" fontId="26" fillId="33" borderId="0" xfId="42" applyNumberFormat="1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5" fillId="0" borderId="0" xfId="0" applyFont="1" applyFill="1" applyAlignment="1"/>
    <xf numFmtId="167" fontId="25" fillId="0" borderId="0" xfId="0" applyNumberFormat="1" applyFont="1" applyFill="1" applyAlignment="1"/>
    <xf numFmtId="167" fontId="25" fillId="0" borderId="0" xfId="0" applyNumberFormat="1" applyFont="1" applyFill="1" applyAlignment="1">
      <alignment horizontal="center" vertical="center"/>
    </xf>
    <xf numFmtId="167" fontId="0" fillId="0" borderId="0" xfId="0" applyNumberFormat="1" applyAlignment="1"/>
    <xf numFmtId="2" fontId="25" fillId="0" borderId="0" xfId="0" applyNumberFormat="1" applyFont="1" applyFill="1" applyAlignment="1">
      <alignment horizontal="center" vertical="center"/>
    </xf>
    <xf numFmtId="2" fontId="25" fillId="0" borderId="0" xfId="0" applyNumberFormat="1" applyFont="1" applyFill="1" applyAlignment="1">
      <alignment vertical="center"/>
    </xf>
    <xf numFmtId="2" fontId="0" fillId="0" borderId="0" xfId="0" applyNumberFormat="1" applyAlignment="1"/>
    <xf numFmtId="1" fontId="25" fillId="0" borderId="0" xfId="0" applyNumberFormat="1" applyFont="1" applyFill="1" applyAlignment="1">
      <alignment horizontal="center" vertical="center"/>
    </xf>
    <xf numFmtId="1" fontId="25" fillId="0" borderId="0" xfId="0" applyNumberFormat="1" applyFont="1" applyFill="1" applyAlignment="1">
      <alignment vertical="center"/>
    </xf>
    <xf numFmtId="1" fontId="0" fillId="0" borderId="0" xfId="0" applyNumberFormat="1" applyAlignment="1"/>
    <xf numFmtId="9" fontId="0" fillId="0" borderId="0" xfId="42" applyFont="1" applyAlignment="1"/>
    <xf numFmtId="9" fontId="0" fillId="0" borderId="0" xfId="42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/>
    <xf numFmtId="164" fontId="26" fillId="33" borderId="0" xfId="0" applyNumberFormat="1" applyFont="1" applyFill="1"/>
    <xf numFmtId="2" fontId="26" fillId="33" borderId="0" xfId="0" applyNumberFormat="1" applyFont="1" applyFill="1"/>
    <xf numFmtId="0" fontId="0" fillId="34" borderId="0" xfId="0" applyFill="1"/>
    <xf numFmtId="164" fontId="0" fillId="34" borderId="0" xfId="0" applyNumberFormat="1" applyFill="1"/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34" borderId="0" xfId="0" applyNumberFormat="1" applyFill="1"/>
    <xf numFmtId="1" fontId="0" fillId="35" borderId="0" xfId="0" applyNumberFormat="1" applyFill="1" applyAlignment="1">
      <alignment horizontal="center"/>
    </xf>
    <xf numFmtId="164" fontId="0" fillId="35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1" fontId="0" fillId="35" borderId="0" xfId="0" applyNumberFormat="1" applyFill="1"/>
    <xf numFmtId="164" fontId="0" fillId="35" borderId="0" xfId="0" applyNumberFormat="1" applyFill="1"/>
    <xf numFmtId="2" fontId="0" fillId="35" borderId="0" xfId="0" applyNumberFormat="1" applyFill="1"/>
    <xf numFmtId="0" fontId="0" fillId="34" borderId="0" xfId="0" applyFill="1" applyAlignment="1">
      <alignment horizontal="center"/>
    </xf>
    <xf numFmtId="0" fontId="27" fillId="36" borderId="0" xfId="0" applyFont="1" applyFill="1" applyAlignment="1">
      <alignment horizontal="center" vertical="center"/>
    </xf>
    <xf numFmtId="0" fontId="0" fillId="37" borderId="24" xfId="0" applyFont="1" applyFill="1" applyBorder="1" applyAlignment="1">
      <alignment horizontal="center"/>
    </xf>
    <xf numFmtId="2" fontId="0" fillId="37" borderId="24" xfId="0" applyNumberFormat="1" applyFont="1" applyFill="1" applyBorder="1" applyAlignment="1">
      <alignment horizontal="center"/>
    </xf>
    <xf numFmtId="2" fontId="0" fillId="37" borderId="25" xfId="0" applyNumberFormat="1" applyFont="1" applyFill="1" applyBorder="1" applyAlignment="1">
      <alignment horizontal="center"/>
    </xf>
    <xf numFmtId="0" fontId="0" fillId="37" borderId="16" xfId="0" applyFont="1" applyFill="1" applyBorder="1" applyAlignment="1">
      <alignment horizontal="center"/>
    </xf>
    <xf numFmtId="2" fontId="0" fillId="37" borderId="16" xfId="0" applyNumberFormat="1" applyFont="1" applyFill="1" applyBorder="1"/>
    <xf numFmtId="2" fontId="0" fillId="37" borderId="26" xfId="0" applyNumberFormat="1" applyFont="1" applyFill="1" applyBorder="1"/>
    <xf numFmtId="0" fontId="0" fillId="0" borderId="0" xfId="0" applyFill="1"/>
    <xf numFmtId="2" fontId="0" fillId="33" borderId="0" xfId="0" applyNumberFormat="1" applyFill="1" applyAlignment="1">
      <alignment horizontal="center"/>
    </xf>
    <xf numFmtId="2" fontId="0" fillId="33" borderId="0" xfId="0" applyNumberFormat="1" applyFill="1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16" fontId="0" fillId="0" borderId="0" xfId="0" applyNumberFormat="1" applyFont="1" applyFill="1" applyAlignment="1">
      <alignment vertical="center"/>
    </xf>
    <xf numFmtId="0" fontId="0" fillId="33" borderId="0" xfId="0" applyFill="1" applyAlignment="1">
      <alignment horizontal="center"/>
    </xf>
    <xf numFmtId="0" fontId="28" fillId="37" borderId="23" xfId="0" applyFont="1" applyFill="1" applyBorder="1" applyAlignment="1">
      <alignment horizontal="left"/>
    </xf>
    <xf numFmtId="0" fontId="28" fillId="37" borderId="16" xfId="0" applyFont="1" applyFill="1" applyBorder="1" applyAlignment="1">
      <alignment horizontal="left"/>
    </xf>
    <xf numFmtId="0" fontId="0" fillId="37" borderId="11" xfId="0" applyFont="1" applyFill="1" applyBorder="1" applyAlignment="1">
      <alignment horizontal="center"/>
    </xf>
    <xf numFmtId="0" fontId="0" fillId="37" borderId="24" xfId="0" applyFont="1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</border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ssports.com/mlb/teams/COL/colorado-rockies/" TargetMode="External"/><Relationship Id="rId13" Type="http://schemas.openxmlformats.org/officeDocument/2006/relationships/hyperlink" Target="https://www.cbssports.com/mlb/teams/LAD/los-angeles-dodgers/" TargetMode="External"/><Relationship Id="rId18" Type="http://schemas.openxmlformats.org/officeDocument/2006/relationships/hyperlink" Target="https://www.cbssports.com/mlb/teams/NYY/new-york-yankees/" TargetMode="External"/><Relationship Id="rId26" Type="http://schemas.openxmlformats.org/officeDocument/2006/relationships/hyperlink" Target="https://www.cbssports.com/mlb/teams/TB/tampa-bay-rays/" TargetMode="External"/><Relationship Id="rId3" Type="http://schemas.openxmlformats.org/officeDocument/2006/relationships/hyperlink" Target="https://www.cbssports.com/mlb/teams/BOS/boston-red-sox/" TargetMode="External"/><Relationship Id="rId21" Type="http://schemas.openxmlformats.org/officeDocument/2006/relationships/hyperlink" Target="https://www.cbssports.com/mlb/teams/PIT/pittsburgh-pirates/" TargetMode="External"/><Relationship Id="rId7" Type="http://schemas.openxmlformats.org/officeDocument/2006/relationships/hyperlink" Target="https://www.cbssports.com/mlb/teams/CLE/cleveland-indians/" TargetMode="External"/><Relationship Id="rId12" Type="http://schemas.openxmlformats.org/officeDocument/2006/relationships/hyperlink" Target="https://www.cbssports.com/mlb/teams/LAA/los-angeles-angels/" TargetMode="External"/><Relationship Id="rId17" Type="http://schemas.openxmlformats.org/officeDocument/2006/relationships/hyperlink" Target="https://www.cbssports.com/mlb/teams/NYM/new-york-mets/" TargetMode="External"/><Relationship Id="rId25" Type="http://schemas.openxmlformats.org/officeDocument/2006/relationships/hyperlink" Target="https://www.cbssports.com/mlb/teams/STL/st-louis-cardinals/" TargetMode="External"/><Relationship Id="rId2" Type="http://schemas.openxmlformats.org/officeDocument/2006/relationships/hyperlink" Target="https://www.cbssports.com/mlb/teams/BAL/baltimore-orioles/" TargetMode="External"/><Relationship Id="rId16" Type="http://schemas.openxmlformats.org/officeDocument/2006/relationships/hyperlink" Target="https://www.cbssports.com/mlb/teams/MIN/minnesota-twins/" TargetMode="External"/><Relationship Id="rId20" Type="http://schemas.openxmlformats.org/officeDocument/2006/relationships/hyperlink" Target="https://www.cbssports.com/mlb/teams/PHI/philadelphia-phillies/" TargetMode="External"/><Relationship Id="rId29" Type="http://schemas.openxmlformats.org/officeDocument/2006/relationships/hyperlink" Target="https://www.cbssports.com/mlb/teams/WAS/washington-nationals/" TargetMode="External"/><Relationship Id="rId1" Type="http://schemas.openxmlformats.org/officeDocument/2006/relationships/hyperlink" Target="https://www.cbssports.com/mlb/teams/ATL/atlanta-braves/" TargetMode="External"/><Relationship Id="rId6" Type="http://schemas.openxmlformats.org/officeDocument/2006/relationships/hyperlink" Target="https://www.cbssports.com/mlb/teams/CIN/cincinnati-reds/" TargetMode="External"/><Relationship Id="rId11" Type="http://schemas.openxmlformats.org/officeDocument/2006/relationships/hyperlink" Target="https://www.cbssports.com/mlb/teams/KC/kansas-city-royals/" TargetMode="External"/><Relationship Id="rId24" Type="http://schemas.openxmlformats.org/officeDocument/2006/relationships/hyperlink" Target="https://www.cbssports.com/mlb/teams/SEA/seattle-mariners/" TargetMode="External"/><Relationship Id="rId5" Type="http://schemas.openxmlformats.org/officeDocument/2006/relationships/hyperlink" Target="https://www.cbssports.com/mlb/teams/CHW/chicago-white-sox/" TargetMode="External"/><Relationship Id="rId15" Type="http://schemas.openxmlformats.org/officeDocument/2006/relationships/hyperlink" Target="https://www.cbssports.com/mlb/teams/MIL/milwaukee-brewers/" TargetMode="External"/><Relationship Id="rId23" Type="http://schemas.openxmlformats.org/officeDocument/2006/relationships/hyperlink" Target="https://www.cbssports.com/mlb/teams/SF/san-francisco-giants/" TargetMode="External"/><Relationship Id="rId28" Type="http://schemas.openxmlformats.org/officeDocument/2006/relationships/hyperlink" Target="https://www.cbssports.com/mlb/teams/TOR/toronto-blue-jays/" TargetMode="External"/><Relationship Id="rId10" Type="http://schemas.openxmlformats.org/officeDocument/2006/relationships/hyperlink" Target="https://www.cbssports.com/mlb/teams/HOU/houston-astros/" TargetMode="External"/><Relationship Id="rId19" Type="http://schemas.openxmlformats.org/officeDocument/2006/relationships/hyperlink" Target="https://www.cbssports.com/mlb/teams/OAK/oakland-athletics/" TargetMode="External"/><Relationship Id="rId4" Type="http://schemas.openxmlformats.org/officeDocument/2006/relationships/hyperlink" Target="https://www.cbssports.com/mlb/teams/CHC/chicago-cubs/" TargetMode="External"/><Relationship Id="rId9" Type="http://schemas.openxmlformats.org/officeDocument/2006/relationships/hyperlink" Target="https://www.cbssports.com/mlb/teams/DET/detroit-tigers/" TargetMode="External"/><Relationship Id="rId14" Type="http://schemas.openxmlformats.org/officeDocument/2006/relationships/hyperlink" Target="https://www.cbssports.com/mlb/teams/MIA/miami-marlins/" TargetMode="External"/><Relationship Id="rId22" Type="http://schemas.openxmlformats.org/officeDocument/2006/relationships/hyperlink" Target="https://www.cbssports.com/mlb/teams/SD/san-diego-padres/" TargetMode="External"/><Relationship Id="rId27" Type="http://schemas.openxmlformats.org/officeDocument/2006/relationships/hyperlink" Target="https://www.cbssports.com/mlb/teams/TEX/texas-ranger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120015</xdr:rowOff>
    </xdr:to>
    <xdr:sp macro="" textlink="">
      <xdr:nvSpPr>
        <xdr:cNvPr id="8193" name="AutoShape 1" descr="team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05C4B-A762-4223-AA2B-820471F87701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304800</xdr:colOff>
      <xdr:row>73</xdr:row>
      <xdr:rowOff>120015</xdr:rowOff>
    </xdr:to>
    <xdr:sp macro="" textlink="">
      <xdr:nvSpPr>
        <xdr:cNvPr id="8194" name="AutoShape 2" descr="team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6FE25B-BBDF-42EA-941F-BB9883DE6591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304800</xdr:colOff>
      <xdr:row>81</xdr:row>
      <xdr:rowOff>120015</xdr:rowOff>
    </xdr:to>
    <xdr:sp macro="" textlink="">
      <xdr:nvSpPr>
        <xdr:cNvPr id="8195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F65820-43E4-46FC-81F6-5C0E414FFE1B}"/>
            </a:ext>
          </a:extLst>
        </xdr:cNvPr>
        <xdr:cNvSpPr>
          <a:spLocks noChangeAspect="1" noChangeArrowheads="1"/>
        </xdr:cNvSpPr>
      </xdr:nvSpPr>
      <xdr:spPr bwMode="auto">
        <a:xfrm>
          <a:off x="0" y="85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120015</xdr:rowOff>
    </xdr:to>
    <xdr:sp macro="" textlink="">
      <xdr:nvSpPr>
        <xdr:cNvPr id="8196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F52BB1-E044-4B36-A519-A39CE2B37B4D}"/>
            </a:ext>
          </a:extLst>
        </xdr:cNvPr>
        <xdr:cNvSpPr>
          <a:spLocks noChangeAspect="1" noChangeArrowheads="1"/>
        </xdr:cNvSpPr>
      </xdr:nvSpPr>
      <xdr:spPr bwMode="auto">
        <a:xfrm>
          <a:off x="0" y="108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120015</xdr:rowOff>
    </xdr:to>
    <xdr:sp macro="" textlink="">
      <xdr:nvSpPr>
        <xdr:cNvPr id="8197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DD7D43E-D517-4C8F-A406-BAF855DC5E32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304800</xdr:colOff>
      <xdr:row>238</xdr:row>
      <xdr:rowOff>120015</xdr:rowOff>
    </xdr:to>
    <xdr:sp macro="" textlink="">
      <xdr:nvSpPr>
        <xdr:cNvPr id="8198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175F5F7-F26D-4FB5-AFDA-F8E705C853FC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0</xdr:rowOff>
    </xdr:from>
    <xdr:to>
      <xdr:col>0</xdr:col>
      <xdr:colOff>304800</xdr:colOff>
      <xdr:row>239</xdr:row>
      <xdr:rowOff>120015</xdr:rowOff>
    </xdr:to>
    <xdr:sp macro="" textlink="">
      <xdr:nvSpPr>
        <xdr:cNvPr id="8199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9BA5223-F088-482E-A611-F3244B0A049D}"/>
            </a:ext>
          </a:extLst>
        </xdr:cNvPr>
        <xdr:cNvSpPr>
          <a:spLocks noChangeAspect="1" noChangeArrowheads="1"/>
        </xdr:cNvSpPr>
      </xdr:nvSpPr>
      <xdr:spPr bwMode="auto">
        <a:xfrm>
          <a:off x="0" y="215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</xdr:row>
      <xdr:rowOff>0</xdr:rowOff>
    </xdr:from>
    <xdr:to>
      <xdr:col>0</xdr:col>
      <xdr:colOff>304800</xdr:colOff>
      <xdr:row>241</xdr:row>
      <xdr:rowOff>120015</xdr:rowOff>
    </xdr:to>
    <xdr:sp macro="" textlink="">
      <xdr:nvSpPr>
        <xdr:cNvPr id="8200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0AF2EC1-F0F0-4A21-87B2-9E39665448DF}"/>
            </a:ext>
          </a:extLst>
        </xdr:cNvPr>
        <xdr:cNvSpPr>
          <a:spLocks noChangeAspect="1" noChangeArrowheads="1"/>
        </xdr:cNvSpPr>
      </xdr:nvSpPr>
      <xdr:spPr bwMode="auto">
        <a:xfrm>
          <a:off x="0" y="2443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304800</xdr:colOff>
      <xdr:row>244</xdr:row>
      <xdr:rowOff>120015</xdr:rowOff>
    </xdr:to>
    <xdr:sp macro="" textlink="">
      <xdr:nvSpPr>
        <xdr:cNvPr id="8201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AC6558-A830-4DC2-88AA-37D091D1BBD2}"/>
            </a:ext>
          </a:extLst>
        </xdr:cNvPr>
        <xdr:cNvSpPr>
          <a:spLocks noChangeAspect="1" noChangeArrowheads="1"/>
        </xdr:cNvSpPr>
      </xdr:nvSpPr>
      <xdr:spPr bwMode="auto">
        <a:xfrm>
          <a:off x="0" y="2678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304800</xdr:colOff>
      <xdr:row>247</xdr:row>
      <xdr:rowOff>120015</xdr:rowOff>
    </xdr:to>
    <xdr:sp macro="" textlink="">
      <xdr:nvSpPr>
        <xdr:cNvPr id="8202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01A492E-CAF7-41BE-9C4E-CBFA8626AD75}"/>
            </a:ext>
          </a:extLst>
        </xdr:cNvPr>
        <xdr:cNvSpPr>
          <a:spLocks noChangeAspect="1" noChangeArrowheads="1"/>
        </xdr:cNvSpPr>
      </xdr:nvSpPr>
      <xdr:spPr bwMode="auto">
        <a:xfrm>
          <a:off x="0" y="3004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120015</xdr:rowOff>
    </xdr:to>
    <xdr:sp macro="" textlink="">
      <xdr:nvSpPr>
        <xdr:cNvPr id="8203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F24B6DF-896E-453B-8382-1EA1F59EFAAF}"/>
            </a:ext>
            <a:ext uri="{147F2762-F138-4A5C-976F-8EAC2B608ADB}">
              <a16:predDERef xmlns:a16="http://schemas.microsoft.com/office/drawing/2014/main" pred="{201A492E-CAF7-41BE-9C4E-CBFA8626AD75}"/>
            </a:ext>
          </a:extLst>
        </xdr:cNvPr>
        <xdr:cNvSpPr>
          <a:spLocks noChangeAspect="1" noChangeArrowheads="1"/>
        </xdr:cNvSpPr>
      </xdr:nvSpPr>
      <xdr:spPr bwMode="auto">
        <a:xfrm>
          <a:off x="0" y="3529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0</xdr:col>
      <xdr:colOff>304800</xdr:colOff>
      <xdr:row>249</xdr:row>
      <xdr:rowOff>120015</xdr:rowOff>
    </xdr:to>
    <xdr:sp macro="" textlink="">
      <xdr:nvSpPr>
        <xdr:cNvPr id="8204" name="AutoShape 12" descr="team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2E521E4-F33F-420D-92A2-BC62BB6255FE}"/>
            </a:ext>
          </a:extLst>
        </xdr:cNvPr>
        <xdr:cNvSpPr>
          <a:spLocks noChangeAspect="1" noChangeArrowheads="1"/>
        </xdr:cNvSpPr>
      </xdr:nvSpPr>
      <xdr:spPr bwMode="auto">
        <a:xfrm>
          <a:off x="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304800</xdr:colOff>
      <xdr:row>252</xdr:row>
      <xdr:rowOff>120015</xdr:rowOff>
    </xdr:to>
    <xdr:sp macro="" textlink="">
      <xdr:nvSpPr>
        <xdr:cNvPr id="8205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29014A-E19E-4445-8F2B-D129BCE2A048}"/>
            </a:ext>
          </a:extLst>
        </xdr:cNvPr>
        <xdr:cNvSpPr>
          <a:spLocks noChangeAspect="1" noChangeArrowheads="1"/>
        </xdr:cNvSpPr>
      </xdr:nvSpPr>
      <xdr:spPr bwMode="auto">
        <a:xfrm>
          <a:off x="0" y="403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120015</xdr:rowOff>
    </xdr:to>
    <xdr:sp macro="" textlink="">
      <xdr:nvSpPr>
        <xdr:cNvPr id="8206" name="AutoShape 14" descr="team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D24F5EB-6A6C-4A70-8127-0AF7857E6888}"/>
            </a:ext>
            <a:ext uri="{147F2762-F138-4A5C-976F-8EAC2B608ADB}">
              <a16:predDERef xmlns:a16="http://schemas.microsoft.com/office/drawing/2014/main" pred="{B529014A-E19E-4445-8F2B-D129BCE2A048}"/>
            </a:ext>
          </a:extLst>
        </xdr:cNvPr>
        <xdr:cNvSpPr>
          <a:spLocks noChangeAspect="1" noChangeArrowheads="1"/>
        </xdr:cNvSpPr>
      </xdr:nvSpPr>
      <xdr:spPr bwMode="auto">
        <a:xfrm>
          <a:off x="0" y="4560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120015</xdr:rowOff>
    </xdr:to>
    <xdr:sp macro="" textlink="">
      <xdr:nvSpPr>
        <xdr:cNvPr id="8207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52C9B9D-03B1-400A-A3CA-067E44C968B4}"/>
            </a:ext>
            <a:ext uri="{147F2762-F138-4A5C-976F-8EAC2B608ADB}">
              <a16:predDERef xmlns:a16="http://schemas.microsoft.com/office/drawing/2014/main" pred="{AD24F5EB-6A6C-4A70-8127-0AF7857E6888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120015</xdr:rowOff>
    </xdr:to>
    <xdr:sp macro="" textlink="">
      <xdr:nvSpPr>
        <xdr:cNvPr id="8208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CFB167E-4D9B-408B-97C8-40748CD6AE18}"/>
            </a:ext>
            <a:ext uri="{147F2762-F138-4A5C-976F-8EAC2B608ADB}">
              <a16:predDERef xmlns:a16="http://schemas.microsoft.com/office/drawing/2014/main" pred="{952C9B9D-03B1-400A-A3CA-067E44C968B4}"/>
            </a:ext>
          </a:extLst>
        </xdr:cNvPr>
        <xdr:cNvSpPr>
          <a:spLocks noChangeAspect="1" noChangeArrowheads="1"/>
        </xdr:cNvSpPr>
      </xdr:nvSpPr>
      <xdr:spPr bwMode="auto">
        <a:xfrm>
          <a:off x="0" y="535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0</xdr:col>
      <xdr:colOff>304800</xdr:colOff>
      <xdr:row>257</xdr:row>
      <xdr:rowOff>120015</xdr:rowOff>
    </xdr:to>
    <xdr:sp macro="" textlink="">
      <xdr:nvSpPr>
        <xdr:cNvPr id="8209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5AC8CB7-B6CA-455A-AD78-EDFD67D58A82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0</xdr:rowOff>
    </xdr:from>
    <xdr:to>
      <xdr:col>0</xdr:col>
      <xdr:colOff>304800</xdr:colOff>
      <xdr:row>259</xdr:row>
      <xdr:rowOff>120015</xdr:rowOff>
    </xdr:to>
    <xdr:sp macro="" textlink="">
      <xdr:nvSpPr>
        <xdr:cNvPr id="8210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56F90F4-4E2B-493E-9572-F25B746C3FCA}"/>
            </a:ext>
          </a:extLst>
        </xdr:cNvPr>
        <xdr:cNvSpPr>
          <a:spLocks noChangeAspect="1" noChangeArrowheads="1"/>
        </xdr:cNvSpPr>
      </xdr:nvSpPr>
      <xdr:spPr bwMode="auto">
        <a:xfrm>
          <a:off x="0" y="64246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304800</xdr:colOff>
      <xdr:row>262</xdr:row>
      <xdr:rowOff>120015</xdr:rowOff>
    </xdr:to>
    <xdr:sp macro="" textlink="">
      <xdr:nvSpPr>
        <xdr:cNvPr id="8211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48AEE24-97D4-43CA-9A51-91B9AD208F11}"/>
            </a:ext>
          </a:extLst>
        </xdr:cNvPr>
        <xdr:cNvSpPr>
          <a:spLocks noChangeAspect="1" noChangeArrowheads="1"/>
        </xdr:cNvSpPr>
      </xdr:nvSpPr>
      <xdr:spPr bwMode="auto">
        <a:xfrm>
          <a:off x="0" y="6858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304800</xdr:colOff>
      <xdr:row>265</xdr:row>
      <xdr:rowOff>120015</xdr:rowOff>
    </xdr:to>
    <xdr:sp macro="" textlink="">
      <xdr:nvSpPr>
        <xdr:cNvPr id="8212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AAEB7C1-78A8-4ABD-8D4F-117322CCF50F}"/>
            </a:ext>
          </a:extLst>
        </xdr:cNvPr>
        <xdr:cNvSpPr>
          <a:spLocks noChangeAspect="1" noChangeArrowheads="1"/>
        </xdr:cNvSpPr>
      </xdr:nvSpPr>
      <xdr:spPr bwMode="auto">
        <a:xfrm>
          <a:off x="0" y="7094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304800</xdr:colOff>
      <xdr:row>268</xdr:row>
      <xdr:rowOff>120015</xdr:rowOff>
    </xdr:to>
    <xdr:sp macro="" textlink="">
      <xdr:nvSpPr>
        <xdr:cNvPr id="8213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E6C9DD9-ED62-4CD6-BB64-D3CC0994C956}"/>
            </a:ext>
          </a:extLst>
        </xdr:cNvPr>
        <xdr:cNvSpPr>
          <a:spLocks noChangeAspect="1" noChangeArrowheads="1"/>
        </xdr:cNvSpPr>
      </xdr:nvSpPr>
      <xdr:spPr bwMode="auto">
        <a:xfrm>
          <a:off x="0" y="7438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120015</xdr:rowOff>
    </xdr:to>
    <xdr:sp macro="" textlink="">
      <xdr:nvSpPr>
        <xdr:cNvPr id="8214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5B236D3-30AF-42A2-9BB5-624D60064CE2}"/>
            </a:ext>
          </a:extLst>
        </xdr:cNvPr>
        <xdr:cNvSpPr>
          <a:spLocks noChangeAspect="1" noChangeArrowheads="1"/>
        </xdr:cNvSpPr>
      </xdr:nvSpPr>
      <xdr:spPr bwMode="auto">
        <a:xfrm>
          <a:off x="0" y="78724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304800</xdr:colOff>
      <xdr:row>274</xdr:row>
      <xdr:rowOff>120015</xdr:rowOff>
    </xdr:to>
    <xdr:sp macro="" textlink="">
      <xdr:nvSpPr>
        <xdr:cNvPr id="8215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AD0D333E-09B3-48B9-83FB-8B47216241AC}"/>
            </a:ext>
          </a:extLst>
        </xdr:cNvPr>
        <xdr:cNvSpPr>
          <a:spLocks noChangeAspect="1" noChangeArrowheads="1"/>
        </xdr:cNvSpPr>
      </xdr:nvSpPr>
      <xdr:spPr bwMode="auto">
        <a:xfrm>
          <a:off x="0" y="8415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0</xdr:rowOff>
    </xdr:from>
    <xdr:to>
      <xdr:col>0</xdr:col>
      <xdr:colOff>304800</xdr:colOff>
      <xdr:row>277</xdr:row>
      <xdr:rowOff>120015</xdr:rowOff>
    </xdr:to>
    <xdr:sp macro="" textlink="">
      <xdr:nvSpPr>
        <xdr:cNvPr id="8216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5177C378-04ED-4DB0-99C4-60F066F923D6}"/>
            </a:ext>
          </a:extLst>
        </xdr:cNvPr>
        <xdr:cNvSpPr>
          <a:spLocks noChangeAspect="1" noChangeArrowheads="1"/>
        </xdr:cNvSpPr>
      </xdr:nvSpPr>
      <xdr:spPr bwMode="auto">
        <a:xfrm>
          <a:off x="0" y="8777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304800</xdr:colOff>
      <xdr:row>280</xdr:row>
      <xdr:rowOff>120015</xdr:rowOff>
    </xdr:to>
    <xdr:sp macro="" textlink="">
      <xdr:nvSpPr>
        <xdr:cNvPr id="8217" name="AutoShape 25" descr="team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F5A2703-76EB-4C2A-B582-D7095B02025B}"/>
            </a:ext>
          </a:extLst>
        </xdr:cNvPr>
        <xdr:cNvSpPr>
          <a:spLocks noChangeAspect="1" noChangeArrowheads="1"/>
        </xdr:cNvSpPr>
      </xdr:nvSpPr>
      <xdr:spPr bwMode="auto">
        <a:xfrm>
          <a:off x="0" y="944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120015</xdr:rowOff>
    </xdr:to>
    <xdr:sp macro="" textlink="">
      <xdr:nvSpPr>
        <xdr:cNvPr id="8218" name="AutoShape 26" descr="team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957DCD0-0A7B-4C1D-B2ED-3AA29F0DA6FF}"/>
            </a:ext>
          </a:extLst>
        </xdr:cNvPr>
        <xdr:cNvSpPr>
          <a:spLocks noChangeAspect="1" noChangeArrowheads="1"/>
        </xdr:cNvSpPr>
      </xdr:nvSpPr>
      <xdr:spPr bwMode="auto">
        <a:xfrm>
          <a:off x="0" y="9772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304800</xdr:colOff>
      <xdr:row>286</xdr:row>
      <xdr:rowOff>120015</xdr:rowOff>
    </xdr:to>
    <xdr:sp macro="" textlink="">
      <xdr:nvSpPr>
        <xdr:cNvPr id="8219" name="AutoShape 27" descr="team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4CDDF30-8CBD-42C3-B9F8-2FDB060A53C4}"/>
            </a:ext>
          </a:extLst>
        </xdr:cNvPr>
        <xdr:cNvSpPr>
          <a:spLocks noChangeAspect="1" noChangeArrowheads="1"/>
        </xdr:cNvSpPr>
      </xdr:nvSpPr>
      <xdr:spPr bwMode="auto">
        <a:xfrm>
          <a:off x="0" y="101526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</xdr:row>
      <xdr:rowOff>0</xdr:rowOff>
    </xdr:from>
    <xdr:to>
      <xdr:col>0</xdr:col>
      <xdr:colOff>304800</xdr:colOff>
      <xdr:row>289</xdr:row>
      <xdr:rowOff>120015</xdr:rowOff>
    </xdr:to>
    <xdr:sp macro="" textlink="">
      <xdr:nvSpPr>
        <xdr:cNvPr id="8220" name="AutoShape 28" descr="team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47F6D1A-632D-4EB7-8433-FAAEBE0DADC5}"/>
            </a:ext>
          </a:extLst>
        </xdr:cNvPr>
        <xdr:cNvSpPr>
          <a:spLocks noChangeAspect="1" noChangeArrowheads="1"/>
        </xdr:cNvSpPr>
      </xdr:nvSpPr>
      <xdr:spPr bwMode="auto">
        <a:xfrm>
          <a:off x="0" y="10550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120015</xdr:rowOff>
    </xdr:to>
    <xdr:sp macro="" textlink="">
      <xdr:nvSpPr>
        <xdr:cNvPr id="8221" name="AutoShape 29" descr="team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50275FF-7913-4581-98F9-28E1E00517E8}"/>
            </a:ext>
          </a:extLst>
        </xdr:cNvPr>
        <xdr:cNvSpPr>
          <a:spLocks noChangeAspect="1" noChangeArrowheads="1"/>
        </xdr:cNvSpPr>
      </xdr:nvSpPr>
      <xdr:spPr bwMode="auto">
        <a:xfrm>
          <a:off x="0" y="11021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120015</xdr:rowOff>
    </xdr:to>
    <xdr:sp macro="" textlink="">
      <xdr:nvSpPr>
        <xdr:cNvPr id="31" name="AutoShape 1" descr="team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CA310D-553B-43B9-BA3A-AC20A062C8EE}"/>
            </a:ext>
          </a:extLst>
        </xdr:cNvPr>
        <xdr:cNvSpPr>
          <a:spLocks noChangeAspect="1" noChangeArrowheads="1"/>
        </xdr:cNvSpPr>
      </xdr:nvSpPr>
      <xdr:spPr bwMode="auto">
        <a:xfrm>
          <a:off x="0" y="5175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304800</xdr:colOff>
      <xdr:row>234</xdr:row>
      <xdr:rowOff>120015</xdr:rowOff>
    </xdr:to>
    <xdr:sp macro="" textlink="">
      <xdr:nvSpPr>
        <xdr:cNvPr id="32" name="AutoShape 2" descr="team log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27DF29A-2976-4F17-8F5E-4604DEF5E874}"/>
            </a:ext>
          </a:extLst>
        </xdr:cNvPr>
        <xdr:cNvSpPr>
          <a:spLocks noChangeAspect="1" noChangeArrowheads="1"/>
        </xdr:cNvSpPr>
      </xdr:nvSpPr>
      <xdr:spPr bwMode="auto">
        <a:xfrm>
          <a:off x="0" y="5193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120015</xdr:rowOff>
    </xdr:to>
    <xdr:sp macro="" textlink="">
      <xdr:nvSpPr>
        <xdr:cNvPr id="33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6667A3-7FF9-4D21-BDEF-03329EBAAE06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120015</xdr:rowOff>
    </xdr:to>
    <xdr:sp macro="" textlink="">
      <xdr:nvSpPr>
        <xdr:cNvPr id="34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5F394FC-87EF-41A4-846D-0FF09A0632D2}"/>
            </a:ext>
          </a:extLst>
        </xdr:cNvPr>
        <xdr:cNvSpPr>
          <a:spLocks noChangeAspect="1" noChangeArrowheads="1"/>
        </xdr:cNvSpPr>
      </xdr:nvSpPr>
      <xdr:spPr bwMode="auto">
        <a:xfrm>
          <a:off x="0" y="4832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0</xdr:col>
      <xdr:colOff>304800</xdr:colOff>
      <xdr:row>201</xdr:row>
      <xdr:rowOff>120015</xdr:rowOff>
    </xdr:to>
    <xdr:sp macro="" textlink="">
      <xdr:nvSpPr>
        <xdr:cNvPr id="35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1D7850E-1721-4776-80DA-BDF4B0F899FF}"/>
            </a:ext>
          </a:extLst>
        </xdr:cNvPr>
        <xdr:cNvSpPr>
          <a:spLocks noChangeAspect="1" noChangeArrowheads="1"/>
        </xdr:cNvSpPr>
      </xdr:nvSpPr>
      <xdr:spPr bwMode="auto">
        <a:xfrm>
          <a:off x="0" y="2153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304800</xdr:colOff>
      <xdr:row>137</xdr:row>
      <xdr:rowOff>120015</xdr:rowOff>
    </xdr:to>
    <xdr:sp macro="" textlink="">
      <xdr:nvSpPr>
        <xdr:cNvPr id="36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1F23320-5FCB-49A2-B4CB-38A1AB02DFFE}"/>
            </a:ext>
          </a:extLst>
        </xdr:cNvPr>
        <xdr:cNvSpPr>
          <a:spLocks noChangeAspect="1" noChangeArrowheads="1"/>
        </xdr:cNvSpPr>
      </xdr:nvSpPr>
      <xdr:spPr bwMode="auto">
        <a:xfrm>
          <a:off x="0" y="2081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304800</xdr:colOff>
      <xdr:row>167</xdr:row>
      <xdr:rowOff>120015</xdr:rowOff>
    </xdr:to>
    <xdr:sp macro="" textlink="">
      <xdr:nvSpPr>
        <xdr:cNvPr id="37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088227-0F6B-4721-B0F2-8FD343DFEC1B}"/>
            </a:ext>
          </a:extLst>
        </xdr:cNvPr>
        <xdr:cNvSpPr>
          <a:spLocks noChangeAspect="1" noChangeArrowheads="1"/>
        </xdr:cNvSpPr>
      </xdr:nvSpPr>
      <xdr:spPr bwMode="auto">
        <a:xfrm>
          <a:off x="0" y="814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120015</xdr:rowOff>
    </xdr:to>
    <xdr:sp macro="" textlink="">
      <xdr:nvSpPr>
        <xdr:cNvPr id="38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2AFFE03-EEA6-4D5C-8895-FDDE16D5EC21}"/>
            </a:ext>
          </a:extLst>
        </xdr:cNvPr>
        <xdr:cNvSpPr>
          <a:spLocks noChangeAspect="1" noChangeArrowheads="1"/>
        </xdr:cNvSpPr>
      </xdr:nvSpPr>
      <xdr:spPr bwMode="auto">
        <a:xfrm>
          <a:off x="0" y="4741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304800</xdr:colOff>
      <xdr:row>199</xdr:row>
      <xdr:rowOff>120015</xdr:rowOff>
    </xdr:to>
    <xdr:sp macro="" textlink="">
      <xdr:nvSpPr>
        <xdr:cNvPr id="39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F9EF1C8-4D7A-404E-8BED-ACC120327D81}"/>
            </a:ext>
          </a:extLst>
        </xdr:cNvPr>
        <xdr:cNvSpPr>
          <a:spLocks noChangeAspect="1" noChangeArrowheads="1"/>
        </xdr:cNvSpPr>
      </xdr:nvSpPr>
      <xdr:spPr bwMode="auto">
        <a:xfrm>
          <a:off x="0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304800</xdr:colOff>
      <xdr:row>144</xdr:row>
      <xdr:rowOff>120015</xdr:rowOff>
    </xdr:to>
    <xdr:sp macro="" textlink="">
      <xdr:nvSpPr>
        <xdr:cNvPr id="40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BEA8EC8-EE87-423A-8C3E-EBEDDE903F97}"/>
            </a:ext>
          </a:extLst>
        </xdr:cNvPr>
        <xdr:cNvSpPr>
          <a:spLocks noChangeAspect="1" noChangeArrowheads="1"/>
        </xdr:cNvSpPr>
      </xdr:nvSpPr>
      <xdr:spPr bwMode="auto">
        <a:xfrm>
          <a:off x="0" y="21174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120015</xdr:rowOff>
    </xdr:to>
    <xdr:sp macro="" textlink="">
      <xdr:nvSpPr>
        <xdr:cNvPr id="41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0CBEE1-0A48-4515-92CB-EF9E68523576}"/>
            </a:ext>
          </a:extLst>
        </xdr:cNvPr>
        <xdr:cNvSpPr>
          <a:spLocks noChangeAspect="1" noChangeArrowheads="1"/>
        </xdr:cNvSpPr>
      </xdr:nvSpPr>
      <xdr:spPr bwMode="auto">
        <a:xfrm>
          <a:off x="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304800</xdr:colOff>
      <xdr:row>164</xdr:row>
      <xdr:rowOff>120015</xdr:rowOff>
    </xdr:to>
    <xdr:sp macro="" textlink="">
      <xdr:nvSpPr>
        <xdr:cNvPr id="42" name="AutoShape 12" descr="team log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6B991DC-0321-4E77-8E8C-EE29AA99943D}"/>
            </a:ext>
          </a:extLst>
        </xdr:cNvPr>
        <xdr:cNvSpPr>
          <a:spLocks noChangeAspect="1" noChangeArrowheads="1"/>
        </xdr:cNvSpPr>
      </xdr:nvSpPr>
      <xdr:spPr bwMode="auto">
        <a:xfrm>
          <a:off x="0" y="146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304800</xdr:colOff>
      <xdr:row>33</xdr:row>
      <xdr:rowOff>120015</xdr:rowOff>
    </xdr:to>
    <xdr:sp macro="" textlink="">
      <xdr:nvSpPr>
        <xdr:cNvPr id="43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1F7E57D-2EC7-493A-9476-89A1BBE6AD37}"/>
            </a:ext>
          </a:extLst>
        </xdr:cNvPr>
        <xdr:cNvSpPr>
          <a:spLocks noChangeAspect="1" noChangeArrowheads="1"/>
        </xdr:cNvSpPr>
      </xdr:nvSpPr>
      <xdr:spPr bwMode="auto">
        <a:xfrm>
          <a:off x="0" y="246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120015</xdr:rowOff>
    </xdr:to>
    <xdr:sp macro="" textlink="">
      <xdr:nvSpPr>
        <xdr:cNvPr id="44" name="AutoShape 14" descr="team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6064316-4E11-48CB-9302-4CE3B2B45104}"/>
            </a:ext>
          </a:extLst>
        </xdr:cNvPr>
        <xdr:cNvSpPr>
          <a:spLocks noChangeAspect="1" noChangeArrowheads="1"/>
        </xdr:cNvSpPr>
      </xdr:nvSpPr>
      <xdr:spPr bwMode="auto">
        <a:xfrm>
          <a:off x="0" y="217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120015</xdr:rowOff>
    </xdr:to>
    <xdr:sp macro="" textlink="">
      <xdr:nvSpPr>
        <xdr:cNvPr id="45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EFB1FD-D775-48FE-B3AC-2A17F52DB2F9}"/>
            </a:ext>
            <a:ext uri="{147F2762-F138-4A5C-976F-8EAC2B608ADB}">
              <a16:predDERef xmlns:a16="http://schemas.microsoft.com/office/drawing/2014/main" pred="{D6064316-4E11-48CB-9302-4CE3B2B45104}"/>
            </a:ext>
          </a:extLst>
        </xdr:cNvPr>
        <xdr:cNvSpPr>
          <a:spLocks noChangeAspect="1" noChangeArrowheads="1"/>
        </xdr:cNvSpPr>
      </xdr:nvSpPr>
      <xdr:spPr bwMode="auto">
        <a:xfrm>
          <a:off x="0" y="2352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304800</xdr:colOff>
      <xdr:row>145</xdr:row>
      <xdr:rowOff>120015</xdr:rowOff>
    </xdr:to>
    <xdr:sp macro="" textlink="">
      <xdr:nvSpPr>
        <xdr:cNvPr id="46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553D9B1-11B8-4EDA-B2C1-3045CF9ED43E}"/>
            </a:ext>
          </a:extLst>
        </xdr:cNvPr>
        <xdr:cNvSpPr>
          <a:spLocks noChangeAspect="1" noChangeArrowheads="1"/>
        </xdr:cNvSpPr>
      </xdr:nvSpPr>
      <xdr:spPr bwMode="auto">
        <a:xfrm>
          <a:off x="0" y="2262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304800</xdr:colOff>
      <xdr:row>179</xdr:row>
      <xdr:rowOff>120015</xdr:rowOff>
    </xdr:to>
    <xdr:sp macro="" textlink="">
      <xdr:nvSpPr>
        <xdr:cNvPr id="47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B0129E0-6438-4250-A441-7BC08CB6D8EF}"/>
            </a:ext>
          </a:extLst>
        </xdr:cNvPr>
        <xdr:cNvSpPr>
          <a:spLocks noChangeAspect="1" noChangeArrowheads="1"/>
        </xdr:cNvSpPr>
      </xdr:nvSpPr>
      <xdr:spPr bwMode="auto">
        <a:xfrm>
          <a:off x="0" y="3673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304800</xdr:colOff>
      <xdr:row>129</xdr:row>
      <xdr:rowOff>120015</xdr:rowOff>
    </xdr:to>
    <xdr:sp macro="" textlink="">
      <xdr:nvSpPr>
        <xdr:cNvPr id="48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576D5E8-3FE0-4006-A7E6-024AB29BEDBA}"/>
            </a:ext>
          </a:extLst>
        </xdr:cNvPr>
        <xdr:cNvSpPr>
          <a:spLocks noChangeAspect="1" noChangeArrowheads="1"/>
        </xdr:cNvSpPr>
      </xdr:nvSpPr>
      <xdr:spPr bwMode="auto">
        <a:xfrm>
          <a:off x="0" y="2569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304800</xdr:colOff>
      <xdr:row>177</xdr:row>
      <xdr:rowOff>120015</xdr:rowOff>
    </xdr:to>
    <xdr:sp macro="" textlink="">
      <xdr:nvSpPr>
        <xdr:cNvPr id="49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A52BC34-3DFA-4EE5-927E-347E9A8A5C89}"/>
            </a:ext>
          </a:extLst>
        </xdr:cNvPr>
        <xdr:cNvSpPr>
          <a:spLocks noChangeAspect="1" noChangeArrowheads="1"/>
        </xdr:cNvSpPr>
      </xdr:nvSpPr>
      <xdr:spPr bwMode="auto">
        <a:xfrm>
          <a:off x="0" y="24793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120015</xdr:rowOff>
    </xdr:to>
    <xdr:sp macro="" textlink="">
      <xdr:nvSpPr>
        <xdr:cNvPr id="50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553E6DF8-5470-4ABF-9F5D-A8BB4168623A}"/>
            </a:ext>
          </a:extLst>
        </xdr:cNvPr>
        <xdr:cNvSpPr>
          <a:spLocks noChangeAspect="1" noChangeArrowheads="1"/>
        </xdr:cNvSpPr>
      </xdr:nvSpPr>
      <xdr:spPr bwMode="auto">
        <a:xfrm>
          <a:off x="0" y="2045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304800</xdr:colOff>
      <xdr:row>95</xdr:row>
      <xdr:rowOff>120015</xdr:rowOff>
    </xdr:to>
    <xdr:sp macro="" textlink="">
      <xdr:nvSpPr>
        <xdr:cNvPr id="51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56FD835-8DE3-436E-BE33-8B45E915A61D}"/>
            </a:ext>
          </a:extLst>
        </xdr:cNvPr>
        <xdr:cNvSpPr>
          <a:spLocks noChangeAspect="1" noChangeArrowheads="1"/>
        </xdr:cNvSpPr>
      </xdr:nvSpPr>
      <xdr:spPr bwMode="auto">
        <a:xfrm>
          <a:off x="0" y="461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120015</xdr:rowOff>
    </xdr:to>
    <xdr:sp macro="" textlink="">
      <xdr:nvSpPr>
        <xdr:cNvPr id="52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9D9E561A-B9F8-4139-B23E-216110C7951F}"/>
            </a:ext>
          </a:extLst>
        </xdr:cNvPr>
        <xdr:cNvSpPr>
          <a:spLocks noChangeAspect="1" noChangeArrowheads="1"/>
        </xdr:cNvSpPr>
      </xdr:nvSpPr>
      <xdr:spPr bwMode="auto">
        <a:xfrm>
          <a:off x="0" y="3854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190</xdr:row>
      <xdr:rowOff>0</xdr:rowOff>
    </xdr:from>
    <xdr:to>
      <xdr:col>0</xdr:col>
      <xdr:colOff>304800</xdr:colOff>
      <xdr:row>191</xdr:row>
      <xdr:rowOff>120015</xdr:rowOff>
    </xdr:to>
    <xdr:sp macro="" textlink="">
      <xdr:nvSpPr>
        <xdr:cNvPr id="53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861C1981-F4F6-4C67-9043-C0CD338D78E2}"/>
            </a:ext>
          </a:extLst>
        </xdr:cNvPr>
        <xdr:cNvSpPr>
          <a:spLocks noChangeAspect="1" noChangeArrowheads="1"/>
        </xdr:cNvSpPr>
      </xdr:nvSpPr>
      <xdr:spPr bwMode="auto">
        <a:xfrm>
          <a:off x="0" y="3764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304800</xdr:colOff>
      <xdr:row>160</xdr:row>
      <xdr:rowOff>120015</xdr:rowOff>
    </xdr:to>
    <xdr:sp macro="" textlink="">
      <xdr:nvSpPr>
        <xdr:cNvPr id="54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F84F34D4-3726-42A6-8437-4C2B7D1A5270}"/>
            </a:ext>
          </a:extLst>
        </xdr:cNvPr>
        <xdr:cNvSpPr>
          <a:spLocks noChangeAspect="1" noChangeArrowheads="1"/>
        </xdr:cNvSpPr>
      </xdr:nvSpPr>
      <xdr:spPr bwMode="auto">
        <a:xfrm>
          <a:off x="0" y="17554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120015</xdr:rowOff>
    </xdr:to>
    <xdr:sp macro="" textlink="">
      <xdr:nvSpPr>
        <xdr:cNvPr id="55" name="AutoShape 25" descr="team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4229B851-2626-42A2-9B2F-EF18B2970A8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0</xdr:rowOff>
    </xdr:from>
    <xdr:to>
      <xdr:col>0</xdr:col>
      <xdr:colOff>304800</xdr:colOff>
      <xdr:row>255</xdr:row>
      <xdr:rowOff>120015</xdr:rowOff>
    </xdr:to>
    <xdr:sp macro="" textlink="">
      <xdr:nvSpPr>
        <xdr:cNvPr id="56" name="AutoShape 26" descr="team logo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A90B96E-4FE1-4B72-9DCE-0975691C370B}"/>
            </a:ext>
          </a:extLst>
        </xdr:cNvPr>
        <xdr:cNvSpPr>
          <a:spLocks noChangeAspect="1" noChangeArrowheads="1"/>
        </xdr:cNvSpPr>
      </xdr:nvSpPr>
      <xdr:spPr bwMode="auto">
        <a:xfrm>
          <a:off x="0" y="5755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0</xdr:col>
      <xdr:colOff>304800</xdr:colOff>
      <xdr:row>261</xdr:row>
      <xdr:rowOff>120015</xdr:rowOff>
    </xdr:to>
    <xdr:sp macro="" textlink="">
      <xdr:nvSpPr>
        <xdr:cNvPr id="57" name="AutoShape 27" descr="team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29A9B7C-0DC7-4D0A-9529-43E43A063FC7}"/>
            </a:ext>
          </a:extLst>
        </xdr:cNvPr>
        <xdr:cNvSpPr>
          <a:spLocks noChangeAspect="1" noChangeArrowheads="1"/>
        </xdr:cNvSpPr>
      </xdr:nvSpPr>
      <xdr:spPr bwMode="auto">
        <a:xfrm>
          <a:off x="0" y="5972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304800</xdr:colOff>
      <xdr:row>276</xdr:row>
      <xdr:rowOff>120015</xdr:rowOff>
    </xdr:to>
    <xdr:sp macro="" textlink="">
      <xdr:nvSpPr>
        <xdr:cNvPr id="58" name="AutoShape 28" descr="team log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C1CA3DC-08C6-4C90-8BCD-37F19EDEACB5}"/>
            </a:ext>
          </a:extLst>
        </xdr:cNvPr>
        <xdr:cNvSpPr>
          <a:spLocks noChangeAspect="1" noChangeArrowheads="1"/>
        </xdr:cNvSpPr>
      </xdr:nvSpPr>
      <xdr:spPr bwMode="auto">
        <a:xfrm>
          <a:off x="0" y="6243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304800</xdr:colOff>
      <xdr:row>292</xdr:row>
      <xdr:rowOff>120015</xdr:rowOff>
    </xdr:to>
    <xdr:sp macro="" textlink="">
      <xdr:nvSpPr>
        <xdr:cNvPr id="59" name="AutoShape 29" descr="team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4266D69-012C-4467-B45D-CA49A829C7D3}"/>
            </a:ext>
          </a:extLst>
        </xdr:cNvPr>
        <xdr:cNvSpPr>
          <a:spLocks noChangeAspect="1" noChangeArrowheads="1"/>
        </xdr:cNvSpPr>
      </xdr:nvSpPr>
      <xdr:spPr bwMode="auto">
        <a:xfrm>
          <a:off x="0" y="6533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304800</xdr:colOff>
      <xdr:row>192</xdr:row>
      <xdr:rowOff>120015</xdr:rowOff>
    </xdr:to>
    <xdr:sp macro="" textlink="">
      <xdr:nvSpPr>
        <xdr:cNvPr id="60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74BD27-50E6-4A74-BF49-3DD5862B2A9F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120015</xdr:rowOff>
    </xdr:to>
    <xdr:sp macro="" textlink="">
      <xdr:nvSpPr>
        <xdr:cNvPr id="61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9778800-3093-4910-8F5D-74CEC3E83E71}"/>
            </a:ext>
          </a:extLst>
        </xdr:cNvPr>
        <xdr:cNvSpPr>
          <a:spLocks noChangeAspect="1" noChangeArrowheads="1"/>
        </xdr:cNvSpPr>
      </xdr:nvSpPr>
      <xdr:spPr bwMode="auto">
        <a:xfrm>
          <a:off x="0" y="850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120015</xdr:rowOff>
    </xdr:to>
    <xdr:sp macro="" textlink="">
      <xdr:nvSpPr>
        <xdr:cNvPr id="62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41A6A81-67D7-4A1A-9EDC-4166FB67B88B}"/>
            </a:ext>
          </a:extLst>
        </xdr:cNvPr>
        <xdr:cNvSpPr>
          <a:spLocks noChangeAspect="1" noChangeArrowheads="1"/>
        </xdr:cNvSpPr>
      </xdr:nvSpPr>
      <xdr:spPr bwMode="auto">
        <a:xfrm>
          <a:off x="0" y="2388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304800</xdr:colOff>
      <xdr:row>75</xdr:row>
      <xdr:rowOff>120015</xdr:rowOff>
    </xdr:to>
    <xdr:sp macro="" textlink="">
      <xdr:nvSpPr>
        <xdr:cNvPr id="63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335E852-8B6E-46A1-8F51-3AD5DC604B80}"/>
            </a:ext>
          </a:extLst>
        </xdr:cNvPr>
        <xdr:cNvSpPr>
          <a:spLocks noChangeAspect="1" noChangeArrowheads="1"/>
        </xdr:cNvSpPr>
      </xdr:nvSpPr>
      <xdr:spPr bwMode="auto">
        <a:xfrm>
          <a:off x="0" y="1574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304800</xdr:colOff>
      <xdr:row>193</xdr:row>
      <xdr:rowOff>120015</xdr:rowOff>
    </xdr:to>
    <xdr:sp macro="" textlink="">
      <xdr:nvSpPr>
        <xdr:cNvPr id="64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AE01CCB-257D-4DFA-BA37-78F6A3305232}"/>
            </a:ext>
          </a:extLst>
        </xdr:cNvPr>
        <xdr:cNvSpPr>
          <a:spLocks noChangeAspect="1" noChangeArrowheads="1"/>
        </xdr:cNvSpPr>
      </xdr:nvSpPr>
      <xdr:spPr bwMode="auto">
        <a:xfrm>
          <a:off x="0" y="479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304800</xdr:colOff>
      <xdr:row>89</xdr:row>
      <xdr:rowOff>120015</xdr:rowOff>
    </xdr:to>
    <xdr:sp macro="" textlink="">
      <xdr:nvSpPr>
        <xdr:cNvPr id="65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D6C86CA-6A0C-412F-B29F-214661050E47}"/>
            </a:ext>
          </a:extLst>
        </xdr:cNvPr>
        <xdr:cNvSpPr>
          <a:spLocks noChangeAspect="1" noChangeArrowheads="1"/>
        </xdr:cNvSpPr>
      </xdr:nvSpPr>
      <xdr:spPr bwMode="auto">
        <a:xfrm>
          <a:off x="0" y="48682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304800</xdr:colOff>
      <xdr:row>219</xdr:row>
      <xdr:rowOff>120015</xdr:rowOff>
    </xdr:to>
    <xdr:sp macro="" textlink="">
      <xdr:nvSpPr>
        <xdr:cNvPr id="66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5D21E4-71B9-4845-B1F1-B5A128052155}"/>
            </a:ext>
          </a:extLst>
        </xdr:cNvPr>
        <xdr:cNvSpPr>
          <a:spLocks noChangeAspect="1" noChangeArrowheads="1"/>
        </xdr:cNvSpPr>
      </xdr:nvSpPr>
      <xdr:spPr bwMode="auto">
        <a:xfrm>
          <a:off x="0" y="3456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120015</xdr:rowOff>
    </xdr:to>
    <xdr:sp macro="" textlink="">
      <xdr:nvSpPr>
        <xdr:cNvPr id="67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AEBD39D-12FE-4BC5-89C0-C40D99C5394C}"/>
            </a:ext>
          </a:extLst>
        </xdr:cNvPr>
        <xdr:cNvSpPr>
          <a:spLocks noChangeAspect="1" noChangeArrowheads="1"/>
        </xdr:cNvSpPr>
      </xdr:nvSpPr>
      <xdr:spPr bwMode="auto">
        <a:xfrm>
          <a:off x="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0</xdr:rowOff>
    </xdr:from>
    <xdr:to>
      <xdr:col>0</xdr:col>
      <xdr:colOff>304800</xdr:colOff>
      <xdr:row>223</xdr:row>
      <xdr:rowOff>120015</xdr:rowOff>
    </xdr:to>
    <xdr:sp macro="" textlink="">
      <xdr:nvSpPr>
        <xdr:cNvPr id="68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9E49C6E-F61D-49CB-B5F8-5E3DFBAAE770}"/>
            </a:ext>
          </a:extLst>
        </xdr:cNvPr>
        <xdr:cNvSpPr>
          <a:spLocks noChangeAspect="1" noChangeArrowheads="1"/>
        </xdr:cNvSpPr>
      </xdr:nvSpPr>
      <xdr:spPr bwMode="auto">
        <a:xfrm>
          <a:off x="0" y="597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304800</xdr:colOff>
      <xdr:row>69</xdr:row>
      <xdr:rowOff>120015</xdr:rowOff>
    </xdr:to>
    <xdr:sp macro="" textlink="">
      <xdr:nvSpPr>
        <xdr:cNvPr id="69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5EBE40F-2F2F-4A8A-ACAB-DEB6EB4F5E51}"/>
            </a:ext>
          </a:extLst>
        </xdr:cNvPr>
        <xdr:cNvSpPr>
          <a:spLocks noChangeAspect="1" noChangeArrowheads="1"/>
        </xdr:cNvSpPr>
      </xdr:nvSpPr>
      <xdr:spPr bwMode="auto">
        <a:xfrm>
          <a:off x="0" y="457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304800</xdr:colOff>
      <xdr:row>142</xdr:row>
      <xdr:rowOff>120015</xdr:rowOff>
    </xdr:to>
    <xdr:sp macro="" textlink="">
      <xdr:nvSpPr>
        <xdr:cNvPr id="70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7513908-22F8-4B02-A51B-378B50AF19C5}"/>
            </a:ext>
          </a:extLst>
        </xdr:cNvPr>
        <xdr:cNvSpPr>
          <a:spLocks noChangeAspect="1" noChangeArrowheads="1"/>
        </xdr:cNvSpPr>
      </xdr:nvSpPr>
      <xdr:spPr bwMode="auto">
        <a:xfrm>
          <a:off x="0" y="65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304800</xdr:colOff>
      <xdr:row>150</xdr:row>
      <xdr:rowOff>120015</xdr:rowOff>
    </xdr:to>
    <xdr:sp macro="" textlink="">
      <xdr:nvSpPr>
        <xdr:cNvPr id="71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2226D82-A2DD-4CC9-9078-290C53D9AF5B}"/>
            </a:ext>
          </a:extLst>
        </xdr:cNvPr>
        <xdr:cNvSpPr>
          <a:spLocks noChangeAspect="1" noChangeArrowheads="1"/>
        </xdr:cNvSpPr>
      </xdr:nvSpPr>
      <xdr:spPr bwMode="auto">
        <a:xfrm>
          <a:off x="0" y="430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304800</xdr:colOff>
      <xdr:row>116</xdr:row>
      <xdr:rowOff>120015</xdr:rowOff>
    </xdr:to>
    <xdr:sp macro="" textlink="">
      <xdr:nvSpPr>
        <xdr:cNvPr id="72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40954EA1-1859-4A17-AEFD-547C0C64F5BC}"/>
            </a:ext>
          </a:extLst>
        </xdr:cNvPr>
        <xdr:cNvSpPr>
          <a:spLocks noChangeAspect="1" noChangeArrowheads="1"/>
        </xdr:cNvSpPr>
      </xdr:nvSpPr>
      <xdr:spPr bwMode="auto">
        <a:xfrm>
          <a:off x="0" y="3709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304800</xdr:colOff>
      <xdr:row>102</xdr:row>
      <xdr:rowOff>120015</xdr:rowOff>
    </xdr:to>
    <xdr:sp macro="" textlink="">
      <xdr:nvSpPr>
        <xdr:cNvPr id="73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9F14545-E3B8-4577-9EDD-39BA3E924252}"/>
            </a:ext>
          </a:extLst>
        </xdr:cNvPr>
        <xdr:cNvSpPr>
          <a:spLocks noChangeAspect="1" noChangeArrowheads="1"/>
        </xdr:cNvSpPr>
      </xdr:nvSpPr>
      <xdr:spPr bwMode="auto">
        <a:xfrm>
          <a:off x="0" y="1284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0</xdr:col>
      <xdr:colOff>304800</xdr:colOff>
      <xdr:row>233</xdr:row>
      <xdr:rowOff>120015</xdr:rowOff>
    </xdr:to>
    <xdr:sp macro="" textlink="">
      <xdr:nvSpPr>
        <xdr:cNvPr id="74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A86403E-88E2-4116-BF94-D43A49B1179F}"/>
            </a:ext>
          </a:extLst>
        </xdr:cNvPr>
        <xdr:cNvSpPr>
          <a:spLocks noChangeAspect="1" noChangeArrowheads="1"/>
        </xdr:cNvSpPr>
      </xdr:nvSpPr>
      <xdr:spPr bwMode="auto">
        <a:xfrm>
          <a:off x="0" y="452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304800</xdr:colOff>
      <xdr:row>109</xdr:row>
      <xdr:rowOff>120015</xdr:rowOff>
    </xdr:to>
    <xdr:sp macro="" textlink="">
      <xdr:nvSpPr>
        <xdr:cNvPr id="75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1790746B-6B56-4282-862F-8D81865BBEDC}"/>
            </a:ext>
          </a:extLst>
        </xdr:cNvPr>
        <xdr:cNvSpPr>
          <a:spLocks noChangeAspect="1" noChangeArrowheads="1"/>
        </xdr:cNvSpPr>
      </xdr:nvSpPr>
      <xdr:spPr bwMode="auto">
        <a:xfrm>
          <a:off x="0" y="206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304800</xdr:colOff>
      <xdr:row>111</xdr:row>
      <xdr:rowOff>120015</xdr:rowOff>
    </xdr:to>
    <xdr:sp macro="" textlink="">
      <xdr:nvSpPr>
        <xdr:cNvPr id="76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171E237-9DF1-4934-BD14-81B72A0F21B2}"/>
            </a:ext>
          </a:extLst>
        </xdr:cNvPr>
        <xdr:cNvSpPr>
          <a:spLocks noChangeAspect="1" noChangeArrowheads="1"/>
        </xdr:cNvSpPr>
      </xdr:nvSpPr>
      <xdr:spPr bwMode="auto">
        <a:xfrm>
          <a:off x="0" y="3040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304800</xdr:colOff>
      <xdr:row>124</xdr:row>
      <xdr:rowOff>120015</xdr:rowOff>
    </xdr:to>
    <xdr:sp macro="" textlink="">
      <xdr:nvSpPr>
        <xdr:cNvPr id="77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8051769-1CEA-41AA-8DB6-62C9DDCC7091}"/>
            </a:ext>
          </a:extLst>
        </xdr:cNvPr>
        <xdr:cNvSpPr>
          <a:spLocks noChangeAspect="1" noChangeArrowheads="1"/>
        </xdr:cNvSpPr>
      </xdr:nvSpPr>
      <xdr:spPr bwMode="auto">
        <a:xfrm>
          <a:off x="0" y="46872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304800</xdr:colOff>
      <xdr:row>93</xdr:row>
      <xdr:rowOff>120015</xdr:rowOff>
    </xdr:to>
    <xdr:sp macro="" textlink="">
      <xdr:nvSpPr>
        <xdr:cNvPr id="78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8DCAAB6-C021-438D-BFA6-D12CE8AB98F4}"/>
            </a:ext>
          </a:extLst>
        </xdr:cNvPr>
        <xdr:cNvSpPr>
          <a:spLocks noChangeAspect="1" noChangeArrowheads="1"/>
        </xdr:cNvSpPr>
      </xdr:nvSpPr>
      <xdr:spPr bwMode="auto">
        <a:xfrm>
          <a:off x="0" y="126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123825</xdr:rowOff>
    </xdr:to>
    <xdr:sp macro="" textlink="">
      <xdr:nvSpPr>
        <xdr:cNvPr id="79" name="AutoShape 3" descr="team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6B1CEA-39F2-49E1-823F-FCE49A680796}"/>
            </a:ext>
            <a:ext uri="{147F2762-F138-4A5C-976F-8EAC2B608ADB}">
              <a16:predDERef xmlns:a16="http://schemas.microsoft.com/office/drawing/2014/main" pred="{98DCAAB6-C021-438D-BFA6-D12CE8AB98F4}"/>
            </a:ext>
          </a:extLst>
        </xdr:cNvPr>
        <xdr:cNvSpPr>
          <a:spLocks noChangeAspect="1" noChangeArrowheads="1"/>
        </xdr:cNvSpPr>
      </xdr:nvSpPr>
      <xdr:spPr bwMode="auto">
        <a:xfrm>
          <a:off x="0" y="450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123825</xdr:rowOff>
    </xdr:to>
    <xdr:sp macro="" textlink="">
      <xdr:nvSpPr>
        <xdr:cNvPr id="80" name="AutoShape 4" descr="team log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8C9F50-169A-48F5-8859-788A6A40513C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123825</xdr:rowOff>
    </xdr:to>
    <xdr:sp macro="" textlink="">
      <xdr:nvSpPr>
        <xdr:cNvPr id="81" name="AutoShape 5" descr="team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D348E8-CB33-4111-A274-3C99F083093D}"/>
            </a:ext>
          </a:extLst>
        </xdr:cNvPr>
        <xdr:cNvSpPr>
          <a:spLocks noChangeAspect="1" noChangeArrowheads="1"/>
        </xdr:cNvSpPr>
      </xdr:nvSpPr>
      <xdr:spPr bwMode="auto">
        <a:xfrm>
          <a:off x="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123825</xdr:rowOff>
    </xdr:to>
    <xdr:sp macro="" textlink="">
      <xdr:nvSpPr>
        <xdr:cNvPr id="82" name="AutoShape 6" descr="team log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A2E4813-B765-4532-A8EC-E6BFA8405EEA}"/>
            </a:ext>
          </a:extLst>
        </xdr:cNvPr>
        <xdr:cNvSpPr>
          <a:spLocks noChangeAspect="1" noChangeArrowheads="1"/>
        </xdr:cNvSpPr>
      </xdr:nvSpPr>
      <xdr:spPr bwMode="auto">
        <a:xfrm>
          <a:off x="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304800</xdr:colOff>
      <xdr:row>113</xdr:row>
      <xdr:rowOff>123825</xdr:rowOff>
    </xdr:to>
    <xdr:sp macro="" textlink="">
      <xdr:nvSpPr>
        <xdr:cNvPr id="83" name="AutoShape 7" descr="team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D02DA41-C77B-445C-8B5B-9247253B9BB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</xdr:row>
      <xdr:rowOff>0</xdr:rowOff>
    </xdr:from>
    <xdr:to>
      <xdr:col>0</xdr:col>
      <xdr:colOff>304800</xdr:colOff>
      <xdr:row>195</xdr:row>
      <xdr:rowOff>123825</xdr:rowOff>
    </xdr:to>
    <xdr:sp macro="" textlink="">
      <xdr:nvSpPr>
        <xdr:cNvPr id="84" name="AutoShape 8" descr="team log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12FC82B-AB0C-4399-B18B-CCF479529236}"/>
            </a:ext>
          </a:extLst>
        </xdr:cNvPr>
        <xdr:cNvSpPr>
          <a:spLocks noChangeAspect="1" noChangeArrowheads="1"/>
        </xdr:cNvSpPr>
      </xdr:nvSpPr>
      <xdr:spPr bwMode="auto">
        <a:xfrm>
          <a:off x="0" y="3203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304800</xdr:colOff>
      <xdr:row>264</xdr:row>
      <xdr:rowOff>123825</xdr:rowOff>
    </xdr:to>
    <xdr:sp macro="" textlink="">
      <xdr:nvSpPr>
        <xdr:cNvPr id="85" name="AutoShape 9" descr="team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5422AD4-F2BE-4566-93CF-A3A7CA01C56C}"/>
            </a:ext>
          </a:extLst>
        </xdr:cNvPr>
        <xdr:cNvSpPr>
          <a:spLocks noChangeAspect="1" noChangeArrowheads="1"/>
        </xdr:cNvSpPr>
      </xdr:nvSpPr>
      <xdr:spPr bwMode="auto">
        <a:xfrm>
          <a:off x="0" y="4958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304800</xdr:colOff>
      <xdr:row>112</xdr:row>
      <xdr:rowOff>123825</xdr:rowOff>
    </xdr:to>
    <xdr:sp macro="" textlink="">
      <xdr:nvSpPr>
        <xdr:cNvPr id="86" name="AutoShape 10" descr="team log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79E6DE3-F441-482D-AF78-6AE11994223E}"/>
            </a:ext>
          </a:extLst>
        </xdr:cNvPr>
        <xdr:cNvSpPr>
          <a:spLocks noChangeAspect="1" noChangeArrowheads="1"/>
        </xdr:cNvSpPr>
      </xdr:nvSpPr>
      <xdr:spPr bwMode="auto">
        <a:xfrm>
          <a:off x="0" y="1140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123825</xdr:rowOff>
    </xdr:to>
    <xdr:sp macro="" textlink="">
      <xdr:nvSpPr>
        <xdr:cNvPr id="87" name="AutoShape 11" descr="team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499B619-D43F-45B8-9093-05282B48DCD3}"/>
            </a:ext>
            <a:ext uri="{147F2762-F138-4A5C-976F-8EAC2B608ADB}">
              <a16:predDERef xmlns:a16="http://schemas.microsoft.com/office/drawing/2014/main" pred="{079E6DE3-F441-482D-AF78-6AE11994223E}"/>
            </a:ext>
          </a:extLst>
        </xdr:cNvPr>
        <xdr:cNvSpPr>
          <a:spLocks noChangeAspect="1" noChangeArrowheads="1"/>
        </xdr:cNvSpPr>
      </xdr:nvSpPr>
      <xdr:spPr bwMode="auto">
        <a:xfrm>
          <a:off x="0" y="463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123825</xdr:rowOff>
    </xdr:to>
    <xdr:sp macro="" textlink="">
      <xdr:nvSpPr>
        <xdr:cNvPr id="88" name="AutoShape 13" descr="team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7EF2BCD-6260-4901-B989-5E60607D5045}"/>
            </a:ext>
          </a:extLst>
        </xdr:cNvPr>
        <xdr:cNvSpPr>
          <a:spLocks noChangeAspect="1" noChangeArrowheads="1"/>
        </xdr:cNvSpPr>
      </xdr:nvSpPr>
      <xdr:spPr bwMode="auto">
        <a:xfrm>
          <a:off x="0" y="13935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0</xdr:col>
      <xdr:colOff>304800</xdr:colOff>
      <xdr:row>237</xdr:row>
      <xdr:rowOff>123825</xdr:rowOff>
    </xdr:to>
    <xdr:sp macro="" textlink="">
      <xdr:nvSpPr>
        <xdr:cNvPr id="89" name="AutoShape 14" descr="team logo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ABF58A4-E61A-4691-B426-43AB75CEBA60}"/>
            </a:ext>
          </a:extLst>
        </xdr:cNvPr>
        <xdr:cNvSpPr>
          <a:spLocks noChangeAspect="1" noChangeArrowheads="1"/>
        </xdr:cNvSpPr>
      </xdr:nvSpPr>
      <xdr:spPr bwMode="auto">
        <a:xfrm>
          <a:off x="0" y="41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0</xdr:col>
      <xdr:colOff>304800</xdr:colOff>
      <xdr:row>185</xdr:row>
      <xdr:rowOff>123825</xdr:rowOff>
    </xdr:to>
    <xdr:sp macro="" textlink="">
      <xdr:nvSpPr>
        <xdr:cNvPr id="90" name="AutoShape 15" descr="team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1B2EAF7-79C1-4AEC-AF91-732439C4C9A8}"/>
            </a:ext>
          </a:extLst>
        </xdr:cNvPr>
        <xdr:cNvSpPr>
          <a:spLocks noChangeAspect="1" noChangeArrowheads="1"/>
        </xdr:cNvSpPr>
      </xdr:nvSpPr>
      <xdr:spPr bwMode="auto">
        <a:xfrm>
          <a:off x="0" y="296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304800</xdr:colOff>
      <xdr:row>254</xdr:row>
      <xdr:rowOff>123825</xdr:rowOff>
    </xdr:to>
    <xdr:sp macro="" textlink="">
      <xdr:nvSpPr>
        <xdr:cNvPr id="91" name="AutoShape 16" descr="team log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D30F397C-DFA2-4ACA-815D-B61DF8A0D157}"/>
            </a:ext>
          </a:extLst>
        </xdr:cNvPr>
        <xdr:cNvSpPr>
          <a:spLocks noChangeAspect="1" noChangeArrowheads="1"/>
        </xdr:cNvSpPr>
      </xdr:nvSpPr>
      <xdr:spPr bwMode="auto">
        <a:xfrm>
          <a:off x="0" y="466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304800</xdr:colOff>
      <xdr:row>256</xdr:row>
      <xdr:rowOff>123825</xdr:rowOff>
    </xdr:to>
    <xdr:sp macro="" textlink="">
      <xdr:nvSpPr>
        <xdr:cNvPr id="92" name="AutoShape 17" descr="team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48560A3-55EB-478B-BF79-B80B1629E35D}"/>
            </a:ext>
          </a:extLst>
        </xdr:cNvPr>
        <xdr:cNvSpPr>
          <a:spLocks noChangeAspect="1" noChangeArrowheads="1"/>
        </xdr:cNvSpPr>
      </xdr:nvSpPr>
      <xdr:spPr bwMode="auto">
        <a:xfrm>
          <a:off x="0" y="4723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123825</xdr:rowOff>
    </xdr:to>
    <xdr:sp macro="" textlink="">
      <xdr:nvSpPr>
        <xdr:cNvPr id="93" name="AutoShape 18" descr="team logo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D0C0A5E9-F76F-463B-8CFB-D93D1172D7A4}"/>
            </a:ext>
          </a:extLst>
        </xdr:cNvPr>
        <xdr:cNvSpPr>
          <a:spLocks noChangeAspect="1" noChangeArrowheads="1"/>
        </xdr:cNvSpPr>
      </xdr:nvSpPr>
      <xdr:spPr bwMode="auto">
        <a:xfrm>
          <a:off x="0" y="1465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0</xdr:rowOff>
    </xdr:from>
    <xdr:to>
      <xdr:col>0</xdr:col>
      <xdr:colOff>304800</xdr:colOff>
      <xdr:row>155</xdr:row>
      <xdr:rowOff>123825</xdr:rowOff>
    </xdr:to>
    <xdr:sp macro="" textlink="">
      <xdr:nvSpPr>
        <xdr:cNvPr id="94" name="AutoShape 19" descr="team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8C8D28D-3871-42AF-BCA3-751FBD755B0F}"/>
            </a:ext>
          </a:extLst>
        </xdr:cNvPr>
        <xdr:cNvSpPr>
          <a:spLocks noChangeAspect="1" noChangeArrowheads="1"/>
        </xdr:cNvSpPr>
      </xdr:nvSpPr>
      <xdr:spPr bwMode="auto">
        <a:xfrm>
          <a:off x="0" y="2298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304800</xdr:colOff>
      <xdr:row>80</xdr:row>
      <xdr:rowOff>123825</xdr:rowOff>
    </xdr:to>
    <xdr:sp macro="" textlink="">
      <xdr:nvSpPr>
        <xdr:cNvPr id="95" name="AutoShape 20" descr="team logo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E30B86C5-8C6A-4C15-A01F-1E86C3DBE43B}"/>
            </a:ext>
          </a:extLst>
        </xdr:cNvPr>
        <xdr:cNvSpPr>
          <a:spLocks noChangeAspect="1" noChangeArrowheads="1"/>
        </xdr:cNvSpPr>
      </xdr:nvSpPr>
      <xdr:spPr bwMode="auto">
        <a:xfrm>
          <a:off x="0" y="5248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0</xdr:rowOff>
    </xdr:from>
    <xdr:to>
      <xdr:col>0</xdr:col>
      <xdr:colOff>304800</xdr:colOff>
      <xdr:row>229</xdr:row>
      <xdr:rowOff>123825</xdr:rowOff>
    </xdr:to>
    <xdr:sp macro="" textlink="">
      <xdr:nvSpPr>
        <xdr:cNvPr id="96" name="AutoShape 21" descr="team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A659904-8AFA-4FD3-A21B-70AE2596C2EC}"/>
            </a:ext>
          </a:extLst>
        </xdr:cNvPr>
        <xdr:cNvSpPr>
          <a:spLocks noChangeAspect="1" noChangeArrowheads="1"/>
        </xdr:cNvSpPr>
      </xdr:nvSpPr>
      <xdr:spPr bwMode="auto">
        <a:xfrm>
          <a:off x="0" y="4017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304800</xdr:colOff>
      <xdr:row>136</xdr:row>
      <xdr:rowOff>123825</xdr:rowOff>
    </xdr:to>
    <xdr:sp macro="" textlink="">
      <xdr:nvSpPr>
        <xdr:cNvPr id="97" name="AutoShape 22" descr="team log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35CC8999-A4C9-4518-A952-DA4F96953EA9}"/>
            </a:ext>
          </a:extLst>
        </xdr:cNvPr>
        <xdr:cNvSpPr>
          <a:spLocks noChangeAspect="1" noChangeArrowheads="1"/>
        </xdr:cNvSpPr>
      </xdr:nvSpPr>
      <xdr:spPr bwMode="auto">
        <a:xfrm>
          <a:off x="0" y="182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304800</xdr:colOff>
      <xdr:row>88</xdr:row>
      <xdr:rowOff>123825</xdr:rowOff>
    </xdr:to>
    <xdr:sp macro="" textlink="">
      <xdr:nvSpPr>
        <xdr:cNvPr id="98" name="AutoShape 23" descr="team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33D247A-C157-4137-820C-1F577E7D1B1D}"/>
            </a:ext>
          </a:extLst>
        </xdr:cNvPr>
        <xdr:cNvSpPr>
          <a:spLocks noChangeAspect="1" noChangeArrowheads="1"/>
        </xdr:cNvSpPr>
      </xdr:nvSpPr>
      <xdr:spPr bwMode="auto">
        <a:xfrm>
          <a:off x="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304800</xdr:colOff>
      <xdr:row>91</xdr:row>
      <xdr:rowOff>123825</xdr:rowOff>
    </xdr:to>
    <xdr:sp macro="" textlink="">
      <xdr:nvSpPr>
        <xdr:cNvPr id="99" name="AutoShape 24" descr="team logo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A832506-269B-4E27-B05E-5B9419417825}"/>
            </a:ext>
          </a:extLst>
        </xdr:cNvPr>
        <xdr:cNvSpPr>
          <a:spLocks noChangeAspect="1" noChangeArrowheads="1"/>
        </xdr:cNvSpPr>
      </xdr:nvSpPr>
      <xdr:spPr bwMode="auto">
        <a:xfrm>
          <a:off x="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123825</xdr:rowOff>
    </xdr:to>
    <xdr:sp macro="" textlink="">
      <xdr:nvSpPr>
        <xdr:cNvPr id="100" name="AutoShape 25" descr="team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C83483A-41D0-4ECC-A165-54109D6A570D}"/>
            </a:ext>
          </a:extLst>
        </xdr:cNvPr>
        <xdr:cNvSpPr>
          <a:spLocks noChangeAspect="1" noChangeArrowheads="1"/>
        </xdr:cNvSpPr>
      </xdr:nvSpPr>
      <xdr:spPr bwMode="auto">
        <a:xfrm>
          <a:off x="0" y="22259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P%206-6-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s"/>
      <sheetName val="Teams"/>
      <sheetName val="Rotations"/>
      <sheetName val="Injuries"/>
      <sheetName val="RHP"/>
      <sheetName val="LHP"/>
      <sheetName val="vL"/>
      <sheetName val="Power Rankings"/>
      <sheetName val="Rankings"/>
    </sheetNames>
    <sheetDataSet>
      <sheetData sheetId="0">
        <row r="1">
          <cell r="A1" t="str">
            <v>Name</v>
          </cell>
          <cell r="P1" t="str">
            <v>Arm</v>
          </cell>
          <cell r="Q1" t="str">
            <v>vR</v>
          </cell>
          <cell r="R1" t="str">
            <v>vL</v>
          </cell>
        </row>
        <row r="2">
          <cell r="A2" t="str">
            <v>Jacob deGrom</v>
          </cell>
          <cell r="P2" t="str">
            <v>R</v>
          </cell>
          <cell r="Q2">
            <v>3.5790549455456806</v>
          </cell>
          <cell r="R2">
            <v>2.5660533470607474</v>
          </cell>
        </row>
        <row r="3">
          <cell r="A3" t="str">
            <v>Gerrit Cole</v>
          </cell>
          <cell r="P3" t="str">
            <v>R</v>
          </cell>
          <cell r="Q3">
            <v>1.6648482515114644</v>
          </cell>
          <cell r="R3">
            <v>3.2219913366369966</v>
          </cell>
        </row>
        <row r="4">
          <cell r="A4" t="str">
            <v>Kevin Gausman</v>
          </cell>
          <cell r="P4" t="str">
            <v>R</v>
          </cell>
          <cell r="Q4">
            <v>2.2062146239869516</v>
          </cell>
          <cell r="R4">
            <v>2.5937530617578108</v>
          </cell>
        </row>
        <row r="5">
          <cell r="A5" t="str">
            <v>Brandon Woodruff</v>
          </cell>
          <cell r="P5" t="str">
            <v>R</v>
          </cell>
          <cell r="Q5">
            <v>2.4028546682239522</v>
          </cell>
          <cell r="R5">
            <v>2.3298044568905913</v>
          </cell>
        </row>
        <row r="6">
          <cell r="A6" t="str">
            <v>Corbin Burnes</v>
          </cell>
          <cell r="P6" t="str">
            <v>R</v>
          </cell>
          <cell r="Q6">
            <v>3.1606494617547001</v>
          </cell>
          <cell r="R6">
            <v>1.5435571226668603</v>
          </cell>
        </row>
        <row r="7">
          <cell r="A7" t="str">
            <v>Max Scherzer</v>
          </cell>
          <cell r="P7" t="str">
            <v>R</v>
          </cell>
          <cell r="Q7">
            <v>2.068822489391791</v>
          </cell>
          <cell r="R7">
            <v>2.9320012157694282</v>
          </cell>
        </row>
        <row r="8">
          <cell r="A8" t="str">
            <v>Carlos Rodon</v>
          </cell>
          <cell r="P8" t="str">
            <v>L</v>
          </cell>
          <cell r="Q8">
            <v>3.0822545800818881</v>
          </cell>
          <cell r="R8">
            <v>4.108181675990485</v>
          </cell>
        </row>
        <row r="9">
          <cell r="A9" t="str">
            <v>Tyler Glasnow</v>
          </cell>
          <cell r="P9" t="str">
            <v>R</v>
          </cell>
          <cell r="Q9">
            <v>0.92117805160896415</v>
          </cell>
          <cell r="R9">
            <v>3.1939760333734677</v>
          </cell>
        </row>
        <row r="10">
          <cell r="A10" t="str">
            <v>Zack Wheeler</v>
          </cell>
          <cell r="P10" t="str">
            <v>R</v>
          </cell>
          <cell r="Q10">
            <v>1.4832345621940521</v>
          </cell>
          <cell r="R10">
            <v>2.2669219535344189</v>
          </cell>
        </row>
        <row r="11">
          <cell r="A11" t="str">
            <v>Freddy Peralta</v>
          </cell>
          <cell r="P11" t="str">
            <v>R</v>
          </cell>
          <cell r="Q11">
            <v>2.5291013496625925</v>
          </cell>
          <cell r="R11">
            <v>1.2763278774328681</v>
          </cell>
        </row>
        <row r="12">
          <cell r="A12" t="str">
            <v>Trevor Bauer</v>
          </cell>
          <cell r="P12" t="str">
            <v>R</v>
          </cell>
          <cell r="Q12">
            <v>2.7649072073882555</v>
          </cell>
          <cell r="R12">
            <v>1.5349139001687317</v>
          </cell>
        </row>
        <row r="13">
          <cell r="A13" t="str">
            <v>Joe Musgrove</v>
          </cell>
          <cell r="P13" t="str">
            <v>R</v>
          </cell>
          <cell r="Q13">
            <v>0.96813119885907739</v>
          </cell>
          <cell r="R13">
            <v>2.8393128039224291</v>
          </cell>
        </row>
        <row r="14">
          <cell r="A14" t="str">
            <v>Clayton Kershaw</v>
          </cell>
          <cell r="P14" t="str">
            <v>L</v>
          </cell>
          <cell r="Q14">
            <v>1.7290379194789258</v>
          </cell>
          <cell r="R14">
            <v>1.0591420623108334</v>
          </cell>
        </row>
        <row r="15">
          <cell r="A15" t="str">
            <v>Yu Darvish</v>
          </cell>
          <cell r="P15" t="str">
            <v>R</v>
          </cell>
          <cell r="Q15">
            <v>1.3616695961868333</v>
          </cell>
          <cell r="R15">
            <v>1.6821332990151652</v>
          </cell>
        </row>
        <row r="16">
          <cell r="A16" t="str">
            <v>Walker Buehler</v>
          </cell>
          <cell r="P16" t="str">
            <v>R</v>
          </cell>
          <cell r="Q16">
            <v>1.8696036212961895</v>
          </cell>
          <cell r="R16">
            <v>0.26628096333282919</v>
          </cell>
        </row>
        <row r="17">
          <cell r="A17" t="str">
            <v>Julio Urias</v>
          </cell>
          <cell r="P17" t="str">
            <v>L</v>
          </cell>
          <cell r="Q17">
            <v>1.314318262338283</v>
          </cell>
          <cell r="R17">
            <v>1.3231476523277392</v>
          </cell>
        </row>
        <row r="18">
          <cell r="A18" t="str">
            <v>John Means</v>
          </cell>
          <cell r="P18" t="str">
            <v>L</v>
          </cell>
          <cell r="Q18">
            <v>2.7860966403048368</v>
          </cell>
          <cell r="R18">
            <v>1.1854636455101684</v>
          </cell>
        </row>
        <row r="19">
          <cell r="A19" t="str">
            <v>Shane Bieber</v>
          </cell>
          <cell r="P19" t="str">
            <v>R</v>
          </cell>
          <cell r="Q19">
            <v>1.7748566770637204</v>
          </cell>
          <cell r="R19">
            <v>1.1197550839890422</v>
          </cell>
        </row>
        <row r="20">
          <cell r="A20" t="str">
            <v>Lance Lynn</v>
          </cell>
          <cell r="P20" t="str">
            <v>R</v>
          </cell>
          <cell r="Q20">
            <v>1.6972662810798984</v>
          </cell>
          <cell r="R20">
            <v>0.46148570935991784</v>
          </cell>
        </row>
        <row r="21">
          <cell r="A21" t="str">
            <v>Lucas Giolito</v>
          </cell>
          <cell r="P21" t="str">
            <v>R</v>
          </cell>
          <cell r="Q21">
            <v>0.7199871281403456</v>
          </cell>
          <cell r="R21">
            <v>1.2844191308986708</v>
          </cell>
        </row>
        <row r="22">
          <cell r="A22" t="str">
            <v>Trevor Rogers</v>
          </cell>
          <cell r="P22" t="str">
            <v>L</v>
          </cell>
          <cell r="Q22">
            <v>1.9077503875546999</v>
          </cell>
          <cell r="R22">
            <v>-2.1226062344806298</v>
          </cell>
        </row>
        <row r="23">
          <cell r="A23" t="str">
            <v>Robbie Ray</v>
          </cell>
          <cell r="P23" t="str">
            <v>L</v>
          </cell>
          <cell r="Q23">
            <v>0.87307435720843274</v>
          </cell>
          <cell r="R23">
            <v>0.21373309075512731</v>
          </cell>
        </row>
        <row r="24">
          <cell r="A24" t="str">
            <v>Chris Bassitt</v>
          </cell>
          <cell r="P24" t="str">
            <v>R</v>
          </cell>
          <cell r="Q24">
            <v>0.57680970781083174</v>
          </cell>
          <cell r="R24">
            <v>1.4603000036036831</v>
          </cell>
        </row>
        <row r="25">
          <cell r="A25" t="str">
            <v>Tyler Mahle</v>
          </cell>
          <cell r="P25" t="str">
            <v>R</v>
          </cell>
          <cell r="Q25">
            <v>0.32194177907457416</v>
          </cell>
          <cell r="R25">
            <v>1.0390485391903062</v>
          </cell>
        </row>
        <row r="26">
          <cell r="A26" t="str">
            <v>Jose Berrios</v>
          </cell>
          <cell r="P26" t="str">
            <v>R</v>
          </cell>
          <cell r="Q26">
            <v>1.7880997532709559</v>
          </cell>
          <cell r="R26">
            <v>-0.63778025702611874</v>
          </cell>
        </row>
        <row r="27">
          <cell r="A27" t="str">
            <v>Taijuan Walker</v>
          </cell>
          <cell r="P27" t="str">
            <v>R</v>
          </cell>
          <cell r="Q27">
            <v>0.61269700254092385</v>
          </cell>
          <cell r="R27">
            <v>-0.2097958672438012</v>
          </cell>
        </row>
        <row r="28">
          <cell r="A28" t="str">
            <v>Pablo Lopez</v>
          </cell>
          <cell r="P28" t="str">
            <v>R</v>
          </cell>
          <cell r="Q28">
            <v>0.71238840804390979</v>
          </cell>
          <cell r="R28">
            <v>-8.428129173877412E-3</v>
          </cell>
        </row>
        <row r="29">
          <cell r="A29" t="str">
            <v>Jack Flaherty</v>
          </cell>
          <cell r="P29" t="str">
            <v>R</v>
          </cell>
          <cell r="Q29">
            <v>1.5571221011547158</v>
          </cell>
          <cell r="R29">
            <v>-4.064695773818388E-2</v>
          </cell>
        </row>
        <row r="30">
          <cell r="A30" t="str">
            <v>Yusei Kikuchi</v>
          </cell>
          <cell r="P30" t="str">
            <v>L</v>
          </cell>
          <cell r="Q30">
            <v>1.00646834263928</v>
          </cell>
          <cell r="R30">
            <v>0.82779282763226458</v>
          </cell>
        </row>
        <row r="31">
          <cell r="A31" t="str">
            <v>Luis Garcia</v>
          </cell>
          <cell r="P31" t="str">
            <v>R</v>
          </cell>
          <cell r="Q31">
            <v>0.7277778057329598</v>
          </cell>
          <cell r="R31">
            <v>0.44650175286904664</v>
          </cell>
        </row>
        <row r="32">
          <cell r="A32" t="str">
            <v>Adbert Alzolay</v>
          </cell>
          <cell r="P32" t="str">
            <v>R</v>
          </cell>
          <cell r="Q32">
            <v>1.3286681522741088</v>
          </cell>
          <cell r="R32">
            <v>0.7255231016235002</v>
          </cell>
        </row>
        <row r="33">
          <cell r="A33" t="str">
            <v>Sandy Alcantara</v>
          </cell>
          <cell r="P33" t="str">
            <v>R</v>
          </cell>
          <cell r="Q33">
            <v>0.65595811279115768</v>
          </cell>
          <cell r="R33">
            <v>0.31545374365727891</v>
          </cell>
        </row>
        <row r="34">
          <cell r="A34" t="str">
            <v>Jose Urquidy</v>
          </cell>
          <cell r="P34" t="str">
            <v>R</v>
          </cell>
          <cell r="Q34">
            <v>-0.13661437244101257</v>
          </cell>
          <cell r="R34">
            <v>0.7686737005569253</v>
          </cell>
        </row>
        <row r="35">
          <cell r="A35" t="str">
            <v>Dustin May</v>
          </cell>
          <cell r="P35" t="str">
            <v>R</v>
          </cell>
          <cell r="Q35">
            <v>0.33558640939925966</v>
          </cell>
          <cell r="R35">
            <v>1.1628433914370691</v>
          </cell>
        </row>
        <row r="36">
          <cell r="A36" t="str">
            <v>Aaron Nola</v>
          </cell>
          <cell r="P36" t="str">
            <v>R</v>
          </cell>
          <cell r="Q36">
            <v>0.91384453460361004</v>
          </cell>
          <cell r="R36">
            <v>0.49962093102343957</v>
          </cell>
        </row>
        <row r="37">
          <cell r="A37" t="str">
            <v>Cristian Javier</v>
          </cell>
          <cell r="P37" t="str">
            <v>R</v>
          </cell>
          <cell r="Q37">
            <v>1.6317323533461841</v>
          </cell>
          <cell r="R37">
            <v>-0.3700850154242834</v>
          </cell>
        </row>
        <row r="38">
          <cell r="A38" t="str">
            <v>Austin Gomber</v>
          </cell>
          <cell r="P38" t="str">
            <v>L</v>
          </cell>
          <cell r="Q38">
            <v>0.57089261993936669</v>
          </cell>
          <cell r="R38">
            <v>0.8757700602033508</v>
          </cell>
        </row>
        <row r="39">
          <cell r="A39" t="str">
            <v>Rich Hill</v>
          </cell>
          <cell r="P39" t="str">
            <v>L</v>
          </cell>
          <cell r="Q39">
            <v>1.5659431109306459</v>
          </cell>
          <cell r="R39">
            <v>-1.130461889922499</v>
          </cell>
        </row>
        <row r="40">
          <cell r="A40" t="str">
            <v>Huascar Ynoa</v>
          </cell>
          <cell r="P40" t="str">
            <v>R</v>
          </cell>
          <cell r="Q40">
            <v>0.31503478635190252</v>
          </cell>
          <cell r="R40">
            <v>0.93438124788187515</v>
          </cell>
        </row>
        <row r="41">
          <cell r="A41" t="str">
            <v>Marcus Stroman</v>
          </cell>
          <cell r="P41" t="str">
            <v>R</v>
          </cell>
          <cell r="Q41">
            <v>2.0731210366532315E-2</v>
          </cell>
          <cell r="R41">
            <v>0.45883040796196933</v>
          </cell>
        </row>
        <row r="42">
          <cell r="A42" t="str">
            <v>Mike Minor</v>
          </cell>
          <cell r="P42" t="str">
            <v>L</v>
          </cell>
          <cell r="Q42">
            <v>0.59780143075913106</v>
          </cell>
          <cell r="R42">
            <v>-1.3106425367950818</v>
          </cell>
        </row>
        <row r="43">
          <cell r="A43" t="str">
            <v>Shohei Ohtani</v>
          </cell>
          <cell r="P43" t="str">
            <v>R</v>
          </cell>
          <cell r="Q43">
            <v>1.0866197649491383</v>
          </cell>
          <cell r="R43">
            <v>-0.16791809380929995</v>
          </cell>
        </row>
        <row r="44">
          <cell r="A44" t="str">
            <v>Anthony DeSclafani</v>
          </cell>
          <cell r="P44" t="str">
            <v>R</v>
          </cell>
          <cell r="Q44">
            <v>0.17111203452959173</v>
          </cell>
          <cell r="R44">
            <v>0.18040640281019238</v>
          </cell>
        </row>
        <row r="45">
          <cell r="A45" t="str">
            <v>Chris Paddack</v>
          </cell>
          <cell r="P45" t="str">
            <v>R</v>
          </cell>
          <cell r="Q45">
            <v>-0.63050046785512315</v>
          </cell>
          <cell r="R45">
            <v>0.74830491434933233</v>
          </cell>
        </row>
        <row r="46">
          <cell r="A46" t="str">
            <v>Andrew Heaney</v>
          </cell>
          <cell r="P46" t="str">
            <v>L</v>
          </cell>
          <cell r="Q46">
            <v>1.2227463848000548</v>
          </cell>
          <cell r="R46">
            <v>-0.22125416808259185</v>
          </cell>
        </row>
        <row r="47">
          <cell r="A47" t="str">
            <v>Spencer Turnbull</v>
          </cell>
          <cell r="P47" t="str">
            <v>R</v>
          </cell>
          <cell r="Q47">
            <v>5.3784157514900573E-2</v>
          </cell>
          <cell r="R47">
            <v>0.8079660006807815</v>
          </cell>
        </row>
        <row r="48">
          <cell r="A48" t="str">
            <v>Danny Duffy</v>
          </cell>
          <cell r="P48" t="str">
            <v>L</v>
          </cell>
          <cell r="Q48">
            <v>0.55089954501436156</v>
          </cell>
          <cell r="R48">
            <v>9.8310845726390983E-2</v>
          </cell>
        </row>
        <row r="49">
          <cell r="A49" t="str">
            <v>Zach Eflin</v>
          </cell>
          <cell r="P49" t="str">
            <v>R</v>
          </cell>
          <cell r="Q49">
            <v>0.44762786444121505</v>
          </cell>
          <cell r="R49">
            <v>0.60067893792908056</v>
          </cell>
        </row>
        <row r="50">
          <cell r="A50" t="str">
            <v>Michael Kopech</v>
          </cell>
          <cell r="P50" t="str">
            <v>R</v>
          </cell>
          <cell r="Q50">
            <v>-0.23600017753915498</v>
          </cell>
          <cell r="R50">
            <v>0.98458982746319013</v>
          </cell>
        </row>
        <row r="51">
          <cell r="A51" t="str">
            <v>Charlie Morton</v>
          </cell>
          <cell r="P51" t="str">
            <v>R</v>
          </cell>
          <cell r="Q51">
            <v>-9.1742208015774804E-2</v>
          </cell>
          <cell r="R51">
            <v>0.60192794860723198</v>
          </cell>
        </row>
        <row r="52">
          <cell r="A52" t="str">
            <v>Dylan Cease</v>
          </cell>
          <cell r="P52" t="str">
            <v>R</v>
          </cell>
          <cell r="Q52">
            <v>-1.0402706305185487</v>
          </cell>
          <cell r="R52">
            <v>0.86678947797680628</v>
          </cell>
        </row>
        <row r="53">
          <cell r="A53" t="str">
            <v>Sonny Gray</v>
          </cell>
          <cell r="P53" t="str">
            <v>R</v>
          </cell>
          <cell r="Q53">
            <v>-0.3480820226721637</v>
          </cell>
          <cell r="R53">
            <v>0.66140928753816453</v>
          </cell>
        </row>
        <row r="54">
          <cell r="A54" t="str">
            <v>Alex Cobb</v>
          </cell>
          <cell r="P54" t="str">
            <v>R</v>
          </cell>
          <cell r="Q54">
            <v>-5.8182807224074609E-2</v>
          </cell>
          <cell r="R54">
            <v>0.65475993031134672</v>
          </cell>
        </row>
        <row r="55">
          <cell r="A55" t="str">
            <v>Logan Gilbert</v>
          </cell>
          <cell r="P55" t="str">
            <v>R</v>
          </cell>
          <cell r="Q55">
            <v>8.5285379556110277E-2</v>
          </cell>
          <cell r="R55">
            <v>-0.15101691179201127</v>
          </cell>
        </row>
        <row r="56">
          <cell r="A56" t="str">
            <v>JT Brubaker</v>
          </cell>
          <cell r="P56" t="str">
            <v>R</v>
          </cell>
          <cell r="Q56">
            <v>0.27628785924952087</v>
          </cell>
          <cell r="R56">
            <v>0.19950332329691975</v>
          </cell>
        </row>
        <row r="57">
          <cell r="A57" t="str">
            <v>Kolby Allard</v>
          </cell>
          <cell r="P57" t="str">
            <v>L</v>
          </cell>
          <cell r="Q57">
            <v>0.27217842172254231</v>
          </cell>
          <cell r="R57">
            <v>0.2241214121442216</v>
          </cell>
        </row>
        <row r="58">
          <cell r="A58" t="str">
            <v>Adam Wainwright</v>
          </cell>
          <cell r="P58" t="str">
            <v>R</v>
          </cell>
          <cell r="Q58">
            <v>-0.41818886005176936</v>
          </cell>
          <cell r="R58">
            <v>0.35596129834147761</v>
          </cell>
        </row>
        <row r="59">
          <cell r="A59" t="str">
            <v>Hyun-Jin Ryu</v>
          </cell>
          <cell r="P59" t="str">
            <v>L</v>
          </cell>
          <cell r="Q59">
            <v>0.52181194509772288</v>
          </cell>
          <cell r="R59">
            <v>0.25433953598357656</v>
          </cell>
        </row>
        <row r="60">
          <cell r="A60" t="str">
            <v>James Kaprielian</v>
          </cell>
          <cell r="P60" t="str">
            <v>R</v>
          </cell>
          <cell r="Q60">
            <v>0.41594361274012148</v>
          </cell>
          <cell r="R60">
            <v>-0.32474668948246505</v>
          </cell>
        </row>
        <row r="61">
          <cell r="A61" t="str">
            <v>Kyle Gibson</v>
          </cell>
          <cell r="P61" t="str">
            <v>R</v>
          </cell>
          <cell r="Q61">
            <v>0.41485204454724101</v>
          </cell>
          <cell r="R61">
            <v>0.33603416676288328</v>
          </cell>
        </row>
        <row r="62">
          <cell r="A62" t="str">
            <v>Framber Valdez</v>
          </cell>
          <cell r="P62" t="str">
            <v>L</v>
          </cell>
          <cell r="Q62">
            <v>0.48842944126106991</v>
          </cell>
          <cell r="R62">
            <v>-3.8553403665302424E-2</v>
          </cell>
        </row>
        <row r="63">
          <cell r="A63" t="str">
            <v>Jordan Montgomery</v>
          </cell>
          <cell r="P63" t="str">
            <v>L</v>
          </cell>
          <cell r="Q63">
            <v>-0.35725186861054226</v>
          </cell>
          <cell r="R63">
            <v>0.93428382228540774</v>
          </cell>
        </row>
        <row r="64">
          <cell r="A64" t="str">
            <v>Frankie Montas</v>
          </cell>
          <cell r="P64" t="str">
            <v>R</v>
          </cell>
          <cell r="Q64">
            <v>-1.1942240728195213</v>
          </cell>
          <cell r="R64">
            <v>0.69237772968715006</v>
          </cell>
        </row>
        <row r="65">
          <cell r="A65" t="str">
            <v>Aaron Civale</v>
          </cell>
          <cell r="P65" t="str">
            <v>R</v>
          </cell>
          <cell r="Q65">
            <v>0.21084622159130409</v>
          </cell>
          <cell r="R65">
            <v>-0.22371909548809971</v>
          </cell>
        </row>
        <row r="66">
          <cell r="A66" t="str">
            <v>Domingo German</v>
          </cell>
          <cell r="P66" t="str">
            <v>R</v>
          </cell>
          <cell r="Q66">
            <v>0.99717439753390336</v>
          </cell>
          <cell r="R66">
            <v>0.21689006118025647</v>
          </cell>
        </row>
        <row r="67">
          <cell r="A67" t="str">
            <v>Elieser Hernandez</v>
          </cell>
          <cell r="P67" t="str">
            <v>R</v>
          </cell>
          <cell r="Q67">
            <v>-1.1786245152202097E-2</v>
          </cell>
          <cell r="R67">
            <v>0.41243311482948819</v>
          </cell>
        </row>
        <row r="68">
          <cell r="A68" t="str">
            <v>Michael Pineda</v>
          </cell>
          <cell r="P68" t="str">
            <v>R</v>
          </cell>
          <cell r="Q68">
            <v>0.458427581912563</v>
          </cell>
          <cell r="R68">
            <v>0.416852994703649</v>
          </cell>
        </row>
        <row r="69">
          <cell r="A69" t="str">
            <v>Bailey Ober</v>
          </cell>
          <cell r="P69" t="str">
            <v>?</v>
          </cell>
          <cell r="Q69">
            <v>0</v>
          </cell>
          <cell r="R69">
            <v>0</v>
          </cell>
        </row>
        <row r="70">
          <cell r="A70" t="str">
            <v>Wade Miley</v>
          </cell>
          <cell r="P70" t="str">
            <v>L</v>
          </cell>
          <cell r="Q70">
            <v>6.4153657166988551E-2</v>
          </cell>
          <cell r="R70">
            <v>0.47917346839334762</v>
          </cell>
        </row>
        <row r="71">
          <cell r="A71" t="str">
            <v>Sean Manaea</v>
          </cell>
          <cell r="P71" t="str">
            <v>L</v>
          </cell>
          <cell r="Q71">
            <v>-0.96745056701967502</v>
          </cell>
          <cell r="R71">
            <v>0.32313841161119672</v>
          </cell>
        </row>
        <row r="72">
          <cell r="A72" t="str">
            <v>Ian Anderson</v>
          </cell>
          <cell r="P72" t="str">
            <v>R</v>
          </cell>
          <cell r="Q72">
            <v>-0.40784101033765952</v>
          </cell>
          <cell r="R72">
            <v>0.56992355484602053</v>
          </cell>
        </row>
        <row r="73">
          <cell r="A73" t="str">
            <v>Lance McCullers Jr.</v>
          </cell>
          <cell r="P73" t="str">
            <v>R</v>
          </cell>
          <cell r="Q73">
            <v>-1.9138072096974924E-2</v>
          </cell>
          <cell r="R73">
            <v>0.47148797856403557</v>
          </cell>
        </row>
        <row r="74">
          <cell r="A74" t="str">
            <v>Alek Manoah</v>
          </cell>
          <cell r="P74" t="str">
            <v>R</v>
          </cell>
          <cell r="Q74">
            <v>0.3176471742807111</v>
          </cell>
          <cell r="R74">
            <v>-0.32877431235312221</v>
          </cell>
        </row>
        <row r="75">
          <cell r="A75" t="str">
            <v>Nathan Eovaldi</v>
          </cell>
          <cell r="P75" t="str">
            <v>R</v>
          </cell>
          <cell r="Q75">
            <v>-0.32297468963429932</v>
          </cell>
          <cell r="R75">
            <v>0.96379445238043038</v>
          </cell>
        </row>
        <row r="76">
          <cell r="A76" t="str">
            <v>Madison Bumgarner</v>
          </cell>
          <cell r="P76" t="str">
            <v>L</v>
          </cell>
          <cell r="Q76">
            <v>0.40319243173867098</v>
          </cell>
          <cell r="R76">
            <v>-1.2988862434461907</v>
          </cell>
        </row>
        <row r="77">
          <cell r="A77" t="str">
            <v>Joey Lucchesi</v>
          </cell>
          <cell r="P77" t="str">
            <v>L</v>
          </cell>
          <cell r="Q77">
            <v>0.20679486457051327</v>
          </cell>
          <cell r="R77">
            <v>0.14557534300806918</v>
          </cell>
        </row>
        <row r="78">
          <cell r="A78" t="str">
            <v>Alex Wood</v>
          </cell>
          <cell r="P78" t="str">
            <v>L</v>
          </cell>
          <cell r="Q78">
            <v>1.5409918846573398</v>
          </cell>
          <cell r="R78">
            <v>0.3996732101904521</v>
          </cell>
        </row>
        <row r="79">
          <cell r="A79" t="str">
            <v>Casey Mize</v>
          </cell>
          <cell r="P79" t="str">
            <v>R</v>
          </cell>
          <cell r="Q79">
            <v>0.50291033888619052</v>
          </cell>
          <cell r="R79">
            <v>-0.33948618536413872</v>
          </cell>
        </row>
        <row r="80">
          <cell r="A80" t="str">
            <v>Zach Plesac</v>
          </cell>
          <cell r="P80" t="str">
            <v>R</v>
          </cell>
          <cell r="Q80">
            <v>0.32476291560543291</v>
          </cell>
          <cell r="R80">
            <v>-0.2455400102580847</v>
          </cell>
        </row>
        <row r="81">
          <cell r="A81" t="str">
            <v>Zac Gallen</v>
          </cell>
          <cell r="P81" t="str">
            <v>R</v>
          </cell>
          <cell r="Q81">
            <v>1.0625129594394378</v>
          </cell>
          <cell r="R81">
            <v>-0.85462362899557553</v>
          </cell>
        </row>
        <row r="82">
          <cell r="A82" t="str">
            <v>Miguel Yajure</v>
          </cell>
          <cell r="P82" t="str">
            <v>R</v>
          </cell>
          <cell r="Q82">
            <v>-4.4675679076464719E-2</v>
          </cell>
          <cell r="R82">
            <v>7.6678204708908612E-2</v>
          </cell>
        </row>
        <row r="83">
          <cell r="A83" t="str">
            <v>Erick Fedde</v>
          </cell>
          <cell r="P83" t="str">
            <v>R</v>
          </cell>
          <cell r="Q83">
            <v>0.22151056019273876</v>
          </cell>
          <cell r="R83">
            <v>-0.77926813655046334</v>
          </cell>
        </row>
        <row r="84">
          <cell r="A84" t="str">
            <v>Corey Kluber</v>
          </cell>
          <cell r="P84" t="str">
            <v>R</v>
          </cell>
          <cell r="Q84">
            <v>-0.86031372866615485</v>
          </cell>
          <cell r="R84">
            <v>0.80562087718077968</v>
          </cell>
        </row>
        <row r="85">
          <cell r="A85" t="str">
            <v>Patrick Sandoval</v>
          </cell>
          <cell r="P85" t="str">
            <v>L</v>
          </cell>
          <cell r="Q85">
            <v>-0.57850149590193112</v>
          </cell>
          <cell r="R85">
            <v>0.73649795636695214</v>
          </cell>
        </row>
        <row r="86">
          <cell r="A86" t="str">
            <v>Ryan Yarbrough</v>
          </cell>
          <cell r="P86" t="str">
            <v>L</v>
          </cell>
          <cell r="Q86">
            <v>0.45042312163662329</v>
          </cell>
          <cell r="R86">
            <v>-0.31243176738661177</v>
          </cell>
        </row>
        <row r="87">
          <cell r="A87" t="str">
            <v>Luke Weaver</v>
          </cell>
          <cell r="P87" t="str">
            <v>R</v>
          </cell>
          <cell r="Q87">
            <v>1.2948769100591855E-2</v>
          </cell>
          <cell r="R87">
            <v>-7.6404206056101015E-2</v>
          </cell>
        </row>
        <row r="88">
          <cell r="A88" t="str">
            <v>Jose De Leon</v>
          </cell>
          <cell r="P88" t="str">
            <v>R</v>
          </cell>
          <cell r="Q88">
            <v>0.29563743210849946</v>
          </cell>
          <cell r="R88">
            <v>-0.30873132178363233</v>
          </cell>
        </row>
        <row r="89">
          <cell r="A89" t="str">
            <v>Jakob Junis</v>
          </cell>
          <cell r="P89" t="str">
            <v>R</v>
          </cell>
          <cell r="Q89">
            <v>-2.3933528433603628E-2</v>
          </cell>
          <cell r="R89">
            <v>-1.3345966869832051E-2</v>
          </cell>
        </row>
        <row r="90">
          <cell r="A90" t="str">
            <v>Cody Poteet</v>
          </cell>
          <cell r="P90" t="str">
            <v>R</v>
          </cell>
          <cell r="Q90">
            <v>-0.60213594205984855</v>
          </cell>
          <cell r="R90">
            <v>0.75925035765557536</v>
          </cell>
        </row>
        <row r="91">
          <cell r="A91" t="str">
            <v>David Price</v>
          </cell>
          <cell r="P91" t="str">
            <v>L</v>
          </cell>
          <cell r="Q91">
            <v>0.24782419226048422</v>
          </cell>
          <cell r="R91">
            <v>-0.16908231536533408</v>
          </cell>
        </row>
        <row r="92">
          <cell r="A92" t="str">
            <v>Jameson Taillon</v>
          </cell>
          <cell r="P92" t="str">
            <v>R</v>
          </cell>
          <cell r="Q92">
            <v>0.94814385977699023</v>
          </cell>
          <cell r="R92">
            <v>-0.61420563739977307</v>
          </cell>
        </row>
        <row r="93">
          <cell r="A93" t="str">
            <v>Zach Thompson</v>
          </cell>
          <cell r="P93" t="str">
            <v>?</v>
          </cell>
          <cell r="Q93">
            <v>0</v>
          </cell>
          <cell r="R93">
            <v>0</v>
          </cell>
        </row>
        <row r="94">
          <cell r="A94" t="str">
            <v>Cal Quantrill</v>
          </cell>
          <cell r="P94" t="str">
            <v>?</v>
          </cell>
          <cell r="Q94">
            <v>0</v>
          </cell>
          <cell r="R94">
            <v>0</v>
          </cell>
        </row>
        <row r="95">
          <cell r="A95" t="str">
            <v>Logan Webb</v>
          </cell>
          <cell r="P95" t="str">
            <v>R</v>
          </cell>
          <cell r="Q95">
            <v>0.69456235612483441</v>
          </cell>
          <cell r="R95">
            <v>-0.78056045228980442</v>
          </cell>
        </row>
        <row r="96">
          <cell r="A96" t="str">
            <v>Shane McClanahan</v>
          </cell>
          <cell r="P96" t="str">
            <v>L</v>
          </cell>
          <cell r="Q96">
            <v>0.97771683832576506</v>
          </cell>
          <cell r="R96">
            <v>-0.63034987543385657</v>
          </cell>
        </row>
        <row r="97">
          <cell r="A97" t="str">
            <v>Steven Matz</v>
          </cell>
          <cell r="P97" t="str">
            <v>L</v>
          </cell>
          <cell r="Q97">
            <v>-0.17996596999832337</v>
          </cell>
          <cell r="R97">
            <v>-0.64166975666273862</v>
          </cell>
        </row>
        <row r="98">
          <cell r="A98" t="str">
            <v>Luis Patino</v>
          </cell>
          <cell r="P98" t="str">
            <v>R</v>
          </cell>
          <cell r="Q98">
            <v>0.44417036856622288</v>
          </cell>
          <cell r="R98">
            <v>-0.62209478026769127</v>
          </cell>
        </row>
        <row r="99">
          <cell r="A99" t="str">
            <v>Tucker Davidson</v>
          </cell>
          <cell r="P99" t="str">
            <v>L</v>
          </cell>
          <cell r="Q99">
            <v>-3.0734131595411482E-2</v>
          </cell>
          <cell r="R99">
            <v>-0.65447900126563108</v>
          </cell>
        </row>
        <row r="100">
          <cell r="A100" t="str">
            <v>Paolo Espino</v>
          </cell>
          <cell r="P100" t="str">
            <v>?</v>
          </cell>
          <cell r="Q100">
            <v>0</v>
          </cell>
          <cell r="R100">
            <v>0</v>
          </cell>
        </row>
        <row r="101">
          <cell r="A101" t="str">
            <v>Jake Odorizzi</v>
          </cell>
          <cell r="P101" t="str">
            <v>R</v>
          </cell>
          <cell r="Q101">
            <v>0.14619797389982958</v>
          </cell>
          <cell r="R101">
            <v>-0.61791875151391129</v>
          </cell>
        </row>
        <row r="102">
          <cell r="A102" t="str">
            <v>Spencer Howard</v>
          </cell>
          <cell r="P102" t="str">
            <v>R</v>
          </cell>
          <cell r="Q102">
            <v>-0.40042610626045577</v>
          </cell>
          <cell r="R102">
            <v>1.9801052534100295E-2</v>
          </cell>
        </row>
        <row r="103">
          <cell r="A103" t="str">
            <v>Taylor Widener</v>
          </cell>
          <cell r="P103" t="str">
            <v>R</v>
          </cell>
          <cell r="Q103">
            <v>-0.28131409876138247</v>
          </cell>
          <cell r="R103">
            <v>3.5458984480251123E-2</v>
          </cell>
        </row>
        <row r="104">
          <cell r="A104" t="str">
            <v>Joe Ross</v>
          </cell>
          <cell r="P104" t="str">
            <v>R</v>
          </cell>
          <cell r="Q104">
            <v>7.3989547174528273E-3</v>
          </cell>
          <cell r="R104">
            <v>-1.0564770673176256</v>
          </cell>
        </row>
        <row r="105">
          <cell r="A105" t="str">
            <v>Alec Mills</v>
          </cell>
          <cell r="P105" t="str">
            <v>?</v>
          </cell>
          <cell r="Q105">
            <v>0</v>
          </cell>
          <cell r="R105">
            <v>0</v>
          </cell>
        </row>
        <row r="106">
          <cell r="A106" t="str">
            <v>Tanner Houck</v>
          </cell>
          <cell r="P106" t="str">
            <v>R</v>
          </cell>
          <cell r="Q106">
            <v>-0.37486890824747465</v>
          </cell>
          <cell r="R106">
            <v>0.18510101538404353</v>
          </cell>
        </row>
        <row r="107">
          <cell r="A107" t="str">
            <v>Tarik Skubal</v>
          </cell>
          <cell r="P107" t="str">
            <v>L</v>
          </cell>
          <cell r="Q107">
            <v>0.56099843311114717</v>
          </cell>
          <cell r="R107">
            <v>-0.99251882615380738</v>
          </cell>
        </row>
        <row r="108">
          <cell r="A108" t="str">
            <v>Eduardo Rodriguez</v>
          </cell>
          <cell r="P108" t="str">
            <v>L</v>
          </cell>
          <cell r="Q108">
            <v>-6.8149727918930203E-2</v>
          </cell>
          <cell r="R108">
            <v>-2.2868553441547966E-3</v>
          </cell>
        </row>
        <row r="109">
          <cell r="A109" t="str">
            <v>Josh Fleming</v>
          </cell>
          <cell r="P109" t="str">
            <v>L</v>
          </cell>
          <cell r="Q109">
            <v>0.39019815872383756</v>
          </cell>
          <cell r="R109">
            <v>0.54874682701726352</v>
          </cell>
        </row>
        <row r="110">
          <cell r="A110" t="str">
            <v>Ervin Santana</v>
          </cell>
          <cell r="P110" t="str">
            <v>R</v>
          </cell>
          <cell r="Q110">
            <v>-0.18243656171779954</v>
          </cell>
          <cell r="R110">
            <v>-0.10198356812993006</v>
          </cell>
        </row>
        <row r="111">
          <cell r="A111" t="str">
            <v>Aaron Sanchez</v>
          </cell>
          <cell r="P111" t="str">
            <v>R</v>
          </cell>
          <cell r="Q111">
            <v>-0.15715063358501699</v>
          </cell>
          <cell r="R111">
            <v>-0.13378816444689795</v>
          </cell>
        </row>
        <row r="112">
          <cell r="A112" t="str">
            <v>Zack Greinke</v>
          </cell>
          <cell r="P112" t="str">
            <v>R</v>
          </cell>
          <cell r="Q112">
            <v>-0.55298044268622615</v>
          </cell>
          <cell r="R112">
            <v>0.59670541762167872</v>
          </cell>
        </row>
        <row r="113">
          <cell r="A113" t="str">
            <v>Caleb Smith</v>
          </cell>
          <cell r="P113" t="str">
            <v>L</v>
          </cell>
          <cell r="Q113">
            <v>-0.10145741804747052</v>
          </cell>
          <cell r="R113">
            <v>0.33869553692581811</v>
          </cell>
        </row>
        <row r="114">
          <cell r="A114" t="str">
            <v>Ross Stripling</v>
          </cell>
          <cell r="P114" t="str">
            <v>R</v>
          </cell>
          <cell r="Q114">
            <v>-1.6398278497602607</v>
          </cell>
          <cell r="R114">
            <v>0.68214805608735851</v>
          </cell>
        </row>
        <row r="115">
          <cell r="A115" t="str">
            <v>Nick Pivetta</v>
          </cell>
          <cell r="P115" t="str">
            <v>R</v>
          </cell>
          <cell r="Q115">
            <v>0.38667190138833529</v>
          </cell>
          <cell r="R115">
            <v>-0.14668613529318708</v>
          </cell>
        </row>
        <row r="116">
          <cell r="A116" t="str">
            <v>Ryan Weathers</v>
          </cell>
          <cell r="P116" t="str">
            <v>L</v>
          </cell>
          <cell r="Q116">
            <v>-6.7137242574964923E-2</v>
          </cell>
          <cell r="R116">
            <v>0.77716887795360046</v>
          </cell>
        </row>
        <row r="117">
          <cell r="A117" t="str">
            <v>Tyler Anderson</v>
          </cell>
          <cell r="P117" t="str">
            <v>L</v>
          </cell>
          <cell r="Q117">
            <v>0.31723166907327649</v>
          </cell>
          <cell r="R117">
            <v>1.2117215392439438</v>
          </cell>
        </row>
        <row r="118">
          <cell r="A118" t="str">
            <v>Dinelson Lamet</v>
          </cell>
          <cell r="P118" t="str">
            <v>R</v>
          </cell>
          <cell r="Q118">
            <v>-0.13739184843284361</v>
          </cell>
          <cell r="R118">
            <v>-0.28289717542999199</v>
          </cell>
        </row>
        <row r="119">
          <cell r="A119" t="str">
            <v>Deivi Garcia</v>
          </cell>
          <cell r="P119" t="str">
            <v>R</v>
          </cell>
          <cell r="Q119">
            <v>-5.6410453674593151E-2</v>
          </cell>
          <cell r="R119">
            <v>-0.40154233226210984</v>
          </cell>
        </row>
        <row r="120">
          <cell r="A120" t="str">
            <v>Matthew Boyd</v>
          </cell>
          <cell r="P120" t="str">
            <v>L</v>
          </cell>
          <cell r="Q120">
            <v>-7.3830458857706838E-2</v>
          </cell>
          <cell r="R120">
            <v>0.58327015634205315</v>
          </cell>
        </row>
        <row r="121">
          <cell r="A121" t="str">
            <v>Trent Thornton</v>
          </cell>
          <cell r="P121" t="str">
            <v>R</v>
          </cell>
          <cell r="Q121">
            <v>-0.27562187607022481</v>
          </cell>
          <cell r="R121">
            <v>-0.21752681930378082</v>
          </cell>
        </row>
        <row r="122">
          <cell r="A122" t="str">
            <v>Anthony Kay</v>
          </cell>
          <cell r="P122" t="str">
            <v>L</v>
          </cell>
          <cell r="Q122">
            <v>-0.12222564856019276</v>
          </cell>
          <cell r="R122">
            <v>-1.3036440747797104</v>
          </cell>
        </row>
        <row r="123">
          <cell r="A123" t="str">
            <v>Dylan Bundy</v>
          </cell>
          <cell r="P123" t="str">
            <v>R</v>
          </cell>
          <cell r="Q123">
            <v>2.0497773661799064E-2</v>
          </cell>
          <cell r="R123">
            <v>-0.21507070211906451</v>
          </cell>
        </row>
        <row r="124">
          <cell r="A124" t="str">
            <v>Michael Fulmer</v>
          </cell>
          <cell r="P124" t="str">
            <v>R</v>
          </cell>
          <cell r="Q124">
            <v>-0.64500449687124428</v>
          </cell>
          <cell r="R124">
            <v>2.4295131032644464E-3</v>
          </cell>
        </row>
        <row r="125">
          <cell r="A125" t="str">
            <v>Tony Santillan</v>
          </cell>
          <cell r="P125" t="str">
            <v>?</v>
          </cell>
          <cell r="Q125">
            <v>0</v>
          </cell>
          <cell r="R125">
            <v>0</v>
          </cell>
        </row>
        <row r="126">
          <cell r="A126" t="str">
            <v>Chase De Jong</v>
          </cell>
          <cell r="P126" t="str">
            <v>R</v>
          </cell>
          <cell r="Q126">
            <v>-0.41166309133126044</v>
          </cell>
          <cell r="R126">
            <v>0.23485563377547505</v>
          </cell>
        </row>
        <row r="127">
          <cell r="A127" t="str">
            <v>Kwang-hyun Kim</v>
          </cell>
          <cell r="P127" t="str">
            <v>L</v>
          </cell>
          <cell r="Q127">
            <v>0.17244377944048997</v>
          </cell>
          <cell r="R127">
            <v>-0.98723914569014837</v>
          </cell>
        </row>
        <row r="128">
          <cell r="A128" t="str">
            <v>Stephen Strasburg</v>
          </cell>
          <cell r="P128" t="str">
            <v>R</v>
          </cell>
          <cell r="Q128">
            <v>-9.5272229715206921E-2</v>
          </cell>
          <cell r="R128">
            <v>-0.60869036930926146</v>
          </cell>
        </row>
        <row r="129">
          <cell r="A129" t="str">
            <v>Eric Lauer</v>
          </cell>
          <cell r="P129" t="str">
            <v>L</v>
          </cell>
          <cell r="Q129">
            <v>-0.12615437633955773</v>
          </cell>
          <cell r="R129">
            <v>0.60421946730168952</v>
          </cell>
        </row>
        <row r="130">
          <cell r="A130" t="str">
            <v>Max Fried</v>
          </cell>
          <cell r="P130" t="str">
            <v>L</v>
          </cell>
          <cell r="Q130">
            <v>-0.41517166164027941</v>
          </cell>
          <cell r="R130">
            <v>-1.1285951911851348</v>
          </cell>
        </row>
        <row r="131">
          <cell r="A131" t="str">
            <v>David Peterson</v>
          </cell>
          <cell r="P131" t="str">
            <v>L</v>
          </cell>
          <cell r="Q131">
            <v>-8.7247470491443116E-2</v>
          </cell>
          <cell r="R131">
            <v>-1.6912677748637732</v>
          </cell>
        </row>
        <row r="132">
          <cell r="A132" t="str">
            <v>Dane Dunning</v>
          </cell>
          <cell r="P132" t="str">
            <v>R</v>
          </cell>
          <cell r="Q132">
            <v>-0.65405200095238192</v>
          </cell>
          <cell r="R132">
            <v>5.9569933574235533E-2</v>
          </cell>
        </row>
        <row r="133">
          <cell r="A133" t="str">
            <v>Blake Snell</v>
          </cell>
          <cell r="P133" t="str">
            <v>L</v>
          </cell>
          <cell r="Q133">
            <v>-0.72279347429101615</v>
          </cell>
          <cell r="R133">
            <v>-1.1030030117909757</v>
          </cell>
        </row>
        <row r="134">
          <cell r="A134" t="str">
            <v>Nick Margevicius</v>
          </cell>
          <cell r="P134" t="str">
            <v>L</v>
          </cell>
          <cell r="Q134">
            <v>-0.49596975690823336</v>
          </cell>
          <cell r="R134">
            <v>6.98989392249063E-4</v>
          </cell>
        </row>
        <row r="135">
          <cell r="A135" t="str">
            <v>Elijah Morgan</v>
          </cell>
          <cell r="P135" t="str">
            <v>?</v>
          </cell>
          <cell r="Q135">
            <v>0</v>
          </cell>
          <cell r="R135">
            <v>0</v>
          </cell>
        </row>
        <row r="136">
          <cell r="A136" t="str">
            <v>Vladimir Gutierrez</v>
          </cell>
          <cell r="P136" t="str">
            <v>R</v>
          </cell>
          <cell r="Q136">
            <v>-9.7698874820443066E-2</v>
          </cell>
          <cell r="R136">
            <v>-0.17109160838564666</v>
          </cell>
        </row>
        <row r="137">
          <cell r="A137" t="str">
            <v>Jean Carlos Mejia</v>
          </cell>
          <cell r="P137" t="str">
            <v>?</v>
          </cell>
          <cell r="Q137">
            <v>0</v>
          </cell>
          <cell r="R137">
            <v>0</v>
          </cell>
        </row>
        <row r="138">
          <cell r="A138" t="str">
            <v>Johnny Cueto</v>
          </cell>
          <cell r="P138" t="str">
            <v>R</v>
          </cell>
          <cell r="Q138">
            <v>0.16357244771292873</v>
          </cell>
          <cell r="R138">
            <v>-0.28385140288334337</v>
          </cell>
        </row>
        <row r="139">
          <cell r="A139" t="str">
            <v>Lewis Thorpe</v>
          </cell>
          <cell r="P139" t="str">
            <v>L</v>
          </cell>
          <cell r="Q139">
            <v>-0.18067506512484308</v>
          </cell>
          <cell r="R139">
            <v>0.16210777265113707</v>
          </cell>
        </row>
        <row r="140">
          <cell r="A140" t="str">
            <v>Kyle Hendricks</v>
          </cell>
          <cell r="P140" t="str">
            <v>R</v>
          </cell>
          <cell r="Q140">
            <v>-0.42688599086462747</v>
          </cell>
          <cell r="R140">
            <v>-0.62425963408373453</v>
          </cell>
        </row>
        <row r="141">
          <cell r="A141" t="str">
            <v>Corbin Martin</v>
          </cell>
          <cell r="P141" t="str">
            <v>R</v>
          </cell>
          <cell r="Q141">
            <v>-0.84857873282485574</v>
          </cell>
          <cell r="R141">
            <v>-7.7778465234695981E-3</v>
          </cell>
        </row>
        <row r="142">
          <cell r="A142" t="str">
            <v>Vince Velasquez</v>
          </cell>
          <cell r="P142" t="str">
            <v>R</v>
          </cell>
          <cell r="Q142">
            <v>0.13976442303548908</v>
          </cell>
          <cell r="R142">
            <v>-0.44925531603527458</v>
          </cell>
        </row>
        <row r="143">
          <cell r="A143" t="str">
            <v>Tony Gonsolin</v>
          </cell>
          <cell r="P143" t="str">
            <v>?</v>
          </cell>
          <cell r="Q143">
            <v>0</v>
          </cell>
          <cell r="R143">
            <v>0</v>
          </cell>
        </row>
        <row r="144">
          <cell r="A144" t="str">
            <v>Kohl Stewart</v>
          </cell>
          <cell r="P144" t="str">
            <v>R</v>
          </cell>
          <cell r="Q144">
            <v>-0.49298834436458816</v>
          </cell>
          <cell r="R144">
            <v>-4.843819020024679E-2</v>
          </cell>
        </row>
        <row r="145">
          <cell r="A145" t="str">
            <v>Robert Dugger</v>
          </cell>
          <cell r="P145" t="str">
            <v>R</v>
          </cell>
          <cell r="Q145">
            <v>-1.0065235819273313</v>
          </cell>
          <cell r="R145">
            <v>6.4420082200267403E-2</v>
          </cell>
        </row>
        <row r="146">
          <cell r="A146" t="str">
            <v>Brady Singer</v>
          </cell>
          <cell r="P146" t="str">
            <v>R</v>
          </cell>
          <cell r="Q146">
            <v>-0.16381222795839509</v>
          </cell>
          <cell r="R146">
            <v>-0.6007664543702792</v>
          </cell>
        </row>
        <row r="147">
          <cell r="A147" t="str">
            <v>Griffin Canning</v>
          </cell>
          <cell r="P147" t="str">
            <v>R</v>
          </cell>
          <cell r="Q147">
            <v>0.18023588408978988</v>
          </cell>
          <cell r="R147">
            <v>-1.1169561092976765</v>
          </cell>
        </row>
        <row r="148">
          <cell r="A148" t="str">
            <v>Braxton Garrett</v>
          </cell>
          <cell r="P148" t="str">
            <v>?</v>
          </cell>
          <cell r="Q148">
            <v>0</v>
          </cell>
          <cell r="R148">
            <v>0</v>
          </cell>
        </row>
        <row r="149">
          <cell r="A149" t="str">
            <v>T.J. Zeuch</v>
          </cell>
          <cell r="P149" t="str">
            <v>R</v>
          </cell>
          <cell r="Q149">
            <v>-0.38964344881110774</v>
          </cell>
          <cell r="R149">
            <v>-0.15300553663043984</v>
          </cell>
        </row>
        <row r="150">
          <cell r="A150" t="str">
            <v>Justin Dunn</v>
          </cell>
          <cell r="P150" t="str">
            <v>R</v>
          </cell>
          <cell r="Q150">
            <v>0.20290315292118713</v>
          </cell>
          <cell r="R150">
            <v>-0.48368408929995971</v>
          </cell>
        </row>
        <row r="151">
          <cell r="A151" t="str">
            <v>Kenta Maeda</v>
          </cell>
          <cell r="P151" t="str">
            <v>R</v>
          </cell>
          <cell r="Q151">
            <v>-1.2083640454189786</v>
          </cell>
          <cell r="R151">
            <v>0.16135393354807523</v>
          </cell>
        </row>
        <row r="152">
          <cell r="A152" t="str">
            <v>Keegan Akin</v>
          </cell>
          <cell r="P152" t="str">
            <v>L</v>
          </cell>
          <cell r="Q152">
            <v>-0.14264070566707179</v>
          </cell>
          <cell r="R152">
            <v>0.24926445372423006</v>
          </cell>
        </row>
        <row r="153">
          <cell r="A153" t="str">
            <v>Jesus Luzardo</v>
          </cell>
          <cell r="P153" t="str">
            <v>L</v>
          </cell>
          <cell r="Q153">
            <v>0.11115099176014284</v>
          </cell>
          <cell r="R153">
            <v>-1.648899642000536</v>
          </cell>
        </row>
        <row r="154">
          <cell r="A154" t="str">
            <v>Marco Gonzales</v>
          </cell>
          <cell r="P154" t="str">
            <v>L</v>
          </cell>
          <cell r="Q154">
            <v>-0.4717658383364538</v>
          </cell>
          <cell r="R154">
            <v>1.9929280925631387</v>
          </cell>
        </row>
        <row r="155">
          <cell r="A155" t="str">
            <v>Merrill Kelly</v>
          </cell>
          <cell r="P155" t="str">
            <v>R</v>
          </cell>
          <cell r="Q155">
            <v>-0.29897050619722909</v>
          </cell>
          <cell r="R155">
            <v>-0.66010396950641625</v>
          </cell>
        </row>
        <row r="156">
          <cell r="A156" t="str">
            <v>Cole Irvin</v>
          </cell>
          <cell r="P156" t="str">
            <v>L</v>
          </cell>
          <cell r="Q156">
            <v>-0.12321401321320118</v>
          </cell>
          <cell r="R156">
            <v>0.90878099481378971</v>
          </cell>
        </row>
        <row r="157">
          <cell r="A157" t="str">
            <v>Michael King</v>
          </cell>
          <cell r="P157" t="str">
            <v>R</v>
          </cell>
          <cell r="Q157">
            <v>-0.21371107830345129</v>
          </cell>
          <cell r="R157">
            <v>-7.4566105599892352E-2</v>
          </cell>
        </row>
        <row r="158">
          <cell r="A158" t="str">
            <v>Triston McKenzie</v>
          </cell>
          <cell r="P158" t="str">
            <v>R</v>
          </cell>
          <cell r="Q158">
            <v>0.18702183375653242</v>
          </cell>
          <cell r="R158">
            <v>-0.79322058061048706</v>
          </cell>
        </row>
        <row r="159">
          <cell r="A159" t="str">
            <v>Daniel Ponce de Leon</v>
          </cell>
          <cell r="P159" t="str">
            <v>R</v>
          </cell>
          <cell r="Q159">
            <v>-0.57952431742635213</v>
          </cell>
          <cell r="R159">
            <v>-0.53934085652434116</v>
          </cell>
        </row>
        <row r="160">
          <cell r="A160" t="str">
            <v>Hyeon-jong Yang</v>
          </cell>
          <cell r="P160" t="str">
            <v>L</v>
          </cell>
          <cell r="Q160">
            <v>-0.3259135416689648</v>
          </cell>
          <cell r="R160">
            <v>-0.48874996353196171</v>
          </cell>
        </row>
        <row r="161">
          <cell r="A161" t="str">
            <v>Michael Wacha</v>
          </cell>
          <cell r="P161" t="str">
            <v>R</v>
          </cell>
          <cell r="Q161">
            <v>-0.18743060397947411</v>
          </cell>
          <cell r="R161">
            <v>0.22577945826727025</v>
          </cell>
        </row>
        <row r="162">
          <cell r="A162" t="str">
            <v>Logan Allen</v>
          </cell>
          <cell r="P162" t="str">
            <v>L</v>
          </cell>
          <cell r="Q162">
            <v>-0.50582305605338596</v>
          </cell>
          <cell r="R162">
            <v>0.11896957587937713</v>
          </cell>
        </row>
        <row r="163">
          <cell r="A163" t="str">
            <v>Mike Fiers</v>
          </cell>
          <cell r="P163" t="str">
            <v>R</v>
          </cell>
          <cell r="Q163">
            <v>-0.80464903171952917</v>
          </cell>
          <cell r="R163">
            <v>-0.34724026541202757</v>
          </cell>
        </row>
        <row r="164">
          <cell r="A164" t="str">
            <v>Jordan Holloway</v>
          </cell>
          <cell r="P164" t="str">
            <v>R</v>
          </cell>
          <cell r="Q164">
            <v>-0.90966451332166332</v>
          </cell>
          <cell r="R164">
            <v>-0.23961674647166439</v>
          </cell>
        </row>
        <row r="165">
          <cell r="A165" t="str">
            <v>Daniel Castano</v>
          </cell>
          <cell r="P165" t="str">
            <v>L</v>
          </cell>
          <cell r="Q165">
            <v>-0.6196625738899415</v>
          </cell>
          <cell r="R165">
            <v>0.37865183855758744</v>
          </cell>
        </row>
        <row r="166">
          <cell r="A166" t="str">
            <v>Trevor Cahill</v>
          </cell>
          <cell r="P166" t="str">
            <v>R</v>
          </cell>
          <cell r="Q166">
            <v>-0.32511965467493187</v>
          </cell>
          <cell r="R166">
            <v>-0.92657036632124656</v>
          </cell>
        </row>
        <row r="167">
          <cell r="A167" t="str">
            <v>Bryse Wilson</v>
          </cell>
          <cell r="P167" t="str">
            <v>R</v>
          </cell>
          <cell r="Q167">
            <v>-0.9402517759748279</v>
          </cell>
          <cell r="R167">
            <v>-0.34194673069343556</v>
          </cell>
        </row>
        <row r="168">
          <cell r="A168" t="str">
            <v>Kris Bubic</v>
          </cell>
          <cell r="P168" t="str">
            <v>L</v>
          </cell>
          <cell r="Q168">
            <v>-0.62139858331243947</v>
          </cell>
          <cell r="R168">
            <v>-9.4263022715337583E-3</v>
          </cell>
        </row>
        <row r="169">
          <cell r="A169" t="str">
            <v>Drew Smyly</v>
          </cell>
          <cell r="P169" t="str">
            <v>L</v>
          </cell>
          <cell r="Q169">
            <v>-0.50169410154776861</v>
          </cell>
          <cell r="R169">
            <v>-0.54662616881691051</v>
          </cell>
        </row>
        <row r="170">
          <cell r="A170" t="str">
            <v>Jon Duplantier</v>
          </cell>
          <cell r="P170" t="str">
            <v>R</v>
          </cell>
          <cell r="Q170">
            <v>-0.43088880075480174</v>
          </cell>
          <cell r="R170">
            <v>-0.28422758908528428</v>
          </cell>
        </row>
        <row r="171">
          <cell r="A171" t="str">
            <v>Jon Gray</v>
          </cell>
          <cell r="P171" t="str">
            <v>R</v>
          </cell>
          <cell r="Q171">
            <v>5.5241213293942895E-2</v>
          </cell>
          <cell r="R171">
            <v>-1.4342101783192818</v>
          </cell>
        </row>
        <row r="172">
          <cell r="A172" t="str">
            <v>Johan Oviedo</v>
          </cell>
          <cell r="P172" t="str">
            <v>R</v>
          </cell>
          <cell r="Q172">
            <v>-0.35541506218335917</v>
          </cell>
          <cell r="R172">
            <v>-1.1320238948708037</v>
          </cell>
        </row>
        <row r="173">
          <cell r="A173" t="str">
            <v>Trevor Williams</v>
          </cell>
          <cell r="P173" t="str">
            <v>R</v>
          </cell>
          <cell r="Q173">
            <v>-0.22605854423924904</v>
          </cell>
          <cell r="R173">
            <v>-1.0864233283727185</v>
          </cell>
        </row>
        <row r="174">
          <cell r="A174" t="str">
            <v>Seth Frankoff</v>
          </cell>
          <cell r="P174" t="str">
            <v>R</v>
          </cell>
          <cell r="Q174">
            <v>-1.0100685937233804</v>
          </cell>
          <cell r="R174">
            <v>-0.42660873143393446</v>
          </cell>
        </row>
        <row r="175">
          <cell r="A175" t="str">
            <v>Chris Flexen</v>
          </cell>
          <cell r="P175" t="str">
            <v>R</v>
          </cell>
          <cell r="Q175">
            <v>-1.6680140147503864</v>
          </cell>
          <cell r="R175">
            <v>-0.32563469171834836</v>
          </cell>
        </row>
        <row r="176">
          <cell r="A176" t="str">
            <v>Matt Moore</v>
          </cell>
          <cell r="P176" t="str">
            <v>L</v>
          </cell>
          <cell r="Q176">
            <v>-0.82304923090995852</v>
          </cell>
          <cell r="R176">
            <v>-0.40012886273081943</v>
          </cell>
        </row>
        <row r="177">
          <cell r="A177" t="str">
            <v>Dean Kremer</v>
          </cell>
          <cell r="P177" t="str">
            <v>R</v>
          </cell>
          <cell r="Q177">
            <v>-1.1677466928010962</v>
          </cell>
          <cell r="R177">
            <v>-0.48251268856975121</v>
          </cell>
        </row>
        <row r="178">
          <cell r="A178" t="str">
            <v>Daniel Lynch</v>
          </cell>
          <cell r="P178" t="str">
            <v>L</v>
          </cell>
          <cell r="Q178">
            <v>-1.1574815963088518</v>
          </cell>
          <cell r="R178">
            <v>-2.728414822694003E-2</v>
          </cell>
        </row>
        <row r="179">
          <cell r="A179" t="str">
            <v>German Marquez</v>
          </cell>
          <cell r="P179" t="str">
            <v>R</v>
          </cell>
          <cell r="Q179">
            <v>0.32352287787111172</v>
          </cell>
          <cell r="R179">
            <v>-1.5062066650573791</v>
          </cell>
        </row>
        <row r="180">
          <cell r="A180" t="str">
            <v>Wil Crowe</v>
          </cell>
          <cell r="P180" t="str">
            <v>R</v>
          </cell>
          <cell r="Q180">
            <v>-0.95517111972655333</v>
          </cell>
          <cell r="R180">
            <v>-0.91308246704761753</v>
          </cell>
        </row>
        <row r="181">
          <cell r="A181" t="str">
            <v>Martin Perez</v>
          </cell>
          <cell r="P181" t="str">
            <v>L</v>
          </cell>
          <cell r="Q181">
            <v>-0.51736525966239344</v>
          </cell>
          <cell r="R181">
            <v>0.97353858839007223</v>
          </cell>
        </row>
        <row r="182">
          <cell r="A182" t="str">
            <v>Jose Quintana</v>
          </cell>
          <cell r="P182" t="str">
            <v>L</v>
          </cell>
          <cell r="Q182">
            <v>-1.7342866521698237</v>
          </cell>
          <cell r="R182">
            <v>-1.9980927305748828</v>
          </cell>
        </row>
        <row r="183">
          <cell r="A183" t="str">
            <v>Jorge Lopez</v>
          </cell>
          <cell r="P183" t="str">
            <v>R</v>
          </cell>
          <cell r="Q183">
            <v>-1.2756036594956217</v>
          </cell>
          <cell r="R183">
            <v>0.18474217116760674</v>
          </cell>
        </row>
        <row r="184">
          <cell r="A184" t="str">
            <v>Sam Hentges</v>
          </cell>
          <cell r="P184" t="str">
            <v>L</v>
          </cell>
          <cell r="Q184">
            <v>-0.86826570153044169</v>
          </cell>
          <cell r="R184">
            <v>-0.82865495158425539</v>
          </cell>
        </row>
        <row r="185">
          <cell r="A185" t="str">
            <v>Brett Anderson</v>
          </cell>
          <cell r="P185" t="str">
            <v>L</v>
          </cell>
          <cell r="Q185">
            <v>-1.4100782488220631</v>
          </cell>
          <cell r="R185">
            <v>0.17892248169012792</v>
          </cell>
        </row>
        <row r="186">
          <cell r="A186" t="str">
            <v>Chase Anderson</v>
          </cell>
          <cell r="P186" t="str">
            <v>R</v>
          </cell>
          <cell r="Q186">
            <v>-1.1398048097917766</v>
          </cell>
          <cell r="R186">
            <v>-0.61937515666820775</v>
          </cell>
        </row>
        <row r="187">
          <cell r="A187" t="str">
            <v>Kohei Arihara</v>
          </cell>
          <cell r="P187" t="str">
            <v>R</v>
          </cell>
          <cell r="Q187">
            <v>-1.3138443020907615</v>
          </cell>
          <cell r="R187">
            <v>-0.48703963054351279</v>
          </cell>
        </row>
        <row r="188">
          <cell r="A188" t="str">
            <v>Nick Neidert</v>
          </cell>
          <cell r="P188" t="str">
            <v>R</v>
          </cell>
          <cell r="Q188">
            <v>-0.347411183047245</v>
          </cell>
          <cell r="R188">
            <v>-1.4858038704914729</v>
          </cell>
        </row>
        <row r="189">
          <cell r="A189" t="str">
            <v>Chi Chi Gonzalez</v>
          </cell>
          <cell r="P189" t="str">
            <v>R</v>
          </cell>
          <cell r="Q189">
            <v>-0.53475789263639406</v>
          </cell>
          <cell r="R189">
            <v>-0.75165485909831509</v>
          </cell>
        </row>
        <row r="190">
          <cell r="A190" t="str">
            <v>Chad Kuhl</v>
          </cell>
          <cell r="P190" t="str">
            <v>R</v>
          </cell>
          <cell r="Q190">
            <v>-0.81725822692348571</v>
          </cell>
          <cell r="R190">
            <v>-0.7147432978739906</v>
          </cell>
        </row>
        <row r="191">
          <cell r="A191" t="str">
            <v>Riley Smith</v>
          </cell>
          <cell r="P191" t="str">
            <v>R</v>
          </cell>
          <cell r="Q191">
            <v>-1.393637526820027</v>
          </cell>
          <cell r="R191">
            <v>-0.51975226490539284</v>
          </cell>
        </row>
        <row r="192">
          <cell r="A192" t="str">
            <v>Jon Lester</v>
          </cell>
          <cell r="P192" t="str">
            <v>L</v>
          </cell>
          <cell r="Q192">
            <v>-1.1427319764192594</v>
          </cell>
          <cell r="R192">
            <v>0.67489724145533525</v>
          </cell>
        </row>
        <row r="193">
          <cell r="A193" t="str">
            <v>Adrian Houser</v>
          </cell>
          <cell r="P193" t="str">
            <v>R</v>
          </cell>
          <cell r="Q193">
            <v>-0.44224374233377084</v>
          </cell>
          <cell r="R193">
            <v>-0.53339249009919865</v>
          </cell>
        </row>
        <row r="194">
          <cell r="A194" t="str">
            <v>Matt Peacock</v>
          </cell>
          <cell r="P194" t="str">
            <v>R</v>
          </cell>
          <cell r="Q194">
            <v>0.11237875383226954</v>
          </cell>
          <cell r="R194">
            <v>-0.46365023468418398</v>
          </cell>
        </row>
        <row r="195">
          <cell r="A195" t="str">
            <v>Jeff Hoffman</v>
          </cell>
          <cell r="P195" t="str">
            <v>R</v>
          </cell>
          <cell r="Q195">
            <v>-0.25220203130421098</v>
          </cell>
          <cell r="R195">
            <v>-1.7682963031513423</v>
          </cell>
        </row>
        <row r="196">
          <cell r="A196" t="str">
            <v>J.A. Happ</v>
          </cell>
          <cell r="P196" t="str">
            <v>L</v>
          </cell>
          <cell r="Q196">
            <v>-1.0862642138285608</v>
          </cell>
          <cell r="R196">
            <v>0.91764524677124237</v>
          </cell>
        </row>
        <row r="197">
          <cell r="A197" t="str">
            <v>Dallas Keuchel</v>
          </cell>
          <cell r="P197" t="str">
            <v>L</v>
          </cell>
          <cell r="Q197">
            <v>-1.4861552251480743</v>
          </cell>
          <cell r="R197">
            <v>0.21480833137786379</v>
          </cell>
        </row>
        <row r="198">
          <cell r="A198" t="str">
            <v>Randy Dobnak</v>
          </cell>
          <cell r="P198" t="str">
            <v>R</v>
          </cell>
          <cell r="Q198">
            <v>-0.29391333167689448</v>
          </cell>
          <cell r="R198">
            <v>-0.48182821440680618</v>
          </cell>
        </row>
        <row r="199">
          <cell r="A199" t="str">
            <v>Luis Castillo</v>
          </cell>
          <cell r="P199" t="str">
            <v>R</v>
          </cell>
          <cell r="Q199">
            <v>-1.3847942414199543</v>
          </cell>
          <cell r="R199">
            <v>-1.3622386515928258</v>
          </cell>
        </row>
        <row r="200">
          <cell r="A200" t="str">
            <v>Bruce Zimmermann</v>
          </cell>
          <cell r="P200" t="str">
            <v>L</v>
          </cell>
          <cell r="Q200">
            <v>-1.451674799125755</v>
          </cell>
          <cell r="R200">
            <v>-0.52709921852775232</v>
          </cell>
        </row>
        <row r="201">
          <cell r="A201" t="str">
            <v>Jake Arrieta</v>
          </cell>
          <cell r="P201" t="str">
            <v>R</v>
          </cell>
          <cell r="Q201">
            <v>-0.55298427614887879</v>
          </cell>
          <cell r="R201">
            <v>-1.5883668512097631</v>
          </cell>
        </row>
        <row r="202">
          <cell r="A202" t="str">
            <v>Carlos Martinez</v>
          </cell>
          <cell r="P202" t="str">
            <v>R</v>
          </cell>
          <cell r="Q202">
            <v>-1.1463710240150733</v>
          </cell>
          <cell r="R202">
            <v>-0.55497137068857438</v>
          </cell>
        </row>
        <row r="203">
          <cell r="A203" t="str">
            <v>Antonio Senzatela</v>
          </cell>
          <cell r="P203" t="str">
            <v>R</v>
          </cell>
          <cell r="Q203">
            <v>-0.81052782799654055</v>
          </cell>
          <cell r="R203">
            <v>-1.5074272762558312</v>
          </cell>
        </row>
        <row r="204">
          <cell r="A204" t="str">
            <v>Mike Foltynewicz</v>
          </cell>
          <cell r="P204" t="str">
            <v>R</v>
          </cell>
          <cell r="Q204">
            <v>-0.11224113146047042</v>
          </cell>
          <cell r="R204">
            <v>-1.5770348785371195</v>
          </cell>
        </row>
        <row r="205">
          <cell r="A205" t="str">
            <v>Patrick Corbin</v>
          </cell>
          <cell r="P205" t="str">
            <v>L</v>
          </cell>
          <cell r="Q205">
            <v>-2.1195851970435742</v>
          </cell>
          <cell r="R205">
            <v>-0.29966666046545576</v>
          </cell>
        </row>
        <row r="206">
          <cell r="A206" t="str">
            <v>Mitch Keller</v>
          </cell>
          <cell r="P206" t="str">
            <v>R</v>
          </cell>
          <cell r="Q206">
            <v>-0.29580115529976464</v>
          </cell>
          <cell r="R206">
            <v>-1.8567248642604191</v>
          </cell>
        </row>
        <row r="207">
          <cell r="A207" t="str">
            <v>Matt Shoemaker</v>
          </cell>
          <cell r="P207" t="str">
            <v>R</v>
          </cell>
          <cell r="Q207">
            <v>-0.59103857241495716</v>
          </cell>
          <cell r="R207">
            <v>-2.2240052153858643</v>
          </cell>
        </row>
        <row r="208">
          <cell r="A208" t="str">
            <v>Jordan Lyles</v>
          </cell>
          <cell r="P208" t="str">
            <v>R</v>
          </cell>
          <cell r="Q208">
            <v>-1.2921525101752047</v>
          </cell>
          <cell r="R208">
            <v>-0.76657001030773086</v>
          </cell>
        </row>
        <row r="209">
          <cell r="A209" t="str">
            <v>Matt Harvey</v>
          </cell>
          <cell r="P209" t="str">
            <v>R</v>
          </cell>
          <cell r="Q209">
            <v>-1.4232140396760149</v>
          </cell>
          <cell r="R209">
            <v>-0.54610582687437481</v>
          </cell>
        </row>
        <row r="210">
          <cell r="A210" t="str">
            <v>Kyle Freeland</v>
          </cell>
          <cell r="P210" t="str">
            <v>L</v>
          </cell>
          <cell r="Q210">
            <v>-0.81886114614535543</v>
          </cell>
          <cell r="R210">
            <v>-1.2135025037437563</v>
          </cell>
        </row>
        <row r="211">
          <cell r="A211" t="str">
            <v>Justus Sheffield</v>
          </cell>
          <cell r="P211" t="str">
            <v>L</v>
          </cell>
          <cell r="Q211">
            <v>-1.8420819267944086</v>
          </cell>
          <cell r="R211">
            <v>-0.41511864261307702</v>
          </cell>
        </row>
        <row r="212">
          <cell r="A212" t="str">
            <v>Garrett Richards</v>
          </cell>
          <cell r="P212" t="str">
            <v>R</v>
          </cell>
          <cell r="Q212">
            <v>-1.4493639930778801</v>
          </cell>
          <cell r="R212">
            <v>-0.92449768452702852</v>
          </cell>
        </row>
        <row r="213">
          <cell r="A213" t="str">
            <v>Brad Keller</v>
          </cell>
          <cell r="P213" t="str">
            <v>R</v>
          </cell>
          <cell r="Q213">
            <v>-1.7789139656698407</v>
          </cell>
          <cell r="R213">
            <v>-1.1632398743226118</v>
          </cell>
        </row>
        <row r="214">
          <cell r="A214" t="str">
            <v>Jose Urena</v>
          </cell>
          <cell r="P214" t="str">
            <v>R</v>
          </cell>
          <cell r="Q214">
            <v>2.1656951009009521E-3</v>
          </cell>
          <cell r="R214">
            <v>-2.4244852849420502</v>
          </cell>
        </row>
        <row r="215">
          <cell r="A215" t="str">
            <v>Zach Davies</v>
          </cell>
          <cell r="P215" t="str">
            <v>R</v>
          </cell>
          <cell r="Q215">
            <v>-2.8643187917149602</v>
          </cell>
          <cell r="R215">
            <v>-1.208268054850471</v>
          </cell>
        </row>
        <row r="216">
          <cell r="A216" t="str">
            <v>John Gant</v>
          </cell>
          <cell r="P216" t="str">
            <v>R</v>
          </cell>
          <cell r="Q216">
            <v>-1.7405574843589844</v>
          </cell>
          <cell r="R216">
            <v>-1.136844668182778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03456-5CA7-4F98-AE13-958586AF0E34}" name="Table13" displayName="Table13" ref="B1:V31" totalsRowShown="0" headerRowDxfId="24" tableBorderDxfId="23">
  <autoFilter ref="B1:V31" xr:uid="{424B8F5D-67DF-4A7C-A0EF-9EF69AF53B50}"/>
  <sortState xmlns:xlrd2="http://schemas.microsoft.com/office/spreadsheetml/2017/richdata2" ref="B2:V31">
    <sortCondition descending="1" ref="T1:T31"/>
  </sortState>
  <tableColumns count="21">
    <tableColumn id="1" xr3:uid="{605673C8-1672-4523-856A-134B9A708EAE}" name="Team" dataDxfId="22"/>
    <tableColumn id="2" xr3:uid="{0EA512B2-331C-44F0-801C-685D5C0EC788}" name="N" dataDxfId="21">
      <calculatedColumnFormula>COUNTIF(Players!B:B,$B2)</calculatedColumnFormula>
    </tableColumn>
    <tableColumn id="3" xr3:uid="{A8FCD463-1196-4604-9BCC-F2109D86EF6F}" name="wZ" dataDxfId="20">
      <calculatedColumnFormula>SUMIF(Players!B:B,B2,Players!O:O)</calculatedColumnFormula>
    </tableColumn>
    <tableColumn id="4" xr3:uid="{7B410B84-5E9D-49E0-A86C-6767FEC4C331}" name="Hit1" dataDxfId="19">
      <calculatedColumnFormula>_xlfn.XMATCH($B2,Players!$B$2:INDIRECT("Players!B"&amp;$X$6),1)</calculatedColumnFormula>
    </tableColumn>
    <tableColumn id="5" xr3:uid="{8669C3CC-7D12-4877-9DA9-C8C3C2BB92BE}" name="Hit2" dataDxfId="18">
      <calculatedColumnFormula>_xlfn.XMATCH($B2,INDIRECT("Players!B"&amp;E2+2):INDIRECT("Players!B"&amp;$X$6),1)+E2</calculatedColumnFormula>
    </tableColumn>
    <tableColumn id="6" xr3:uid="{54C37620-46BD-4942-8DBB-5975B85D275B}" name="Hit3" dataDxfId="17">
      <calculatedColumnFormula>_xlfn.XMATCH($B2,INDIRECT("Players!B"&amp;F2+2):INDIRECT("Players!B"&amp;$X$6),1)+F2</calculatedColumnFormula>
    </tableColumn>
    <tableColumn id="7" xr3:uid="{B8F8309C-C3F6-47AE-AB0A-3ED33217D680}" name="Hit4" dataDxfId="16">
      <calculatedColumnFormula>_xlfn.XMATCH($B2,INDIRECT("Players!B"&amp;G2+2):INDIRECT("Players!B"&amp;$X$6),1)+G2</calculatedColumnFormula>
    </tableColumn>
    <tableColumn id="8" xr3:uid="{22DD9A71-5192-4479-B092-78E4668357F4}" name="Hit5" dataDxfId="15">
      <calculatedColumnFormula>_xlfn.XMATCH($B2,INDIRECT("Players!B"&amp;H2+2):INDIRECT("Players!B"&amp;$X$6),1)+H2</calculatedColumnFormula>
    </tableColumn>
    <tableColumn id="14" xr3:uid="{89CD6350-B860-48AC-B2CA-B406932014A7}" name="Hit6" dataDxfId="14">
      <calculatedColumnFormula>_xlfn.XMATCH($B2,INDIRECT("Players!B"&amp;I2+2):INDIRECT("Players!B"&amp;$X$6),1)+I2</calculatedColumnFormula>
    </tableColumn>
    <tableColumn id="15" xr3:uid="{9B98057B-8747-45D5-AFFA-944EF685338C}" name="Hit7" dataDxfId="13">
      <calculatedColumnFormula>_xlfn.XMATCH($B2,INDIRECT("Players!B"&amp;J2+2):INDIRECT("Players!B"&amp;$X$6),1)+J2</calculatedColumnFormula>
    </tableColumn>
    <tableColumn id="16" xr3:uid="{BBC1B9E6-EB0A-4CDE-B451-A16A35C4BEFC}" name="Hit8" dataDxfId="12">
      <calculatedColumnFormula>_xlfn.XMATCH($B2,INDIRECT("Players!B"&amp;K2+2):INDIRECT("Players!B"&amp;$X$6),1)+K2</calculatedColumnFormula>
    </tableColumn>
    <tableColumn id="17" xr3:uid="{8459742D-4406-4D34-81DD-94EA75746283}" name="Hit9" dataDxfId="11">
      <calculatedColumnFormula>_xlfn.XMATCH($B2,INDIRECT("Players!B"&amp;L2+2):INDIRECT("Players!B"&amp;$X$6),1)+L2</calculatedColumnFormula>
    </tableColumn>
    <tableColumn id="9" xr3:uid="{7E322C29-E538-400A-BA1C-4E834D0A8C85}" name="Top1" dataDxfId="10">
      <calculatedColumnFormula array="1">INDIRECT("Players!"&amp;$X$7&amp;E2+1)</calculatedColumnFormula>
    </tableColumn>
    <tableColumn id="10" xr3:uid="{D3DE3BFA-4300-4FAA-83CB-DFCE4928335D}" name="Top2" dataDxfId="9">
      <calculatedColumnFormula array="1">INDIRECT("Players!"&amp;$X$7&amp;F2+1)+N2</calculatedColumnFormula>
    </tableColumn>
    <tableColumn id="11" xr3:uid="{7B6EA712-A602-4FD4-8F9F-B7D83444C3A5}" name="Top3" dataDxfId="8">
      <calculatedColumnFormula array="1">INDIRECT("Players!"&amp;$X$7&amp;G2+1)+O2</calculatedColumnFormula>
    </tableColumn>
    <tableColumn id="12" xr3:uid="{F18D5E15-D754-4449-B5DD-F82EAE87E249}" name="Top4" dataDxfId="7">
      <calculatedColumnFormula array="1">INDIRECT("Players!"&amp;$X$7&amp;H2+1)+P2</calculatedColumnFormula>
    </tableColumn>
    <tableColumn id="13" xr3:uid="{2FBE783A-42F2-4AE5-A790-2EE679468FBF}" name="Top5" dataDxfId="6">
      <calculatedColumnFormula array="1">INDIRECT("Players!"&amp;$X$7&amp;I2+1)+Q2</calculatedColumnFormula>
    </tableColumn>
    <tableColumn id="18" xr3:uid="{54966EE8-B4D6-4ED8-8537-1A68FBE561D3}" name="Top6" dataDxfId="5">
      <calculatedColumnFormula array="1">INDIRECT("Players!"&amp;$X$7&amp;J2+1)+R2</calculatedColumnFormula>
    </tableColumn>
    <tableColumn id="19" xr3:uid="{C27BF613-6A31-411F-B15F-FB05B2D27E22}" name="Top7" dataDxfId="4">
      <calculatedColumnFormula array="1">INDIRECT("Players!"&amp;$X$7&amp;K2+1)+S2</calculatedColumnFormula>
    </tableColumn>
    <tableColumn id="20" xr3:uid="{AAC06EC3-27D2-46D0-B2FE-6FE27A359229}" name="Top8" dataDxfId="3">
      <calculatedColumnFormula array="1">INDIRECT("Players!"&amp;$X$7&amp;L2+1)+T2</calculatedColumnFormula>
    </tableColumn>
    <tableColumn id="21" xr3:uid="{79942D0F-8A89-46CC-B5DE-E4F33F09164A}" name="Top9" dataDxfId="2">
      <calculatedColumnFormula array="1">INDIRECT("Players!"&amp;$X$7&amp;M2+1)+U2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externalLinkPath" Target="xlFile://Root/CurrentDir/HIT%205-30-21.xlsx" TargetMode="External"/><Relationship Id="rId1" Type="http://schemas.openxmlformats.org/officeDocument/2006/relationships/externalLinkPath" Target="xlFile://Root/CurrentDir/HIT%205-30-2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4"/>
  <sheetViews>
    <sheetView tabSelected="1" workbookViewId="0"/>
  </sheetViews>
  <sheetFormatPr defaultRowHeight="14.25" x14ac:dyDescent="0.45"/>
  <cols>
    <col min="1" max="1" width="17.19921875" style="87" bestFit="1" customWidth="1"/>
    <col min="2" max="2" width="5.1328125" bestFit="1" customWidth="1"/>
    <col min="3" max="3" width="2.9296875" bestFit="1" customWidth="1"/>
    <col min="4" max="6" width="4" bestFit="1" customWidth="1"/>
    <col min="7" max="7" width="5.6640625" style="2" bestFit="1" customWidth="1"/>
    <col min="8" max="9" width="5.265625" style="2" bestFit="1" customWidth="1"/>
    <col min="10" max="10" width="5.265625" style="2" customWidth="1"/>
    <col min="11" max="14" width="4.86328125" style="1" bestFit="1" customWidth="1"/>
    <col min="15" max="15" width="7.6640625" style="1" bestFit="1" customWidth="1"/>
    <col min="16" max="16" width="8.19921875" style="1" bestFit="1" customWidth="1"/>
    <col min="17" max="17" width="4.86328125" style="7" bestFit="1" customWidth="1"/>
    <col min="18" max="19" width="4.86328125" style="8" bestFit="1" customWidth="1"/>
    <col min="20" max="20" width="3.86328125" style="7" customWidth="1"/>
    <col min="21" max="22" width="2.796875" style="7" bestFit="1" customWidth="1"/>
    <col min="23" max="24" width="2.796875" style="46" customWidth="1"/>
    <col min="26" max="26" width="4.1328125" style="7" bestFit="1" customWidth="1"/>
    <col min="27" max="30" width="5.265625" style="7" bestFit="1" customWidth="1"/>
    <col min="31" max="32" width="4.59765625" bestFit="1" customWidth="1"/>
  </cols>
  <sheetData>
    <row r="1" spans="1:32" s="40" customFormat="1" x14ac:dyDescent="0.45">
      <c r="A1" s="64" t="s">
        <v>0</v>
      </c>
      <c r="B1" s="64" t="s">
        <v>1</v>
      </c>
      <c r="C1" s="64" t="s">
        <v>431</v>
      </c>
      <c r="D1" s="64" t="s">
        <v>2</v>
      </c>
      <c r="E1" s="64" t="s">
        <v>3</v>
      </c>
      <c r="F1" s="64" t="s">
        <v>4</v>
      </c>
      <c r="G1" s="34" t="s">
        <v>5</v>
      </c>
      <c r="H1" s="34" t="s">
        <v>536</v>
      </c>
      <c r="I1" s="34" t="s">
        <v>396</v>
      </c>
      <c r="J1" s="34" t="s">
        <v>397</v>
      </c>
      <c r="K1" s="63" t="s">
        <v>537</v>
      </c>
      <c r="L1" s="39" t="s">
        <v>398</v>
      </c>
      <c r="M1" s="39" t="s">
        <v>399</v>
      </c>
      <c r="N1" s="39" t="s">
        <v>401</v>
      </c>
      <c r="O1" s="40" t="s">
        <v>400</v>
      </c>
      <c r="P1" s="64" t="s">
        <v>640</v>
      </c>
      <c r="Q1" s="40" t="s">
        <v>544</v>
      </c>
      <c r="R1" s="39" t="s">
        <v>550</v>
      </c>
      <c r="S1" s="39" t="s">
        <v>551</v>
      </c>
      <c r="T1" s="40" t="s">
        <v>538</v>
      </c>
      <c r="U1" s="40" t="s">
        <v>539</v>
      </c>
      <c r="V1" s="40" t="s">
        <v>540</v>
      </c>
      <c r="W1" s="46" t="s">
        <v>593</v>
      </c>
      <c r="X1" s="46" t="s">
        <v>594</v>
      </c>
      <c r="Z1" s="35"/>
      <c r="AA1" s="36" t="s">
        <v>545</v>
      </c>
      <c r="AB1" s="36" t="s">
        <v>536</v>
      </c>
      <c r="AC1" s="36" t="s">
        <v>396</v>
      </c>
      <c r="AD1" s="36" t="s">
        <v>397</v>
      </c>
      <c r="AE1" s="45" t="s">
        <v>566</v>
      </c>
      <c r="AF1" s="45" t="s">
        <v>567</v>
      </c>
    </row>
    <row r="2" spans="1:32" x14ac:dyDescent="0.45">
      <c r="A2" t="s">
        <v>19</v>
      </c>
      <c r="B2" t="s">
        <v>20</v>
      </c>
      <c r="C2">
        <v>88</v>
      </c>
      <c r="D2">
        <v>378</v>
      </c>
      <c r="E2">
        <v>319</v>
      </c>
      <c r="F2">
        <v>67</v>
      </c>
      <c r="G2" s="2">
        <v>0.67700000000000005</v>
      </c>
      <c r="H2" s="2">
        <f t="shared" ref="H2:H65" si="0">F2/D2</f>
        <v>0.17724867724867724</v>
      </c>
      <c r="I2" s="2">
        <f t="shared" ref="I2:I65" si="1">(E2-F2)/D2</f>
        <v>0.66666666666666663</v>
      </c>
      <c r="J2" s="2">
        <f t="shared" ref="J2:J65" si="2">G2*I2</f>
        <v>0.45133333333333336</v>
      </c>
      <c r="K2" s="1">
        <f t="shared" ref="K2:K65" si="3">-(H2-AB$2)/AB$3</f>
        <v>0.93046229020551596</v>
      </c>
      <c r="L2" s="1">
        <f t="shared" ref="L2:L65" si="4">(G2-AA$2)/AA$3</f>
        <v>3.090203650266337</v>
      </c>
      <c r="M2" s="1">
        <f t="shared" ref="M2:M65" si="5">(I2-AC$2)/AC$3</f>
        <v>0.20593263855391067</v>
      </c>
      <c r="N2" s="1">
        <f t="shared" ref="N2:N65" si="6">(J2-AD$2)/AD$3</f>
        <v>2.8591342962629085</v>
      </c>
      <c r="O2" s="1">
        <f t="shared" ref="O2:O65" si="7">N2*D2</f>
        <v>1080.7527639873795</v>
      </c>
      <c r="P2" s="1">
        <f>IFERROR(-100*_xlfn.XMATCH(A2,Injuries!A:A),O2)</f>
        <v>1080.7527639873795</v>
      </c>
      <c r="Q2" s="64" t="str">
        <f>IF(AND(_xlfn.IFNA(_xlfn.XMATCH(A2,RHH!A:A),0)&gt;0,_xlfn.IFNA(_xlfn.XMATCH(A2,LHH!A:A),0)&gt;0),"S",IF(_xlfn.IFNA(_xlfn.XMATCH(A2,RHH!A:A),0)&gt;0,"R",IF(_xlfn.IFNA(_xlfn.XMATCH(A2,LHH!A:A),0)&gt;0,"L",NA())))</f>
        <v>R</v>
      </c>
      <c r="R2" s="63" cm="1">
        <f t="array" ref="R2">IF(_xlfn.IFS(Q2="R",_xlfn.XLOOKUP(A2,RHH!A:A,RHH!V:V,0),Q2="L",_xlfn.XLOOKUP(A2,LHH!A:A,LHH!V:V,0),Q2="S",_xlfn.XLOOKUP(A2,RHH!A:A,RHH!V:V,0))="",AVERAGE(S2,N2),_xlfn.IFS(Q2="R",_xlfn.XLOOKUP(A2,RHH!A:A,RHH!V:V,0),Q2="L",_xlfn.XLOOKUP(A2,LHH!A:A,LHH!V:V,0),Q2="S",_xlfn.XLOOKUP(A2,RHH!A:A,RHH!V:V,0)))</f>
        <v>-0.35377724218553863</v>
      </c>
      <c r="S2" s="63" cm="1">
        <f t="array" ref="S2">_xlfn.IFS(Q2="R",_xlfn.XLOOKUP(A2,RHH!A:A,RHH!L:L,0),Q2="L",_xlfn.XLOOKUP(A2,LHH!A:A,LHH!L:L,0),Q2="S",_xlfn.XLOOKUP(A2,LHH!A:A,LHH!L:L,0))</f>
        <v>5.984118802100741</v>
      </c>
      <c r="T2" s="7" t="s">
        <v>534</v>
      </c>
      <c r="U2" s="46" t="s">
        <v>531</v>
      </c>
      <c r="V2" s="64" t="s">
        <v>549</v>
      </c>
      <c r="W2" s="64" t="s">
        <v>549</v>
      </c>
      <c r="X2" s="64" t="s">
        <v>549</v>
      </c>
      <c r="Z2" s="35" t="s">
        <v>608</v>
      </c>
      <c r="AA2" s="37">
        <f>AVERAGE(G:G)</f>
        <v>0.39418961625282167</v>
      </c>
      <c r="AB2" s="37">
        <f>AVERAGE(H:H)</f>
        <v>0.23929631048016475</v>
      </c>
      <c r="AC2" s="37">
        <f>AVERAGE(I:I)</f>
        <v>0.65027789212321141</v>
      </c>
      <c r="AD2" s="37">
        <f>AVERAGE(J:J)</f>
        <v>0.25706326576921779</v>
      </c>
      <c r="AE2" s="43" cm="1">
        <f t="array" ref="AE2">COUNTIF(T:T,NA)</f>
        <v>15</v>
      </c>
      <c r="AF2" s="43">
        <f>COUNTIF(Q:Q,"="&amp;NA())</f>
        <v>11</v>
      </c>
    </row>
    <row r="3" spans="1:32" x14ac:dyDescent="0.45">
      <c r="A3" t="s">
        <v>49</v>
      </c>
      <c r="B3" t="s">
        <v>22</v>
      </c>
      <c r="C3">
        <v>85</v>
      </c>
      <c r="D3">
        <v>367</v>
      </c>
      <c r="E3">
        <v>336</v>
      </c>
      <c r="F3">
        <v>79</v>
      </c>
      <c r="G3" s="2">
        <v>0.58299999999999996</v>
      </c>
      <c r="H3" s="2">
        <f t="shared" si="0"/>
        <v>0.21525885558583105</v>
      </c>
      <c r="I3" s="2">
        <f t="shared" si="1"/>
        <v>0.70027247956403271</v>
      </c>
      <c r="J3" s="2">
        <f t="shared" si="2"/>
        <v>0.40825885558583103</v>
      </c>
      <c r="K3" s="1">
        <f t="shared" si="3"/>
        <v>0.3604641171122609</v>
      </c>
      <c r="L3" s="1">
        <f t="shared" si="4"/>
        <v>2.0630873920998294</v>
      </c>
      <c r="M3" s="1">
        <f t="shared" si="5"/>
        <v>0.62820543889988412</v>
      </c>
      <c r="N3" s="1">
        <f t="shared" si="6"/>
        <v>2.2251935241938816</v>
      </c>
      <c r="O3" s="1">
        <f t="shared" si="7"/>
        <v>816.6460233791546</v>
      </c>
      <c r="P3" s="1">
        <f>IFERROR(-100*_xlfn.XMATCH(A3,Injuries!A:A),O3)</f>
        <v>816.6460233791546</v>
      </c>
      <c r="Q3" s="64" t="str">
        <f>IF(AND(_xlfn.IFNA(_xlfn.XMATCH(A3,RHH!A:A),0)&gt;0,_xlfn.IFNA(_xlfn.XMATCH(A3,LHH!A:A),0)&gt;0),"S",IF(_xlfn.IFNA(_xlfn.XMATCH(A3,RHH!A:A),0)&gt;0,"R",IF(_xlfn.IFNA(_xlfn.XMATCH(A3,LHH!A:A),0)&gt;0,"L",NA())))</f>
        <v>R</v>
      </c>
      <c r="R3" s="63" cm="1">
        <f t="array" ref="R3">IF(_xlfn.IFS(Q3="R",_xlfn.XLOOKUP(A3,RHH!A:A,RHH!V:V,0),Q3="L",_xlfn.XLOOKUP(A3,LHH!A:A,LHH!V:V,0),Q3="S",_xlfn.XLOOKUP(A3,RHH!A:A,RHH!V:V,0))="",AVERAGE(S3,N3),_xlfn.IFS(Q3="R",_xlfn.XLOOKUP(A3,RHH!A:A,RHH!V:V,0),Q3="L",_xlfn.XLOOKUP(A3,LHH!A:A,LHH!V:V,0),Q3="S",_xlfn.XLOOKUP(A3,RHH!A:A,RHH!V:V,0)))</f>
        <v>1.8744948421309997</v>
      </c>
      <c r="S3" s="63" cm="1">
        <f t="array" ref="S3">_xlfn.IFS(Q3="R",_xlfn.XLOOKUP(A3,RHH!A:A,RHH!L:L,0),Q3="L",_xlfn.XLOOKUP(A3,LHH!A:A,LHH!L:L,0),Q3="S",_xlfn.XLOOKUP(A3,LHH!A:A,LHH!L:L,0))</f>
        <v>3.8667091269918381</v>
      </c>
      <c r="T3" s="64" t="s">
        <v>530</v>
      </c>
      <c r="U3" s="64" t="s">
        <v>531</v>
      </c>
      <c r="V3" s="64" t="s">
        <v>549</v>
      </c>
      <c r="W3" s="64" t="s">
        <v>549</v>
      </c>
      <c r="X3" s="64" t="s">
        <v>549</v>
      </c>
      <c r="Z3" s="35" t="s">
        <v>546</v>
      </c>
      <c r="AA3" s="37">
        <f>STDEV(G:G)</f>
        <v>9.1518364403848806E-2</v>
      </c>
      <c r="AB3" s="37">
        <f>STDEV(H:H)</f>
        <v>6.668473712973659E-2</v>
      </c>
      <c r="AC3" s="37">
        <f>STDEV(I:I)</f>
        <v>7.9583181464286626E-2</v>
      </c>
      <c r="AD3" s="37">
        <f>STDEV(J:J)</f>
        <v>6.7947164223114795E-2</v>
      </c>
      <c r="AE3" s="44" cm="1">
        <f t="array" ref="AE3">AE2/LOOKUP(2,1/(A:A&lt;&gt;""),ROW(A:A))</f>
        <v>3.3783783783783786E-2</v>
      </c>
      <c r="AF3" s="44" cm="1">
        <f t="array" ref="AF3">AF2/LOOKUP(2,1/(A:A&lt;&gt;""),ROW(A:A))</f>
        <v>2.4774774774774775E-2</v>
      </c>
    </row>
    <row r="4" spans="1:32" x14ac:dyDescent="0.45">
      <c r="A4" t="s">
        <v>58</v>
      </c>
      <c r="B4" t="s">
        <v>10</v>
      </c>
      <c r="C4">
        <v>88</v>
      </c>
      <c r="D4">
        <v>348</v>
      </c>
      <c r="E4">
        <v>306</v>
      </c>
      <c r="F4">
        <v>100</v>
      </c>
      <c r="G4" s="2">
        <v>0.69</v>
      </c>
      <c r="H4" s="2">
        <f t="shared" si="0"/>
        <v>0.28735632183908044</v>
      </c>
      <c r="I4" s="2">
        <f t="shared" si="1"/>
        <v>0.59195402298850575</v>
      </c>
      <c r="J4" s="2">
        <f t="shared" si="2"/>
        <v>0.40844827586206894</v>
      </c>
      <c r="K4" s="1">
        <f t="shared" si="3"/>
        <v>-0.72070481833667432</v>
      </c>
      <c r="L4" s="1">
        <f t="shared" si="4"/>
        <v>3.232251643417023</v>
      </c>
      <c r="M4" s="1">
        <f t="shared" si="5"/>
        <v>-0.73286676985738264</v>
      </c>
      <c r="N4" s="1">
        <f t="shared" si="6"/>
        <v>2.2279812825706098</v>
      </c>
      <c r="O4" s="1">
        <f t="shared" si="7"/>
        <v>775.33748633457219</v>
      </c>
      <c r="P4" s="1">
        <f>IFERROR(-100*_xlfn.XMATCH(A4,Injuries!A:A),O4)</f>
        <v>775.33748633457219</v>
      </c>
      <c r="Q4" s="64" t="str">
        <f>IF(AND(_xlfn.IFNA(_xlfn.XMATCH(A4,RHH!A:A),0)&gt;0,_xlfn.IFNA(_xlfn.XMATCH(A4,LHH!A:A),0)&gt;0),"S",IF(_xlfn.IFNA(_xlfn.XMATCH(A4,RHH!A:A),0)&gt;0,"R",IF(_xlfn.IFNA(_xlfn.XMATCH(A4,LHH!A:A),0)&gt;0,"L",NA())))</f>
        <v>L</v>
      </c>
      <c r="R4" s="63" cm="1">
        <f t="array" ref="R4">IF(_xlfn.IFS(Q4="R",_xlfn.XLOOKUP(A4,RHH!A:A,RHH!V:V,0),Q4="L",_xlfn.XLOOKUP(A4,LHH!A:A,LHH!V:V,0),Q4="S",_xlfn.XLOOKUP(A4,RHH!A:A,RHH!V:V,0))="",AVERAGE(S4,N4),_xlfn.IFS(Q4="R",_xlfn.XLOOKUP(A4,RHH!A:A,RHH!V:V,0),Q4="L",_xlfn.XLOOKUP(A4,LHH!A:A,LHH!V:V,0),Q4="S",_xlfn.XLOOKUP(A4,RHH!A:A,RHH!V:V,0)))</f>
        <v>1.3635346869107183</v>
      </c>
      <c r="S4" s="63" cm="1">
        <f t="array" ref="S4">_xlfn.IFS(Q4="R",_xlfn.XLOOKUP(A4,RHH!A:A,RHH!L:L,0),Q4="L",_xlfn.XLOOKUP(A4,LHH!A:A,LHH!L:L,0),Q4="S",_xlfn.XLOOKUP(A4,LHH!A:A,LHH!L:L,0))</f>
        <v>1.6038405180827773</v>
      </c>
      <c r="T4" s="64" t="s">
        <v>531</v>
      </c>
      <c r="U4" s="64" t="s">
        <v>549</v>
      </c>
      <c r="V4" s="64" t="s">
        <v>549</v>
      </c>
      <c r="W4" s="64" t="s">
        <v>549</v>
      </c>
      <c r="X4" s="64" t="s">
        <v>549</v>
      </c>
      <c r="Z4" s="32"/>
      <c r="AA4" s="33"/>
      <c r="AB4" s="32"/>
      <c r="AC4" s="32"/>
      <c r="AD4" s="32"/>
    </row>
    <row r="5" spans="1:32" x14ac:dyDescent="0.45">
      <c r="A5" t="s">
        <v>62</v>
      </c>
      <c r="B5" t="s">
        <v>63</v>
      </c>
      <c r="C5">
        <v>87</v>
      </c>
      <c r="D5">
        <v>369</v>
      </c>
      <c r="E5">
        <v>317</v>
      </c>
      <c r="F5">
        <v>61</v>
      </c>
      <c r="G5" s="2">
        <v>0.57399999999999995</v>
      </c>
      <c r="H5" s="2">
        <f t="shared" si="0"/>
        <v>0.16531165311653118</v>
      </c>
      <c r="I5" s="2">
        <f t="shared" si="1"/>
        <v>0.69376693766937669</v>
      </c>
      <c r="J5" s="2">
        <f t="shared" si="2"/>
        <v>0.3982222222222222</v>
      </c>
      <c r="K5" s="1">
        <f t="shared" si="3"/>
        <v>1.1094691311400813</v>
      </c>
      <c r="L5" s="1">
        <f t="shared" si="4"/>
        <v>1.9647464737647382</v>
      </c>
      <c r="M5" s="1">
        <f t="shared" si="5"/>
        <v>0.54646025386257302</v>
      </c>
      <c r="N5" s="1">
        <f t="shared" si="6"/>
        <v>2.0774812027399352</v>
      </c>
      <c r="O5" s="1">
        <f t="shared" si="7"/>
        <v>766.59056381103608</v>
      </c>
      <c r="P5" s="1">
        <f>IFERROR(-100*_xlfn.XMATCH(A5,Injuries!A:A),O5)</f>
        <v>766.59056381103608</v>
      </c>
      <c r="Q5" s="64" t="str">
        <f>IF(AND(_xlfn.IFNA(_xlfn.XMATCH(A5,RHH!A:A),0)&gt;0,_xlfn.IFNA(_xlfn.XMATCH(A5,LHH!A:A),0)&gt;0),"S",IF(_xlfn.IFNA(_xlfn.XMATCH(A5,RHH!A:A),0)&gt;0,"R",IF(_xlfn.IFNA(_xlfn.XMATCH(A5,LHH!A:A),0)&gt;0,"L",NA())))</f>
        <v>L</v>
      </c>
      <c r="R5" s="63" cm="1">
        <f t="array" ref="R5">IF(_xlfn.IFS(Q5="R",_xlfn.XLOOKUP(A5,RHH!A:A,RHH!V:V,0),Q5="L",_xlfn.XLOOKUP(A5,LHH!A:A,LHH!V:V,0),Q5="S",_xlfn.XLOOKUP(A5,RHH!A:A,RHH!V:V,0))="",AVERAGE(S5,N5),_xlfn.IFS(Q5="R",_xlfn.XLOOKUP(A5,RHH!A:A,RHH!V:V,0),Q5="L",_xlfn.XLOOKUP(A5,LHH!A:A,LHH!V:V,0),Q5="S",_xlfn.XLOOKUP(A5,RHH!A:A,RHH!V:V,0)))</f>
        <v>3.2984481168758544</v>
      </c>
      <c r="S5" s="63" cm="1">
        <f t="array" ref="S5">_xlfn.IFS(Q5="R",_xlfn.XLOOKUP(A5,RHH!A:A,RHH!L:L,0),Q5="L",_xlfn.XLOOKUP(A5,LHH!A:A,LHH!L:L,0),Q5="S",_xlfn.XLOOKUP(A5,LHH!A:A,LHH!L:L,0))</f>
        <v>2.7033161884517702</v>
      </c>
      <c r="T5" s="64" t="s">
        <v>532</v>
      </c>
      <c r="U5" s="64" t="s">
        <v>531</v>
      </c>
      <c r="V5" s="64" t="s">
        <v>549</v>
      </c>
      <c r="W5" s="64" t="s">
        <v>549</v>
      </c>
      <c r="X5" s="64" t="s">
        <v>549</v>
      </c>
      <c r="Z5" s="31"/>
    </row>
    <row r="6" spans="1:32" x14ac:dyDescent="0.45">
      <c r="A6" t="s">
        <v>181</v>
      </c>
      <c r="B6" t="s">
        <v>47</v>
      </c>
      <c r="C6">
        <v>89</v>
      </c>
      <c r="D6">
        <v>372</v>
      </c>
      <c r="E6">
        <v>341</v>
      </c>
      <c r="F6">
        <v>49</v>
      </c>
      <c r="G6" s="2">
        <v>0.496</v>
      </c>
      <c r="H6" s="2">
        <f t="shared" si="0"/>
        <v>0.13172043010752688</v>
      </c>
      <c r="I6" s="2">
        <f t="shared" si="1"/>
        <v>0.78494623655913975</v>
      </c>
      <c r="J6" s="2">
        <f t="shared" si="2"/>
        <v>0.38933333333333331</v>
      </c>
      <c r="K6" s="1">
        <f t="shared" si="3"/>
        <v>1.6132009362704196</v>
      </c>
      <c r="L6" s="1">
        <f t="shared" si="4"/>
        <v>1.1124585148606161</v>
      </c>
      <c r="M6" s="1">
        <f t="shared" si="5"/>
        <v>1.6921709079494576</v>
      </c>
      <c r="N6" s="1">
        <f t="shared" si="6"/>
        <v>1.9466606013134962</v>
      </c>
      <c r="O6" s="1">
        <f t="shared" si="7"/>
        <v>724.1577436886206</v>
      </c>
      <c r="P6" s="1">
        <f>IFERROR(-100*_xlfn.XMATCH(A6,Injuries!A:A),O6)</f>
        <v>724.1577436886206</v>
      </c>
      <c r="Q6" s="64" t="str">
        <f>IF(AND(_xlfn.IFNA(_xlfn.XMATCH(A6,RHH!A:A),0)&gt;0,_xlfn.IFNA(_xlfn.XMATCH(A6,LHH!A:A),0)&gt;0),"S",IF(_xlfn.IFNA(_xlfn.XMATCH(A6,RHH!A:A),0)&gt;0,"R",IF(_xlfn.IFNA(_xlfn.XMATCH(A6,LHH!A:A),0)&gt;0,"L",NA())))</f>
        <v>R</v>
      </c>
      <c r="R6" s="63" cm="1">
        <f t="array" ref="R6">IF(_xlfn.IFS(Q6="R",_xlfn.XLOOKUP(A6,RHH!A:A,RHH!V:V,0),Q6="L",_xlfn.XLOOKUP(A6,LHH!A:A,LHH!V:V,0),Q6="S",_xlfn.XLOOKUP(A6,RHH!A:A,RHH!V:V,0))="",AVERAGE(S6,N6),_xlfn.IFS(Q6="R",_xlfn.XLOOKUP(A6,RHH!A:A,RHH!V:V,0),Q6="L",_xlfn.XLOOKUP(A6,LHH!A:A,LHH!V:V,0),Q6="S",_xlfn.XLOOKUP(A6,RHH!A:A,RHH!V:V,0)))</f>
        <v>1.8189821123692922</v>
      </c>
      <c r="S6" s="63" cm="1">
        <f t="array" ref="S6">_xlfn.IFS(Q6="R",_xlfn.XLOOKUP(A6,RHH!A:A,RHH!L:L,0),Q6="L",_xlfn.XLOOKUP(A6,LHH!A:A,LHH!L:L,0),Q6="S",_xlfn.XLOOKUP(A6,LHH!A:A,LHH!L:L,0))</f>
        <v>3.1823268951211108</v>
      </c>
      <c r="T6" s="64" t="s">
        <v>529</v>
      </c>
      <c r="U6" s="64" t="s">
        <v>549</v>
      </c>
      <c r="V6" s="64" t="s">
        <v>549</v>
      </c>
      <c r="W6" s="64" t="s">
        <v>549</v>
      </c>
      <c r="X6" s="64" t="s">
        <v>549</v>
      </c>
    </row>
    <row r="7" spans="1:32" x14ac:dyDescent="0.45">
      <c r="A7" t="s">
        <v>52</v>
      </c>
      <c r="B7" t="s">
        <v>53</v>
      </c>
      <c r="C7">
        <v>86</v>
      </c>
      <c r="D7">
        <v>378</v>
      </c>
      <c r="E7">
        <v>348</v>
      </c>
      <c r="F7">
        <v>70</v>
      </c>
      <c r="G7" s="2">
        <v>0.52</v>
      </c>
      <c r="H7" s="2">
        <f t="shared" si="0"/>
        <v>0.18518518518518517</v>
      </c>
      <c r="I7" s="2">
        <f t="shared" si="1"/>
        <v>0.73544973544973546</v>
      </c>
      <c r="J7" s="2">
        <f t="shared" si="2"/>
        <v>0.38243386243386246</v>
      </c>
      <c r="K7" s="1">
        <f t="shared" si="3"/>
        <v>0.81144693109766963</v>
      </c>
      <c r="L7" s="1">
        <f t="shared" si="4"/>
        <v>1.3747009637541925</v>
      </c>
      <c r="M7" s="1">
        <f t="shared" si="5"/>
        <v>1.0702241574087532</v>
      </c>
      <c r="N7" s="1">
        <f t="shared" si="6"/>
        <v>1.8451188963967848</v>
      </c>
      <c r="O7" s="1">
        <f t="shared" si="7"/>
        <v>697.45494283798462</v>
      </c>
      <c r="P7" s="1">
        <f>IFERROR(-100*_xlfn.XMATCH(A7,Injuries!A:A),O7)</f>
        <v>697.45494283798462</v>
      </c>
      <c r="Q7" s="64" t="str">
        <f>IF(AND(_xlfn.IFNA(_xlfn.XMATCH(A7,RHH!A:A),0)&gt;0,_xlfn.IFNA(_xlfn.XMATCH(A7,LHH!A:A),0)&gt;0),"S",IF(_xlfn.IFNA(_xlfn.XMATCH(A7,RHH!A:A),0)&gt;0,"R",IF(_xlfn.IFNA(_xlfn.XMATCH(A7,LHH!A:A),0)&gt;0,"L",NA())))</f>
        <v>R</v>
      </c>
      <c r="R7" s="63" cm="1">
        <f t="array" ref="R7">IF(_xlfn.IFS(Q7="R",_xlfn.XLOOKUP(A7,RHH!A:A,RHH!V:V,0),Q7="L",_xlfn.XLOOKUP(A7,LHH!A:A,LHH!V:V,0),Q7="S",_xlfn.XLOOKUP(A7,RHH!A:A,RHH!V:V,0))="",AVERAGE(S7,N7),_xlfn.IFS(Q7="R",_xlfn.XLOOKUP(A7,RHH!A:A,RHH!V:V,0),Q7="L",_xlfn.XLOOKUP(A7,LHH!A:A,LHH!V:V,0),Q7="S",_xlfn.XLOOKUP(A7,RHH!A:A,RHH!V:V,0)))</f>
        <v>1.8515384264465578</v>
      </c>
      <c r="S7" s="63" cm="1">
        <f t="array" ref="S7">_xlfn.IFS(Q7="R",_xlfn.XLOOKUP(A7,RHH!A:A,RHH!L:L,0),Q7="L",_xlfn.XLOOKUP(A7,LHH!A:A,LHH!L:L,0),Q7="S",_xlfn.XLOOKUP(A7,LHH!A:A,LHH!L:L,0))</f>
        <v>1.4469750156106305</v>
      </c>
      <c r="T7" s="64" t="s">
        <v>533</v>
      </c>
      <c r="U7" s="64" t="s">
        <v>549</v>
      </c>
      <c r="V7" s="64" t="s">
        <v>549</v>
      </c>
      <c r="W7" s="64" t="s">
        <v>549</v>
      </c>
      <c r="X7" s="64" t="s">
        <v>549</v>
      </c>
    </row>
    <row r="8" spans="1:32" x14ac:dyDescent="0.45">
      <c r="A8" t="s">
        <v>611</v>
      </c>
      <c r="B8" t="s">
        <v>66</v>
      </c>
      <c r="C8">
        <v>89</v>
      </c>
      <c r="D8">
        <v>384</v>
      </c>
      <c r="E8">
        <v>341</v>
      </c>
      <c r="F8">
        <v>73</v>
      </c>
      <c r="G8" s="2">
        <v>0.54300000000000004</v>
      </c>
      <c r="H8" s="2">
        <f t="shared" si="0"/>
        <v>0.19010416666666666</v>
      </c>
      <c r="I8" s="2">
        <f t="shared" si="1"/>
        <v>0.69791666666666663</v>
      </c>
      <c r="J8" s="2">
        <f t="shared" si="2"/>
        <v>0.37896875000000002</v>
      </c>
      <c r="K8" s="1">
        <f t="shared" si="3"/>
        <v>0.73768220331728562</v>
      </c>
      <c r="L8" s="1">
        <f t="shared" si="4"/>
        <v>1.6260166439438699</v>
      </c>
      <c r="M8" s="1">
        <f t="shared" si="5"/>
        <v>0.59860354495671142</v>
      </c>
      <c r="N8" s="1">
        <f t="shared" si="6"/>
        <v>1.7941217359783719</v>
      </c>
      <c r="O8" s="1">
        <f t="shared" si="7"/>
        <v>688.94274661569477</v>
      </c>
      <c r="P8" s="1">
        <f>IFERROR(-100*_xlfn.XMATCH(A8,Injuries!A:A),O8)</f>
        <v>688.94274661569477</v>
      </c>
      <c r="Q8" s="64" t="str">
        <f>IF(AND(_xlfn.IFNA(_xlfn.XMATCH(A8,RHH!A:A),0)&gt;0,_xlfn.IFNA(_xlfn.XMATCH(A8,LHH!A:A),0)&gt;0),"S",IF(_xlfn.IFNA(_xlfn.XMATCH(A8,RHH!A:A),0)&gt;0,"R",IF(_xlfn.IFNA(_xlfn.XMATCH(A8,LHH!A:A),0)&gt;0,"L",NA())))</f>
        <v>L</v>
      </c>
      <c r="R8" s="63" cm="1">
        <f t="array" ref="R8">IF(_xlfn.IFS(Q8="R",_xlfn.XLOOKUP(A8,RHH!A:A,RHH!V:V,0),Q8="L",_xlfn.XLOOKUP(A8,LHH!A:A,LHH!V:V,0),Q8="S",_xlfn.XLOOKUP(A8,RHH!A:A,RHH!V:V,0))="",AVERAGE(S8,N8),_xlfn.IFS(Q8="R",_xlfn.XLOOKUP(A8,RHH!A:A,RHH!V:V,0),Q8="L",_xlfn.XLOOKUP(A8,LHH!A:A,LHH!V:V,0),Q8="S",_xlfn.XLOOKUP(A8,RHH!A:A,RHH!V:V,0)))</f>
        <v>1.9634066774830277</v>
      </c>
      <c r="S8" s="63" cm="1">
        <f t="array" ref="S8">_xlfn.IFS(Q8="R",_xlfn.XLOOKUP(A8,RHH!A:A,RHH!L:L,0),Q8="L",_xlfn.XLOOKUP(A8,LHH!A:A,LHH!L:L,0),Q8="S",_xlfn.XLOOKUP(A8,LHH!A:A,LHH!L:L,0))</f>
        <v>2.8519842957789061</v>
      </c>
      <c r="T8" s="64" t="s">
        <v>530</v>
      </c>
      <c r="U8" s="64" t="s">
        <v>549</v>
      </c>
      <c r="V8" s="64" t="s">
        <v>549</v>
      </c>
      <c r="W8" s="64" t="s">
        <v>549</v>
      </c>
      <c r="X8" s="64" t="s">
        <v>549</v>
      </c>
    </row>
    <row r="9" spans="1:32" x14ac:dyDescent="0.45">
      <c r="A9" t="s">
        <v>59</v>
      </c>
      <c r="B9" t="s">
        <v>27</v>
      </c>
      <c r="C9">
        <v>86</v>
      </c>
      <c r="D9">
        <v>365</v>
      </c>
      <c r="E9">
        <v>324</v>
      </c>
      <c r="F9">
        <v>66</v>
      </c>
      <c r="G9" s="2">
        <v>0.54</v>
      </c>
      <c r="H9" s="2">
        <f t="shared" si="0"/>
        <v>0.18082191780821918</v>
      </c>
      <c r="I9" s="2">
        <f t="shared" si="1"/>
        <v>0.70684931506849313</v>
      </c>
      <c r="J9" s="2">
        <f t="shared" si="2"/>
        <v>0.38169863013698629</v>
      </c>
      <c r="K9" s="1">
        <f t="shared" si="3"/>
        <v>0.87687820615056755</v>
      </c>
      <c r="L9" s="1">
        <f t="shared" si="4"/>
        <v>1.5932363378321728</v>
      </c>
      <c r="M9" s="1">
        <f t="shared" si="5"/>
        <v>0.71084646158143916</v>
      </c>
      <c r="N9" s="1">
        <f t="shared" si="6"/>
        <v>1.8342982491294182</v>
      </c>
      <c r="O9" s="1">
        <f t="shared" si="7"/>
        <v>669.51886093223766</v>
      </c>
      <c r="P9" s="1">
        <f>IFERROR(-100*_xlfn.XMATCH(A9,Injuries!A:A),O9)</f>
        <v>669.51886093223766</v>
      </c>
      <c r="Q9" s="64" t="str">
        <f>IF(AND(_xlfn.IFNA(_xlfn.XMATCH(A9,RHH!A:A),0)&gt;0,_xlfn.IFNA(_xlfn.XMATCH(A9,LHH!A:A),0)&gt;0),"S",IF(_xlfn.IFNA(_xlfn.XMATCH(A9,RHH!A:A),0)&gt;0,"R",IF(_xlfn.IFNA(_xlfn.XMATCH(A9,LHH!A:A),0)&gt;0,"L",NA())))</f>
        <v>R</v>
      </c>
      <c r="R9" s="63" cm="1">
        <f t="array" ref="R9">IF(_xlfn.IFS(Q9="R",_xlfn.XLOOKUP(A9,RHH!A:A,RHH!V:V,0),Q9="L",_xlfn.XLOOKUP(A9,LHH!A:A,LHH!V:V,0),Q9="S",_xlfn.XLOOKUP(A9,RHH!A:A,RHH!V:V,0))="",AVERAGE(S9,N9),_xlfn.IFS(Q9="R",_xlfn.XLOOKUP(A9,RHH!A:A,RHH!V:V,0),Q9="L",_xlfn.XLOOKUP(A9,LHH!A:A,LHH!V:V,0),Q9="S",_xlfn.XLOOKUP(A9,RHH!A:A,RHH!V:V,0)))</f>
        <v>0.39994776110343783</v>
      </c>
      <c r="S9" s="63" cm="1">
        <f t="array" ref="S9">_xlfn.IFS(Q9="R",_xlfn.XLOOKUP(A9,RHH!A:A,RHH!L:L,0),Q9="L",_xlfn.XLOOKUP(A9,LHH!A:A,LHH!L:L,0),Q9="S",_xlfn.XLOOKUP(A9,LHH!A:A,LHH!L:L,0))</f>
        <v>3.0087610513268279</v>
      </c>
      <c r="T9" s="64" t="s">
        <v>530</v>
      </c>
      <c r="U9" s="64" t="s">
        <v>534</v>
      </c>
      <c r="V9" s="64" t="s">
        <v>549</v>
      </c>
      <c r="W9" s="64" t="s">
        <v>549</v>
      </c>
      <c r="X9" s="64" t="s">
        <v>549</v>
      </c>
    </row>
    <row r="10" spans="1:32" x14ac:dyDescent="0.45">
      <c r="A10" t="s">
        <v>21</v>
      </c>
      <c r="B10" t="s">
        <v>22</v>
      </c>
      <c r="C10">
        <v>83</v>
      </c>
      <c r="D10">
        <v>366</v>
      </c>
      <c r="E10">
        <v>323</v>
      </c>
      <c r="F10">
        <v>62</v>
      </c>
      <c r="G10" s="2">
        <v>0.53300000000000003</v>
      </c>
      <c r="H10" s="2">
        <f t="shared" si="0"/>
        <v>0.16939890710382513</v>
      </c>
      <c r="I10" s="2">
        <f t="shared" si="1"/>
        <v>0.71311475409836067</v>
      </c>
      <c r="J10" s="2">
        <f t="shared" si="2"/>
        <v>0.38009016393442624</v>
      </c>
      <c r="K10" s="1">
        <f t="shared" si="3"/>
        <v>1.0481769350061727</v>
      </c>
      <c r="L10" s="1">
        <f t="shared" si="4"/>
        <v>1.5167489569048798</v>
      </c>
      <c r="M10" s="1">
        <f t="shared" si="5"/>
        <v>0.7895746415132654</v>
      </c>
      <c r="N10" s="1">
        <f t="shared" si="6"/>
        <v>1.8106259410802048</v>
      </c>
      <c r="O10" s="1">
        <f t="shared" si="7"/>
        <v>662.68909443535495</v>
      </c>
      <c r="P10" s="1">
        <f>IFERROR(-100*_xlfn.XMATCH(A10,Injuries!A:A),O10)</f>
        <v>662.68909443535495</v>
      </c>
      <c r="Q10" s="64" t="str">
        <f>IF(AND(_xlfn.IFNA(_xlfn.XMATCH(A10,RHH!A:A),0)&gt;0,_xlfn.IFNA(_xlfn.XMATCH(A10,LHH!A:A),0)&gt;0),"S",IF(_xlfn.IFNA(_xlfn.XMATCH(A10,RHH!A:A),0)&gt;0,"R",IF(_xlfn.IFNA(_xlfn.XMATCH(A10,LHH!A:A),0)&gt;0,"L",NA())))</f>
        <v>L</v>
      </c>
      <c r="R10" s="63" cm="1">
        <f t="array" ref="R10">IF(_xlfn.IFS(Q10="R",_xlfn.XLOOKUP(A10,RHH!A:A,RHH!V:V,0),Q10="L",_xlfn.XLOOKUP(A10,LHH!A:A,LHH!V:V,0),Q10="S",_xlfn.XLOOKUP(A10,RHH!A:A,RHH!V:V,0))="",AVERAGE(S10,N10),_xlfn.IFS(Q10="R",_xlfn.XLOOKUP(A10,RHH!A:A,RHH!V:V,0),Q10="L",_xlfn.XLOOKUP(A10,LHH!A:A,LHH!V:V,0),Q10="S",_xlfn.XLOOKUP(A10,RHH!A:A,RHH!V:V,0)))</f>
        <v>-0.41009080553017574</v>
      </c>
      <c r="S10" s="63" cm="1">
        <f t="array" ref="S10">_xlfn.IFS(Q10="R",_xlfn.XLOOKUP(A10,RHH!A:A,RHH!L:L,0),Q10="L",_xlfn.XLOOKUP(A10,LHH!A:A,LHH!L:L,0),Q10="S",_xlfn.XLOOKUP(A10,LHH!A:A,LHH!L:L,0))</f>
        <v>6.1501667638687056</v>
      </c>
      <c r="T10" s="64" t="s">
        <v>532</v>
      </c>
      <c r="U10" s="64" t="s">
        <v>549</v>
      </c>
      <c r="V10" s="64" t="s">
        <v>549</v>
      </c>
      <c r="W10" s="64" t="s">
        <v>549</v>
      </c>
      <c r="X10" s="64" t="s">
        <v>549</v>
      </c>
    </row>
    <row r="11" spans="1:32" x14ac:dyDescent="0.45">
      <c r="A11" t="s">
        <v>108</v>
      </c>
      <c r="B11" t="s">
        <v>55</v>
      </c>
      <c r="C11">
        <v>83</v>
      </c>
      <c r="D11">
        <v>339</v>
      </c>
      <c r="E11">
        <v>296</v>
      </c>
      <c r="F11">
        <v>44</v>
      </c>
      <c r="G11" s="2">
        <v>0.52</v>
      </c>
      <c r="H11" s="2">
        <f t="shared" si="0"/>
        <v>0.12979351032448377</v>
      </c>
      <c r="I11" s="2">
        <f t="shared" si="1"/>
        <v>0.74336283185840712</v>
      </c>
      <c r="J11" s="2">
        <f t="shared" si="2"/>
        <v>0.38654867256637171</v>
      </c>
      <c r="K11" s="1">
        <f t="shared" si="3"/>
        <v>1.6420969005642314</v>
      </c>
      <c r="L11" s="1">
        <f t="shared" si="4"/>
        <v>1.3747009637541925</v>
      </c>
      <c r="M11" s="1">
        <f t="shared" si="5"/>
        <v>1.1696559250646203</v>
      </c>
      <c r="N11" s="1">
        <f t="shared" si="6"/>
        <v>1.9056778642294621</v>
      </c>
      <c r="O11" s="1">
        <f t="shared" si="7"/>
        <v>646.0247959737876</v>
      </c>
      <c r="P11" s="1">
        <f>IFERROR(-100*_xlfn.XMATCH(A11,Injuries!A:A),O11)</f>
        <v>646.0247959737876</v>
      </c>
      <c r="Q11" s="64" t="str">
        <f>IF(AND(_xlfn.IFNA(_xlfn.XMATCH(A11,RHH!A:A),0)&gt;0,_xlfn.IFNA(_xlfn.XMATCH(A11,LHH!A:A),0)&gt;0),"S",IF(_xlfn.IFNA(_xlfn.XMATCH(A11,RHH!A:A),0)&gt;0,"R",IF(_xlfn.IFNA(_xlfn.XMATCH(A11,LHH!A:A),0)&gt;0,"L",NA())))</f>
        <v>S</v>
      </c>
      <c r="R11" s="63" cm="1">
        <f t="array" ref="R11">IF(_xlfn.IFS(Q11="R",_xlfn.XLOOKUP(A11,RHH!A:A,RHH!V:V,0),Q11="L",_xlfn.XLOOKUP(A11,LHH!A:A,LHH!V:V,0),Q11="S",_xlfn.XLOOKUP(A11,RHH!A:A,RHH!V:V,0))="",AVERAGE(S11,N11),_xlfn.IFS(Q11="R",_xlfn.XLOOKUP(A11,RHH!A:A,RHH!V:V,0),Q11="L",_xlfn.XLOOKUP(A11,LHH!A:A,LHH!V:V,0),Q11="S",_xlfn.XLOOKUP(A11,RHH!A:A,RHH!V:V,0)))</f>
        <v>0.60356881820901265</v>
      </c>
      <c r="S11" s="63" cm="1">
        <f t="array" ref="S11">_xlfn.IFS(Q11="R",_xlfn.XLOOKUP(A11,RHH!A:A,RHH!L:L,0),Q11="L",_xlfn.XLOOKUP(A11,LHH!A:A,LHH!L:L,0),Q11="S",_xlfn.XLOOKUP(A11,LHH!A:A,LHH!L:L,0))</f>
        <v>2.9513071408230456</v>
      </c>
      <c r="T11" s="64" t="s">
        <v>534</v>
      </c>
      <c r="U11" s="64" t="s">
        <v>549</v>
      </c>
      <c r="V11" s="64" t="s">
        <v>549</v>
      </c>
      <c r="W11" s="64" t="s">
        <v>549</v>
      </c>
      <c r="X11" s="64" t="s">
        <v>549</v>
      </c>
    </row>
    <row r="12" spans="1:32" x14ac:dyDescent="0.45">
      <c r="A12" t="s">
        <v>68</v>
      </c>
      <c r="B12" t="s">
        <v>27</v>
      </c>
      <c r="C12">
        <v>88</v>
      </c>
      <c r="D12">
        <v>373</v>
      </c>
      <c r="E12">
        <v>334</v>
      </c>
      <c r="F12">
        <v>87</v>
      </c>
      <c r="G12" s="2">
        <v>0.56299999999999994</v>
      </c>
      <c r="H12" s="2">
        <f t="shared" si="0"/>
        <v>0.23324396782841822</v>
      </c>
      <c r="I12" s="2">
        <f t="shared" si="1"/>
        <v>0.66219839142091153</v>
      </c>
      <c r="J12" s="2">
        <f t="shared" si="2"/>
        <v>0.37281769436997314</v>
      </c>
      <c r="K12" s="1">
        <f t="shared" si="3"/>
        <v>9.0760538501809956E-2</v>
      </c>
      <c r="L12" s="1">
        <f t="shared" si="4"/>
        <v>1.8445520180218491</v>
      </c>
      <c r="M12" s="1">
        <f t="shared" si="5"/>
        <v>0.14978666444805933</v>
      </c>
      <c r="N12" s="1">
        <f t="shared" si="6"/>
        <v>1.7035946963240169</v>
      </c>
      <c r="O12" s="1">
        <f t="shared" si="7"/>
        <v>635.44082172885828</v>
      </c>
      <c r="P12" s="1">
        <f>IFERROR(-100*_xlfn.XMATCH(A12,Injuries!A:A),O12)</f>
        <v>635.44082172885828</v>
      </c>
      <c r="Q12" s="64" t="str">
        <f>IF(AND(_xlfn.IFNA(_xlfn.XMATCH(A12,RHH!A:A),0)&gt;0,_xlfn.IFNA(_xlfn.XMATCH(A12,LHH!A:A),0)&gt;0),"S",IF(_xlfn.IFNA(_xlfn.XMATCH(A12,RHH!A:A),0)&gt;0,"R",IF(_xlfn.IFNA(_xlfn.XMATCH(A12,LHH!A:A),0)&gt;0,"L",NA())))</f>
        <v>L</v>
      </c>
      <c r="R12" s="63" cm="1">
        <f t="array" ref="R12">IF(_xlfn.IFS(Q12="R",_xlfn.XLOOKUP(A12,RHH!A:A,RHH!V:V,0),Q12="L",_xlfn.XLOOKUP(A12,LHH!A:A,LHH!V:V,0),Q12="S",_xlfn.XLOOKUP(A12,RHH!A:A,RHH!V:V,0))="",AVERAGE(S12,N12),_xlfn.IFS(Q12="R",_xlfn.XLOOKUP(A12,RHH!A:A,RHH!V:V,0),Q12="L",_xlfn.XLOOKUP(A12,LHH!A:A,LHH!V:V,0),Q12="S",_xlfn.XLOOKUP(A12,RHH!A:A,RHH!V:V,0)))</f>
        <v>0.42494322010217489</v>
      </c>
      <c r="S12" s="63" cm="1">
        <f t="array" ref="S12">_xlfn.IFS(Q12="R",_xlfn.XLOOKUP(A12,RHH!A:A,RHH!L:L,0),Q12="L",_xlfn.XLOOKUP(A12,LHH!A:A,LHH!L:L,0),Q12="S",_xlfn.XLOOKUP(A12,LHH!A:A,LHH!L:L,0))</f>
        <v>2.5962336819137009</v>
      </c>
      <c r="T12" s="64" t="s">
        <v>532</v>
      </c>
      <c r="U12" s="64" t="s">
        <v>549</v>
      </c>
      <c r="V12" s="64" t="s">
        <v>549</v>
      </c>
      <c r="W12" s="64" t="s">
        <v>549</v>
      </c>
      <c r="X12" s="64" t="s">
        <v>549</v>
      </c>
    </row>
    <row r="13" spans="1:32" x14ac:dyDescent="0.45">
      <c r="A13" t="s">
        <v>87</v>
      </c>
      <c r="B13" t="s">
        <v>35</v>
      </c>
      <c r="C13">
        <v>70</v>
      </c>
      <c r="D13">
        <v>309</v>
      </c>
      <c r="E13">
        <v>286</v>
      </c>
      <c r="F13">
        <v>35</v>
      </c>
      <c r="G13" s="2">
        <v>0.48599999999999999</v>
      </c>
      <c r="H13" s="2">
        <f t="shared" si="0"/>
        <v>0.11326860841423948</v>
      </c>
      <c r="I13" s="2">
        <f t="shared" si="1"/>
        <v>0.81229773462783172</v>
      </c>
      <c r="J13" s="2">
        <f t="shared" si="2"/>
        <v>0.39477669902912621</v>
      </c>
      <c r="K13" s="1">
        <f t="shared" si="3"/>
        <v>1.889903259583009</v>
      </c>
      <c r="L13" s="1">
        <f t="shared" si="4"/>
        <v>1.0031908278216259</v>
      </c>
      <c r="M13" s="1">
        <f t="shared" si="5"/>
        <v>2.0358553091689049</v>
      </c>
      <c r="N13" s="1">
        <f t="shared" si="6"/>
        <v>2.0267723434006095</v>
      </c>
      <c r="O13" s="1">
        <f t="shared" si="7"/>
        <v>626.27265411078838</v>
      </c>
      <c r="P13" s="1">
        <f>IFERROR(-100*_xlfn.XMATCH(A13,Injuries!A:A),O13)</f>
        <v>626.27265411078838</v>
      </c>
      <c r="Q13" s="64" t="str">
        <f>IF(AND(_xlfn.IFNA(_xlfn.XMATCH(A13,RHH!A:A),0)&gt;0,_xlfn.IFNA(_xlfn.XMATCH(A13,LHH!A:A),0)&gt;0),"S",IF(_xlfn.IFNA(_xlfn.XMATCH(A13,RHH!A:A),0)&gt;0,"R",IF(_xlfn.IFNA(_xlfn.XMATCH(A13,LHH!A:A),0)&gt;0,"L",NA())))</f>
        <v>L</v>
      </c>
      <c r="R13" s="63" cm="1">
        <f t="array" ref="R13">IF(_xlfn.IFS(Q13="R",_xlfn.XLOOKUP(A13,RHH!A:A,RHH!V:V,0),Q13="L",_xlfn.XLOOKUP(A13,LHH!A:A,LHH!V:V,0),Q13="S",_xlfn.XLOOKUP(A13,RHH!A:A,RHH!V:V,0))="",AVERAGE(S13,N13),_xlfn.IFS(Q13="R",_xlfn.XLOOKUP(A13,RHH!A:A,RHH!V:V,0),Q13="L",_xlfn.XLOOKUP(A13,LHH!A:A,LHH!V:V,0),Q13="S",_xlfn.XLOOKUP(A13,RHH!A:A,RHH!V:V,0)))</f>
        <v>2.7955222477336781</v>
      </c>
      <c r="S13" s="63" cm="1">
        <f t="array" ref="S13">_xlfn.IFS(Q13="R",_xlfn.XLOOKUP(A13,RHH!A:A,RHH!L:L,0),Q13="L",_xlfn.XLOOKUP(A13,LHH!A:A,LHH!L:L,0),Q13="S",_xlfn.XLOOKUP(A13,LHH!A:A,LHH!L:L,0))</f>
        <v>1.0950971660969875</v>
      </c>
      <c r="T13" s="64" t="s">
        <v>534</v>
      </c>
      <c r="U13" s="64" t="s">
        <v>549</v>
      </c>
      <c r="V13" s="64" t="s">
        <v>549</v>
      </c>
      <c r="W13" s="64" t="s">
        <v>549</v>
      </c>
      <c r="X13" s="64" t="s">
        <v>549</v>
      </c>
    </row>
    <row r="14" spans="1:32" x14ac:dyDescent="0.45">
      <c r="A14" t="s">
        <v>135</v>
      </c>
      <c r="B14" t="s">
        <v>114</v>
      </c>
      <c r="C14">
        <v>90</v>
      </c>
      <c r="D14">
        <v>392</v>
      </c>
      <c r="E14">
        <v>352</v>
      </c>
      <c r="F14">
        <v>42</v>
      </c>
      <c r="G14" s="2">
        <v>0.46</v>
      </c>
      <c r="H14" s="2">
        <f t="shared" si="0"/>
        <v>0.10714285714285714</v>
      </c>
      <c r="I14" s="2">
        <f t="shared" si="1"/>
        <v>0.79081632653061229</v>
      </c>
      <c r="J14" s="2">
        <f t="shared" si="2"/>
        <v>0.36377551020408166</v>
      </c>
      <c r="K14" s="1">
        <f t="shared" si="3"/>
        <v>1.9817646289914919</v>
      </c>
      <c r="L14" s="1">
        <f t="shared" si="4"/>
        <v>0.71909484152025216</v>
      </c>
      <c r="M14" s="1">
        <f t="shared" si="5"/>
        <v>1.7659313415419091</v>
      </c>
      <c r="N14" s="1">
        <f t="shared" si="6"/>
        <v>1.5705179996100804</v>
      </c>
      <c r="O14" s="1">
        <f t="shared" si="7"/>
        <v>615.64305584715157</v>
      </c>
      <c r="P14" s="1">
        <f>IFERROR(-100*_xlfn.XMATCH(A14,Injuries!A:A),O14)</f>
        <v>615.64305584715157</v>
      </c>
      <c r="Q14" s="64" t="str">
        <f>IF(AND(_xlfn.IFNA(_xlfn.XMATCH(A14,RHH!A:A),0)&gt;0,_xlfn.IFNA(_xlfn.XMATCH(A14,LHH!A:A),0)&gt;0),"S",IF(_xlfn.IFNA(_xlfn.XMATCH(A14,RHH!A:A),0)&gt;0,"R",IF(_xlfn.IFNA(_xlfn.XMATCH(A14,LHH!A:A),0)&gt;0,"L",NA())))</f>
        <v>L</v>
      </c>
      <c r="R14" s="63" cm="1">
        <f t="array" ref="R14">IF(_xlfn.IFS(Q14="R",_xlfn.XLOOKUP(A14,RHH!A:A,RHH!V:V,0),Q14="L",_xlfn.XLOOKUP(A14,LHH!A:A,LHH!V:V,0),Q14="S",_xlfn.XLOOKUP(A14,RHH!A:A,RHH!V:V,0))="",AVERAGE(S14,N14),_xlfn.IFS(Q14="R",_xlfn.XLOOKUP(A14,RHH!A:A,RHH!V:V,0),Q14="L",_xlfn.XLOOKUP(A14,LHH!A:A,LHH!V:V,0),Q14="S",_xlfn.XLOOKUP(A14,RHH!A:A,RHH!V:V,0)))</f>
        <v>3.614425522709348</v>
      </c>
      <c r="S14" s="63" cm="1">
        <f t="array" ref="S14">_xlfn.IFS(Q14="R",_xlfn.XLOOKUP(A14,RHH!A:A,RHH!L:L,0),Q14="L",_xlfn.XLOOKUP(A14,LHH!A:A,LHH!L:L,0),Q14="S",_xlfn.XLOOKUP(A14,LHH!A:A,LHH!L:L,0))</f>
        <v>1.9913278951612428</v>
      </c>
      <c r="T14" s="64" t="s">
        <v>532</v>
      </c>
      <c r="U14" s="64" t="s">
        <v>530</v>
      </c>
      <c r="V14" s="64" t="s">
        <v>549</v>
      </c>
      <c r="W14" s="64" t="s">
        <v>549</v>
      </c>
      <c r="X14" s="64" t="s">
        <v>549</v>
      </c>
    </row>
    <row r="15" spans="1:32" x14ac:dyDescent="0.45">
      <c r="A15" t="s">
        <v>26</v>
      </c>
      <c r="B15" t="s">
        <v>27</v>
      </c>
      <c r="C15">
        <v>85</v>
      </c>
      <c r="D15">
        <v>371</v>
      </c>
      <c r="E15">
        <v>328</v>
      </c>
      <c r="F15">
        <v>84</v>
      </c>
      <c r="G15" s="2">
        <v>0.56100000000000005</v>
      </c>
      <c r="H15" s="2">
        <f t="shared" si="0"/>
        <v>0.22641509433962265</v>
      </c>
      <c r="I15" s="2">
        <f t="shared" si="1"/>
        <v>0.65768194070080865</v>
      </c>
      <c r="J15" s="2">
        <f t="shared" si="2"/>
        <v>0.36895956873315366</v>
      </c>
      <c r="K15" s="1">
        <f t="shared" si="3"/>
        <v>0.19316588315376312</v>
      </c>
      <c r="L15" s="1">
        <f t="shared" si="4"/>
        <v>1.8226984806140523</v>
      </c>
      <c r="M15" s="1">
        <f t="shared" si="5"/>
        <v>9.3035342912495281E-2</v>
      </c>
      <c r="N15" s="1">
        <f t="shared" si="6"/>
        <v>1.6468134357529247</v>
      </c>
      <c r="O15" s="1">
        <f t="shared" si="7"/>
        <v>610.96778466433511</v>
      </c>
      <c r="P15" s="1">
        <f>IFERROR(-100*_xlfn.XMATCH(A15,Injuries!A:A),O15)</f>
        <v>610.96778466433511</v>
      </c>
      <c r="Q15" s="64" t="str">
        <f>IF(AND(_xlfn.IFNA(_xlfn.XMATCH(A15,RHH!A:A),0)&gt;0,_xlfn.IFNA(_xlfn.XMATCH(A15,LHH!A:A),0)&gt;0),"S",IF(_xlfn.IFNA(_xlfn.XMATCH(A15,RHH!A:A),0)&gt;0,"R",IF(_xlfn.IFNA(_xlfn.XMATCH(A15,LHH!A:A),0)&gt;0,"L",NA())))</f>
        <v>R</v>
      </c>
      <c r="R15" s="63" cm="1">
        <f t="array" ref="R15">IF(_xlfn.IFS(Q15="R",_xlfn.XLOOKUP(A15,RHH!A:A,RHH!V:V,0),Q15="L",_xlfn.XLOOKUP(A15,LHH!A:A,LHH!V:V,0),Q15="S",_xlfn.XLOOKUP(A15,RHH!A:A,RHH!V:V,0))="",AVERAGE(S15,N15),_xlfn.IFS(Q15="R",_xlfn.XLOOKUP(A15,RHH!A:A,RHH!V:V,0),Q15="L",_xlfn.XLOOKUP(A15,LHH!A:A,LHH!V:V,0),Q15="S",_xlfn.XLOOKUP(A15,RHH!A:A,RHH!V:V,0)))</f>
        <v>0.91108146181490057</v>
      </c>
      <c r="S15" s="63" cm="1">
        <f t="array" ref="S15">_xlfn.IFS(Q15="R",_xlfn.XLOOKUP(A15,RHH!A:A,RHH!L:L,0),Q15="L",_xlfn.XLOOKUP(A15,LHH!A:A,LHH!L:L,0),Q15="S",_xlfn.XLOOKUP(A15,LHH!A:A,LHH!L:L,0))</f>
        <v>2.6573103248896381</v>
      </c>
      <c r="T15" s="64" t="s">
        <v>534</v>
      </c>
      <c r="U15" s="64" t="s">
        <v>549</v>
      </c>
      <c r="V15" s="64" t="s">
        <v>549</v>
      </c>
      <c r="W15" s="64" t="s">
        <v>549</v>
      </c>
      <c r="X15" s="64" t="s">
        <v>549</v>
      </c>
    </row>
    <row r="16" spans="1:32" x14ac:dyDescent="0.45">
      <c r="A16" t="s">
        <v>56</v>
      </c>
      <c r="B16" t="s">
        <v>57</v>
      </c>
      <c r="C16">
        <v>75</v>
      </c>
      <c r="D16">
        <v>318</v>
      </c>
      <c r="E16">
        <v>276</v>
      </c>
      <c r="F16">
        <v>88</v>
      </c>
      <c r="G16" s="2">
        <v>0.65200000000000002</v>
      </c>
      <c r="H16" s="2">
        <f t="shared" si="0"/>
        <v>0.27672955974842767</v>
      </c>
      <c r="I16" s="2">
        <f t="shared" si="1"/>
        <v>0.5911949685534591</v>
      </c>
      <c r="J16" s="2">
        <f t="shared" si="2"/>
        <v>0.38545911949685535</v>
      </c>
      <c r="K16" s="1">
        <f t="shared" si="3"/>
        <v>-0.56134658213371558</v>
      </c>
      <c r="L16" s="1">
        <f t="shared" si="4"/>
        <v>2.8170344326688617</v>
      </c>
      <c r="M16" s="1">
        <f t="shared" si="5"/>
        <v>-0.74240464483398527</v>
      </c>
      <c r="N16" s="1">
        <f t="shared" si="6"/>
        <v>1.8896425655974449</v>
      </c>
      <c r="O16" s="1">
        <f t="shared" si="7"/>
        <v>600.90633585998751</v>
      </c>
      <c r="P16" s="1">
        <f>IFERROR(-100*_xlfn.XMATCH(A16,Injuries!A:A),O16)</f>
        <v>600.90633585998751</v>
      </c>
      <c r="Q16" s="64" t="str">
        <f>IF(AND(_xlfn.IFNA(_xlfn.XMATCH(A16,RHH!A:A),0)&gt;0,_xlfn.IFNA(_xlfn.XMATCH(A16,LHH!A:A),0)&gt;0),"S",IF(_xlfn.IFNA(_xlfn.XMATCH(A16,RHH!A:A),0)&gt;0,"R",IF(_xlfn.IFNA(_xlfn.XMATCH(A16,LHH!A:A),0)&gt;0,"L",NA())))</f>
        <v>R</v>
      </c>
      <c r="R16" s="63" cm="1">
        <f t="array" ref="R16">IF(_xlfn.IFS(Q16="R",_xlfn.XLOOKUP(A16,RHH!A:A,RHH!V:V,0),Q16="L",_xlfn.XLOOKUP(A16,LHH!A:A,LHH!V:V,0),Q16="S",_xlfn.XLOOKUP(A16,RHH!A:A,RHH!V:V,0))="",AVERAGE(S16,N16),_xlfn.IFS(Q16="R",_xlfn.XLOOKUP(A16,RHH!A:A,RHH!V:V,0),Q16="L",_xlfn.XLOOKUP(A16,LHH!A:A,LHH!V:V,0),Q16="S",_xlfn.XLOOKUP(A16,RHH!A:A,RHH!V:V,0)))</f>
        <v>-0.53882010080473608</v>
      </c>
      <c r="S16" s="63" cm="1">
        <f t="array" ref="S16">_xlfn.IFS(Q16="R",_xlfn.XLOOKUP(A16,RHH!A:A,RHH!L:L,0),Q16="L",_xlfn.XLOOKUP(A16,LHH!A:A,LHH!L:L,0),Q16="S",_xlfn.XLOOKUP(A16,LHH!A:A,LHH!L:L,0))</f>
        <v>3.7839248984728138</v>
      </c>
      <c r="T16" s="64" t="s">
        <v>534</v>
      </c>
      <c r="U16" s="64" t="s">
        <v>549</v>
      </c>
      <c r="V16" s="64" t="s">
        <v>549</v>
      </c>
      <c r="W16" s="64" t="s">
        <v>549</v>
      </c>
      <c r="X16" s="64" t="s">
        <v>549</v>
      </c>
    </row>
    <row r="17" spans="1:24" x14ac:dyDescent="0.45">
      <c r="A17" t="s">
        <v>229</v>
      </c>
      <c r="B17" t="s">
        <v>20</v>
      </c>
      <c r="C17">
        <v>88</v>
      </c>
      <c r="D17">
        <v>399</v>
      </c>
      <c r="E17">
        <v>358</v>
      </c>
      <c r="F17">
        <v>94</v>
      </c>
      <c r="G17" s="2">
        <v>0.53900000000000003</v>
      </c>
      <c r="H17" s="2">
        <f t="shared" si="0"/>
        <v>0.23558897243107768</v>
      </c>
      <c r="I17" s="2">
        <f t="shared" si="1"/>
        <v>0.66165413533834583</v>
      </c>
      <c r="J17" s="2">
        <f t="shared" si="2"/>
        <v>0.35663157894736841</v>
      </c>
      <c r="K17" s="1">
        <f t="shared" si="3"/>
        <v>5.559500132503134E-2</v>
      </c>
      <c r="L17" s="1">
        <f t="shared" si="4"/>
        <v>1.5823095691282738</v>
      </c>
      <c r="M17" s="1">
        <f t="shared" si="5"/>
        <v>0.14294783151185741</v>
      </c>
      <c r="N17" s="1">
        <f t="shared" si="6"/>
        <v>1.4653784939604397</v>
      </c>
      <c r="O17" s="1">
        <f t="shared" si="7"/>
        <v>584.6860190902155</v>
      </c>
      <c r="P17" s="1">
        <f>IFERROR(-100*_xlfn.XMATCH(A17,Injuries!A:A),O17)</f>
        <v>584.6860190902155</v>
      </c>
      <c r="Q17" s="64" t="str">
        <f>IF(AND(_xlfn.IFNA(_xlfn.XMATCH(A17,RHH!A:A),0)&gt;0,_xlfn.IFNA(_xlfn.XMATCH(A17,LHH!A:A),0)&gt;0),"S",IF(_xlfn.IFNA(_xlfn.XMATCH(A17,RHH!A:A),0)&gt;0,"R",IF(_xlfn.IFNA(_xlfn.XMATCH(A17,LHH!A:A),0)&gt;0,"L",NA())))</f>
        <v>R</v>
      </c>
      <c r="R17" s="63" cm="1">
        <f t="array" ref="R17">IF(_xlfn.IFS(Q17="R",_xlfn.XLOOKUP(A17,RHH!A:A,RHH!V:V,0),Q17="L",_xlfn.XLOOKUP(A17,LHH!A:A,LHH!V:V,0),Q17="S",_xlfn.XLOOKUP(A17,RHH!A:A,RHH!V:V,0))="",AVERAGE(S17,N17),_xlfn.IFS(Q17="R",_xlfn.XLOOKUP(A17,RHH!A:A,RHH!V:V,0),Q17="L",_xlfn.XLOOKUP(A17,LHH!A:A,LHH!V:V,0),Q17="S",_xlfn.XLOOKUP(A17,RHH!A:A,RHH!V:V,0)))</f>
        <v>4.3316816837794349E-2</v>
      </c>
      <c r="S17" s="63" cm="1">
        <f t="array" ref="S17">_xlfn.IFS(Q17="R",_xlfn.XLOOKUP(A17,RHH!A:A,RHH!L:L,0),Q17="L",_xlfn.XLOOKUP(A17,LHH!A:A,LHH!L:L,0),Q17="S",_xlfn.XLOOKUP(A17,LHH!A:A,LHH!L:L,0))</f>
        <v>2.3405483163377161</v>
      </c>
      <c r="T17" s="64" t="s">
        <v>531</v>
      </c>
      <c r="U17" s="64" t="s">
        <v>533</v>
      </c>
      <c r="V17" s="64" t="s">
        <v>549</v>
      </c>
      <c r="W17" s="64" t="s">
        <v>549</v>
      </c>
      <c r="X17" s="64" t="s">
        <v>549</v>
      </c>
    </row>
    <row r="18" spans="1:24" x14ac:dyDescent="0.45">
      <c r="A18" t="s">
        <v>34</v>
      </c>
      <c r="B18" t="s">
        <v>35</v>
      </c>
      <c r="C18">
        <v>85</v>
      </c>
      <c r="D18">
        <v>360</v>
      </c>
      <c r="E18">
        <v>311</v>
      </c>
      <c r="F18">
        <v>35</v>
      </c>
      <c r="G18" s="2">
        <v>0.47899999999999998</v>
      </c>
      <c r="H18" s="2">
        <f t="shared" si="0"/>
        <v>9.7222222222222224E-2</v>
      </c>
      <c r="I18" s="2">
        <f t="shared" si="1"/>
        <v>0.76666666666666672</v>
      </c>
      <c r="J18" s="2">
        <f t="shared" si="2"/>
        <v>0.36723333333333336</v>
      </c>
      <c r="K18" s="1">
        <f t="shared" si="3"/>
        <v>2.1305338278763002</v>
      </c>
      <c r="L18" s="1">
        <f t="shared" si="4"/>
        <v>0.92670344689433293</v>
      </c>
      <c r="M18" s="1">
        <f t="shared" si="5"/>
        <v>1.4624795390428742</v>
      </c>
      <c r="N18" s="1">
        <f t="shared" si="6"/>
        <v>1.6214078810170132</v>
      </c>
      <c r="O18" s="1">
        <f t="shared" si="7"/>
        <v>583.70683716612473</v>
      </c>
      <c r="P18" s="1">
        <f>IFERROR(-100*_xlfn.XMATCH(A18,Injuries!A:A),O18)</f>
        <v>583.70683716612473</v>
      </c>
      <c r="Q18" s="64" t="str">
        <f>IF(AND(_xlfn.IFNA(_xlfn.XMATCH(A18,RHH!A:A),0)&gt;0,_xlfn.IFNA(_xlfn.XMATCH(A18,LHH!A:A),0)&gt;0),"S",IF(_xlfn.IFNA(_xlfn.XMATCH(A18,RHH!A:A),0)&gt;0,"R",IF(_xlfn.IFNA(_xlfn.XMATCH(A18,LHH!A:A),0)&gt;0,"L",NA())))</f>
        <v>R</v>
      </c>
      <c r="R18" s="63" cm="1">
        <f t="array" ref="R18">IF(_xlfn.IFS(Q18="R",_xlfn.XLOOKUP(A18,RHH!A:A,RHH!V:V,0),Q18="L",_xlfn.XLOOKUP(A18,LHH!A:A,LHH!V:V,0),Q18="S",_xlfn.XLOOKUP(A18,RHH!A:A,RHH!V:V,0))="",AVERAGE(S18,N18),_xlfn.IFS(Q18="R",_xlfn.XLOOKUP(A18,RHH!A:A,RHH!V:V,0),Q18="L",_xlfn.XLOOKUP(A18,LHH!A:A,LHH!V:V,0),Q18="S",_xlfn.XLOOKUP(A18,RHH!A:A,RHH!V:V,0)))</f>
        <v>3.7251513516901178</v>
      </c>
      <c r="S18" s="63" cm="1">
        <f t="array" ref="S18">_xlfn.IFS(Q18="R",_xlfn.XLOOKUP(A18,RHH!A:A,RHH!L:L,0),Q18="L",_xlfn.XLOOKUP(A18,LHH!A:A,LHH!L:L,0),Q18="S",_xlfn.XLOOKUP(A18,LHH!A:A,LHH!L:L,0))</f>
        <v>1.3827170426091631</v>
      </c>
      <c r="T18" s="64" t="s">
        <v>534</v>
      </c>
      <c r="U18" s="64" t="s">
        <v>549</v>
      </c>
      <c r="V18" s="64" t="s">
        <v>549</v>
      </c>
      <c r="W18" s="64" t="s">
        <v>549</v>
      </c>
      <c r="X18" s="64" t="s">
        <v>549</v>
      </c>
    </row>
    <row r="19" spans="1:24" x14ac:dyDescent="0.45">
      <c r="A19" t="s">
        <v>187</v>
      </c>
      <c r="B19" t="s">
        <v>57</v>
      </c>
      <c r="C19">
        <v>92</v>
      </c>
      <c r="D19">
        <v>391</v>
      </c>
      <c r="E19">
        <v>345</v>
      </c>
      <c r="F19">
        <v>54</v>
      </c>
      <c r="G19" s="2">
        <v>0.48099999999999998</v>
      </c>
      <c r="H19" s="2">
        <f t="shared" si="0"/>
        <v>0.13810741687979539</v>
      </c>
      <c r="I19" s="2">
        <f t="shared" si="1"/>
        <v>0.74424552429667523</v>
      </c>
      <c r="J19" s="2">
        <f t="shared" si="2"/>
        <v>0.35798209718670077</v>
      </c>
      <c r="K19" s="1">
        <f t="shared" si="3"/>
        <v>1.5174220962062759</v>
      </c>
      <c r="L19" s="1">
        <f t="shared" si="4"/>
        <v>0.94855698430213098</v>
      </c>
      <c r="M19" s="1">
        <f t="shared" si="5"/>
        <v>1.1807473695385287</v>
      </c>
      <c r="N19" s="1">
        <f t="shared" si="6"/>
        <v>1.4852544998949584</v>
      </c>
      <c r="O19" s="1">
        <f t="shared" si="7"/>
        <v>580.73450945892876</v>
      </c>
      <c r="P19" s="1">
        <f>IFERROR(-100*_xlfn.XMATCH(A19,Injuries!A:A),O19)</f>
        <v>580.73450945892876</v>
      </c>
      <c r="Q19" s="64" t="str">
        <f>IF(AND(_xlfn.IFNA(_xlfn.XMATCH(A19,RHH!A:A),0)&gt;0,_xlfn.IFNA(_xlfn.XMATCH(A19,LHH!A:A),0)&gt;0),"S",IF(_xlfn.IFNA(_xlfn.XMATCH(A19,RHH!A:A),0)&gt;0,"R",IF(_xlfn.IFNA(_xlfn.XMATCH(A19,LHH!A:A),0)&gt;0,"L",NA())))</f>
        <v>L</v>
      </c>
      <c r="R19" s="63" cm="1">
        <f t="array" ref="R19">IF(_xlfn.IFS(Q19="R",_xlfn.XLOOKUP(A19,RHH!A:A,RHH!V:V,0),Q19="L",_xlfn.XLOOKUP(A19,LHH!A:A,LHH!V:V,0),Q19="S",_xlfn.XLOOKUP(A19,RHH!A:A,RHH!V:V,0))="",AVERAGE(S19,N19),_xlfn.IFS(Q19="R",_xlfn.XLOOKUP(A19,RHH!A:A,RHH!V:V,0),Q19="L",_xlfn.XLOOKUP(A19,LHH!A:A,LHH!V:V,0),Q19="S",_xlfn.XLOOKUP(A19,RHH!A:A,RHH!V:V,0)))</f>
        <v>0.26833072955152909</v>
      </c>
      <c r="S19" s="63" cm="1">
        <f t="array" ref="S19">_xlfn.IFS(Q19="R",_xlfn.XLOOKUP(A19,RHH!A:A,RHH!L:L,0),Q19="L",_xlfn.XLOOKUP(A19,LHH!A:A,LHH!L:L,0),Q19="S",_xlfn.XLOOKUP(A19,LHH!A:A,LHH!L:L,0))</f>
        <v>1.6812323381451237</v>
      </c>
      <c r="T19" s="64" t="s">
        <v>533</v>
      </c>
      <c r="U19" s="64" t="s">
        <v>549</v>
      </c>
      <c r="V19" s="64" t="s">
        <v>549</v>
      </c>
      <c r="W19" s="64" t="s">
        <v>549</v>
      </c>
      <c r="X19" s="64" t="s">
        <v>549</v>
      </c>
    </row>
    <row r="20" spans="1:24" x14ac:dyDescent="0.45">
      <c r="A20" t="s">
        <v>308</v>
      </c>
      <c r="B20" t="s">
        <v>35</v>
      </c>
      <c r="C20">
        <v>80</v>
      </c>
      <c r="D20">
        <v>330</v>
      </c>
      <c r="E20">
        <v>297</v>
      </c>
      <c r="F20">
        <v>53</v>
      </c>
      <c r="G20" s="2">
        <v>0.505</v>
      </c>
      <c r="H20" s="2">
        <f t="shared" si="0"/>
        <v>0.16060606060606061</v>
      </c>
      <c r="I20" s="2">
        <f t="shared" si="1"/>
        <v>0.73939393939393938</v>
      </c>
      <c r="J20" s="2">
        <f t="shared" si="2"/>
        <v>0.37339393939393939</v>
      </c>
      <c r="K20" s="1">
        <f t="shared" si="3"/>
        <v>1.1800338917286359</v>
      </c>
      <c r="L20" s="1">
        <f t="shared" si="4"/>
        <v>1.2107994331957073</v>
      </c>
      <c r="M20" s="1">
        <f t="shared" si="5"/>
        <v>1.1197849298186109</v>
      </c>
      <c r="N20" s="1">
        <f t="shared" si="6"/>
        <v>1.7120754773919959</v>
      </c>
      <c r="O20" s="1">
        <f t="shared" si="7"/>
        <v>564.98490753935869</v>
      </c>
      <c r="P20" s="1">
        <f>IFERROR(-100*_xlfn.XMATCH(A20,Injuries!A:A),O20)</f>
        <v>564.98490753935869</v>
      </c>
      <c r="Q20" s="64" t="str">
        <f>IF(AND(_xlfn.IFNA(_xlfn.XMATCH(A20,RHH!A:A),0)&gt;0,_xlfn.IFNA(_xlfn.XMATCH(A20,LHH!A:A),0)&gt;0),"S",IF(_xlfn.IFNA(_xlfn.XMATCH(A20,RHH!A:A),0)&gt;0,"R",IF(_xlfn.IFNA(_xlfn.XMATCH(A20,LHH!A:A),0)&gt;0,"L",NA())))</f>
        <v>L</v>
      </c>
      <c r="R20" s="63" cm="1">
        <f t="array" ref="R20">IF(_xlfn.IFS(Q20="R",_xlfn.XLOOKUP(A20,RHH!A:A,RHH!V:V,0),Q20="L",_xlfn.XLOOKUP(A20,LHH!A:A,LHH!V:V,0),Q20="S",_xlfn.XLOOKUP(A20,RHH!A:A,RHH!V:V,0))="",AVERAGE(S20,N20),_xlfn.IFS(Q20="R",_xlfn.XLOOKUP(A20,RHH!A:A,RHH!V:V,0),Q20="L",_xlfn.XLOOKUP(A20,LHH!A:A,LHH!V:V,0),Q20="S",_xlfn.XLOOKUP(A20,RHH!A:A,RHH!V:V,0)))</f>
        <v>2.2575910496840583</v>
      </c>
      <c r="S20" s="63" cm="1">
        <f t="array" ref="S20">_xlfn.IFS(Q20="R",_xlfn.XLOOKUP(A20,RHH!A:A,RHH!L:L,0),Q20="L",_xlfn.XLOOKUP(A20,LHH!A:A,LHH!L:L,0),Q20="S",_xlfn.XLOOKUP(A20,LHH!A:A,LHH!L:L,0))</f>
        <v>1.6735554536082029</v>
      </c>
      <c r="T20" s="64" t="s">
        <v>534</v>
      </c>
      <c r="U20" s="64" t="s">
        <v>549</v>
      </c>
      <c r="V20" s="64" t="s">
        <v>549</v>
      </c>
      <c r="W20" s="64" t="s">
        <v>549</v>
      </c>
      <c r="X20" s="64" t="s">
        <v>549</v>
      </c>
    </row>
    <row r="21" spans="1:24" x14ac:dyDescent="0.45">
      <c r="A21" t="s">
        <v>183</v>
      </c>
      <c r="B21" t="s">
        <v>12</v>
      </c>
      <c r="C21">
        <v>88</v>
      </c>
      <c r="D21">
        <v>376</v>
      </c>
      <c r="E21">
        <v>340</v>
      </c>
      <c r="F21">
        <v>68</v>
      </c>
      <c r="G21" s="2">
        <v>0.49399999999999999</v>
      </c>
      <c r="H21" s="2">
        <f t="shared" si="0"/>
        <v>0.18085106382978725</v>
      </c>
      <c r="I21" s="2">
        <f t="shared" si="1"/>
        <v>0.72340425531914898</v>
      </c>
      <c r="J21" s="2">
        <f t="shared" si="2"/>
        <v>0.35736170212765961</v>
      </c>
      <c r="K21" s="1">
        <f t="shared" si="3"/>
        <v>0.87644113429840809</v>
      </c>
      <c r="L21" s="1">
        <f t="shared" si="4"/>
        <v>1.0906049774528181</v>
      </c>
      <c r="M21" s="1">
        <f t="shared" si="5"/>
        <v>0.91886705017885484</v>
      </c>
      <c r="N21" s="1">
        <f t="shared" si="6"/>
        <v>1.4761239487360611</v>
      </c>
      <c r="O21" s="1">
        <f t="shared" si="7"/>
        <v>555.02260472475893</v>
      </c>
      <c r="P21" s="1">
        <f>IFERROR(-100*_xlfn.XMATCH(A21,Injuries!A:A),O21)</f>
        <v>555.02260472475893</v>
      </c>
      <c r="Q21" s="64" t="str">
        <f>IF(AND(_xlfn.IFNA(_xlfn.XMATCH(A21,RHH!A:A),0)&gt;0,_xlfn.IFNA(_xlfn.XMATCH(A21,LHH!A:A),0)&gt;0),"S",IF(_xlfn.IFNA(_xlfn.XMATCH(A21,RHH!A:A),0)&gt;0,"R",IF(_xlfn.IFNA(_xlfn.XMATCH(A21,LHH!A:A),0)&gt;0,"L",NA())))</f>
        <v>S</v>
      </c>
      <c r="R21" s="63" cm="1">
        <f t="array" ref="R21">IF(_xlfn.IFS(Q21="R",_xlfn.XLOOKUP(A21,RHH!A:A,RHH!V:V,0),Q21="L",_xlfn.XLOOKUP(A21,LHH!A:A,LHH!V:V,0),Q21="S",_xlfn.XLOOKUP(A21,RHH!A:A,RHH!V:V,0))="",AVERAGE(S21,N21),_xlfn.IFS(Q21="R",_xlfn.XLOOKUP(A21,RHH!A:A,RHH!V:V,0),Q21="L",_xlfn.XLOOKUP(A21,LHH!A:A,LHH!V:V,0),Q21="S",_xlfn.XLOOKUP(A21,RHH!A:A,RHH!V:V,0)))</f>
        <v>2.6955889500016883</v>
      </c>
      <c r="S21" s="63" cm="1">
        <f t="array" ref="S21">_xlfn.IFS(Q21="R",_xlfn.XLOOKUP(A21,RHH!A:A,RHH!L:L,0),Q21="L",_xlfn.XLOOKUP(A21,LHH!A:A,LHH!L:L,0),Q21="S",_xlfn.XLOOKUP(A21,LHH!A:A,LHH!L:L,0))</f>
        <v>1.0309094416323299</v>
      </c>
      <c r="T21" s="64" t="s">
        <v>533</v>
      </c>
      <c r="U21" s="64" t="s">
        <v>549</v>
      </c>
      <c r="V21" s="64" t="s">
        <v>549</v>
      </c>
      <c r="W21" s="64" t="s">
        <v>549</v>
      </c>
      <c r="X21" s="64" t="s">
        <v>549</v>
      </c>
    </row>
    <row r="22" spans="1:24" x14ac:dyDescent="0.45">
      <c r="A22" t="s">
        <v>38</v>
      </c>
      <c r="B22" t="s">
        <v>7</v>
      </c>
      <c r="C22">
        <v>78</v>
      </c>
      <c r="D22">
        <v>318</v>
      </c>
      <c r="E22">
        <v>273</v>
      </c>
      <c r="F22">
        <v>57</v>
      </c>
      <c r="G22" s="2">
        <v>0.54900000000000004</v>
      </c>
      <c r="H22" s="2">
        <f t="shared" si="0"/>
        <v>0.17924528301886791</v>
      </c>
      <c r="I22" s="2">
        <f t="shared" si="1"/>
        <v>0.67924528301886788</v>
      </c>
      <c r="J22" s="2">
        <f t="shared" si="2"/>
        <v>0.37290566037735851</v>
      </c>
      <c r="K22" s="1">
        <f t="shared" si="3"/>
        <v>0.90052131936077484</v>
      </c>
      <c r="L22" s="1">
        <f t="shared" si="4"/>
        <v>1.691577256167264</v>
      </c>
      <c r="M22" s="1">
        <f t="shared" si="5"/>
        <v>0.36398885245189333</v>
      </c>
      <c r="N22" s="1">
        <f t="shared" si="6"/>
        <v>1.7048893199980311</v>
      </c>
      <c r="O22" s="1">
        <f t="shared" si="7"/>
        <v>542.15480375937386</v>
      </c>
      <c r="P22" s="1">
        <f>IFERROR(-100*_xlfn.XMATCH(A22,Injuries!A:A),O22)</f>
        <v>542.15480375937386</v>
      </c>
      <c r="Q22" s="64" t="str">
        <f>IF(AND(_xlfn.IFNA(_xlfn.XMATCH(A22,RHH!A:A),0)&gt;0,_xlfn.IFNA(_xlfn.XMATCH(A22,LHH!A:A),0)&gt;0),"S",IF(_xlfn.IFNA(_xlfn.XMATCH(A22,RHH!A:A),0)&gt;0,"R",IF(_xlfn.IFNA(_xlfn.XMATCH(A22,LHH!A:A),0)&gt;0,"L",NA())))</f>
        <v>R</v>
      </c>
      <c r="R22" s="63" cm="1">
        <f t="array" ref="R22">IF(_xlfn.IFS(Q22="R",_xlfn.XLOOKUP(A22,RHH!A:A,RHH!V:V,0),Q22="L",_xlfn.XLOOKUP(A22,LHH!A:A,LHH!V:V,0),Q22="S",_xlfn.XLOOKUP(A22,RHH!A:A,RHH!V:V,0))="",AVERAGE(S22,N22),_xlfn.IFS(Q22="R",_xlfn.XLOOKUP(A22,RHH!A:A,RHH!V:V,0),Q22="L",_xlfn.XLOOKUP(A22,LHH!A:A,LHH!V:V,0),Q22="S",_xlfn.XLOOKUP(A22,RHH!A:A,RHH!V:V,0)))</f>
        <v>1.4921468215292915</v>
      </c>
      <c r="S22" s="63" cm="1">
        <f t="array" ref="S22">_xlfn.IFS(Q22="R",_xlfn.XLOOKUP(A22,RHH!A:A,RHH!L:L,0),Q22="L",_xlfn.XLOOKUP(A22,LHH!A:A,LHH!L:L,0),Q22="S",_xlfn.XLOOKUP(A22,LHH!A:A,LHH!L:L,0))</f>
        <v>0.91845789920967469</v>
      </c>
      <c r="T22" s="64" t="s">
        <v>534</v>
      </c>
      <c r="U22" s="64" t="s">
        <v>531</v>
      </c>
      <c r="V22" s="64" t="s">
        <v>549</v>
      </c>
      <c r="W22" s="64" t="s">
        <v>549</v>
      </c>
      <c r="X22" s="64" t="s">
        <v>549</v>
      </c>
    </row>
    <row r="23" spans="1:24" x14ac:dyDescent="0.45">
      <c r="A23" t="s">
        <v>50</v>
      </c>
      <c r="B23" t="s">
        <v>10</v>
      </c>
      <c r="C23">
        <v>88</v>
      </c>
      <c r="D23">
        <v>359</v>
      </c>
      <c r="E23">
        <v>329</v>
      </c>
      <c r="F23">
        <v>98</v>
      </c>
      <c r="G23" s="2">
        <v>0.55600000000000005</v>
      </c>
      <c r="H23" s="2">
        <f t="shared" si="0"/>
        <v>0.27298050139275765</v>
      </c>
      <c r="I23" s="2">
        <f t="shared" si="1"/>
        <v>0.64345403899721454</v>
      </c>
      <c r="J23" s="2">
        <f t="shared" si="2"/>
        <v>0.3577604456824513</v>
      </c>
      <c r="K23" s="1">
        <f t="shared" si="3"/>
        <v>-0.50512594579265679</v>
      </c>
      <c r="L23" s="1">
        <f t="shared" si="4"/>
        <v>1.7680646370945572</v>
      </c>
      <c r="M23" s="1">
        <f t="shared" si="5"/>
        <v>-8.5744914948632844E-2</v>
      </c>
      <c r="N23" s="1">
        <f t="shared" si="6"/>
        <v>1.4819923842969971</v>
      </c>
      <c r="O23" s="1">
        <f t="shared" si="7"/>
        <v>532.03526596262191</v>
      </c>
      <c r="P23" s="1">
        <f>IFERROR(-100*_xlfn.XMATCH(A23,Injuries!A:A),O23)</f>
        <v>532.03526596262191</v>
      </c>
      <c r="Q23" s="64" t="str">
        <f>IF(AND(_xlfn.IFNA(_xlfn.XMATCH(A23,RHH!A:A),0)&gt;0,_xlfn.IFNA(_xlfn.XMATCH(A23,LHH!A:A),0)&gt;0),"S",IF(_xlfn.IFNA(_xlfn.XMATCH(A23,RHH!A:A),0)&gt;0,"R",IF(_xlfn.IFNA(_xlfn.XMATCH(A23,LHH!A:A),0)&gt;0,"L",NA())))</f>
        <v>L</v>
      </c>
      <c r="R23" s="63" cm="1">
        <f t="array" ref="R23">IF(_xlfn.IFS(Q23="R",_xlfn.XLOOKUP(A23,RHH!A:A,RHH!V:V,0),Q23="L",_xlfn.XLOOKUP(A23,LHH!A:A,LHH!V:V,0),Q23="S",_xlfn.XLOOKUP(A23,RHH!A:A,RHH!V:V,0))="",AVERAGE(S23,N23),_xlfn.IFS(Q23="R",_xlfn.XLOOKUP(A23,RHH!A:A,RHH!V:V,0),Q23="L",_xlfn.XLOOKUP(A23,LHH!A:A,LHH!V:V,0),Q23="S",_xlfn.XLOOKUP(A23,RHH!A:A,RHH!V:V,0)))</f>
        <v>0.56000233979733383</v>
      </c>
      <c r="S23" s="63" cm="1">
        <f t="array" ref="S23">_xlfn.IFS(Q23="R",_xlfn.XLOOKUP(A23,RHH!A:A,RHH!L:L,0),Q23="L",_xlfn.XLOOKUP(A23,LHH!A:A,LHH!L:L,0),Q23="S",_xlfn.XLOOKUP(A23,LHH!A:A,LHH!L:L,0))</f>
        <v>2.8790711786993892</v>
      </c>
      <c r="T23" s="64" t="s">
        <v>534</v>
      </c>
      <c r="U23" s="64" t="s">
        <v>549</v>
      </c>
      <c r="V23" s="64" t="s">
        <v>549</v>
      </c>
      <c r="W23" s="64" t="s">
        <v>549</v>
      </c>
      <c r="X23" s="64" t="s">
        <v>549</v>
      </c>
    </row>
    <row r="24" spans="1:24" x14ac:dyDescent="0.45">
      <c r="A24" t="s">
        <v>120</v>
      </c>
      <c r="B24" t="s">
        <v>114</v>
      </c>
      <c r="C24">
        <v>88</v>
      </c>
      <c r="D24">
        <v>368</v>
      </c>
      <c r="E24">
        <v>321</v>
      </c>
      <c r="F24">
        <v>75</v>
      </c>
      <c r="G24" s="2">
        <v>0.53</v>
      </c>
      <c r="H24" s="2">
        <f t="shared" si="0"/>
        <v>0.20380434782608695</v>
      </c>
      <c r="I24" s="2">
        <f t="shared" si="1"/>
        <v>0.66847826086956519</v>
      </c>
      <c r="J24" s="2">
        <f t="shared" si="2"/>
        <v>0.35429347826086954</v>
      </c>
      <c r="K24" s="1">
        <f t="shared" si="3"/>
        <v>0.53223517377038509</v>
      </c>
      <c r="L24" s="1">
        <f t="shared" si="4"/>
        <v>1.4839686507931826</v>
      </c>
      <c r="M24" s="1">
        <f t="shared" si="5"/>
        <v>0.22869616935987022</v>
      </c>
      <c r="N24" s="1">
        <f t="shared" si="6"/>
        <v>1.4309679234350625</v>
      </c>
      <c r="O24" s="1">
        <f t="shared" si="7"/>
        <v>526.59619582410301</v>
      </c>
      <c r="P24" s="1">
        <f>IFERROR(-100*_xlfn.XMATCH(A24,Injuries!A:A),O24)</f>
        <v>526.59619582410301</v>
      </c>
      <c r="Q24" s="64" t="str">
        <f>IF(AND(_xlfn.IFNA(_xlfn.XMATCH(A24,RHH!A:A),0)&gt;0,_xlfn.IFNA(_xlfn.XMATCH(A24,LHH!A:A),0)&gt;0),"S",IF(_xlfn.IFNA(_xlfn.XMATCH(A24,RHH!A:A),0)&gt;0,"R",IF(_xlfn.IFNA(_xlfn.XMATCH(A24,LHH!A:A),0)&gt;0,"L",NA())))</f>
        <v>S</v>
      </c>
      <c r="R24" s="63" cm="1">
        <f t="array" ref="R24">IF(_xlfn.IFS(Q24="R",_xlfn.XLOOKUP(A24,RHH!A:A,RHH!V:V,0),Q24="L",_xlfn.XLOOKUP(A24,LHH!A:A,LHH!V:V,0),Q24="S",_xlfn.XLOOKUP(A24,RHH!A:A,RHH!V:V,0))="",AVERAGE(S24,N24),_xlfn.IFS(Q24="R",_xlfn.XLOOKUP(A24,RHH!A:A,RHH!V:V,0),Q24="L",_xlfn.XLOOKUP(A24,LHH!A:A,LHH!V:V,0),Q24="S",_xlfn.XLOOKUP(A24,RHH!A:A,RHH!V:V,0)))</f>
        <v>0.99989781288435642</v>
      </c>
      <c r="S24" s="63" cm="1">
        <f t="array" ref="S24">_xlfn.IFS(Q24="R",_xlfn.XLOOKUP(A24,RHH!A:A,RHH!L:L,0),Q24="L",_xlfn.XLOOKUP(A24,LHH!A:A,LHH!L:L,0),Q24="S",_xlfn.XLOOKUP(A24,LHH!A:A,LHH!L:L,0))</f>
        <v>0.57702918674952508</v>
      </c>
      <c r="T24" s="64" t="s">
        <v>534</v>
      </c>
      <c r="U24" s="64" t="s">
        <v>549</v>
      </c>
      <c r="V24" s="64" t="s">
        <v>549</v>
      </c>
      <c r="W24" s="64" t="s">
        <v>549</v>
      </c>
      <c r="X24" s="64" t="s">
        <v>549</v>
      </c>
    </row>
    <row r="25" spans="1:24" x14ac:dyDescent="0.45">
      <c r="A25" t="s">
        <v>265</v>
      </c>
      <c r="B25" t="s">
        <v>31</v>
      </c>
      <c r="C25">
        <v>80</v>
      </c>
      <c r="D25">
        <v>306</v>
      </c>
      <c r="E25">
        <v>270</v>
      </c>
      <c r="F25">
        <v>64</v>
      </c>
      <c r="G25" s="2">
        <v>0.55200000000000005</v>
      </c>
      <c r="H25" s="2">
        <f t="shared" si="0"/>
        <v>0.20915032679738563</v>
      </c>
      <c r="I25" s="2">
        <f t="shared" si="1"/>
        <v>0.67320261437908502</v>
      </c>
      <c r="J25" s="2">
        <f t="shared" si="2"/>
        <v>0.37160784313725498</v>
      </c>
      <c r="K25" s="1">
        <f t="shared" si="3"/>
        <v>0.45206721928181959</v>
      </c>
      <c r="L25" s="1">
        <f t="shared" si="4"/>
        <v>1.7243575622789611</v>
      </c>
      <c r="M25" s="1">
        <f t="shared" si="5"/>
        <v>0.28805988695188317</v>
      </c>
      <c r="N25" s="1">
        <f t="shared" si="6"/>
        <v>1.6857889314101873</v>
      </c>
      <c r="O25" s="1">
        <f t="shared" si="7"/>
        <v>515.85141301151725</v>
      </c>
      <c r="P25" s="1">
        <f>IFERROR(-100*_xlfn.XMATCH(A25,Injuries!A:A),O25)</f>
        <v>515.85141301151725</v>
      </c>
      <c r="Q25" s="64" t="str">
        <f>IF(AND(_xlfn.IFNA(_xlfn.XMATCH(A25,RHH!A:A),0)&gt;0,_xlfn.IFNA(_xlfn.XMATCH(A25,LHH!A:A),0)&gt;0),"S",IF(_xlfn.IFNA(_xlfn.XMATCH(A25,RHH!A:A),0)&gt;0,"R",IF(_xlfn.IFNA(_xlfn.XMATCH(A25,LHH!A:A),0)&gt;0,"L",NA())))</f>
        <v>L</v>
      </c>
      <c r="R25" s="63" cm="1">
        <f t="array" ref="R25">IF(_xlfn.IFS(Q25="R",_xlfn.XLOOKUP(A25,RHH!A:A,RHH!V:V,0),Q25="L",_xlfn.XLOOKUP(A25,LHH!A:A,LHH!V:V,0),Q25="S",_xlfn.XLOOKUP(A25,RHH!A:A,RHH!V:V,0))="",AVERAGE(S25,N25),_xlfn.IFS(Q25="R",_xlfn.XLOOKUP(A25,RHH!A:A,RHH!V:V,0),Q25="L",_xlfn.XLOOKUP(A25,LHH!A:A,LHH!V:V,0),Q25="S",_xlfn.XLOOKUP(A25,RHH!A:A,RHH!V:V,0)))</f>
        <v>5.6714717818333663E-2</v>
      </c>
      <c r="S25" s="63" cm="1">
        <f t="array" ref="S25">_xlfn.IFS(Q25="R",_xlfn.XLOOKUP(A25,RHH!A:A,RHH!L:L,0),Q25="L",_xlfn.XLOOKUP(A25,LHH!A:A,LHH!L:L,0),Q25="S",_xlfn.XLOOKUP(A25,LHH!A:A,LHH!L:L,0))</f>
        <v>1.9465572164447664</v>
      </c>
      <c r="T25" s="64" t="s">
        <v>535</v>
      </c>
      <c r="U25" s="64" t="s">
        <v>549</v>
      </c>
      <c r="V25" s="64" t="s">
        <v>549</v>
      </c>
      <c r="W25" s="64" t="s">
        <v>549</v>
      </c>
      <c r="X25" s="64" t="s">
        <v>549</v>
      </c>
    </row>
    <row r="26" spans="1:24" x14ac:dyDescent="0.45">
      <c r="A26" t="s">
        <v>154</v>
      </c>
      <c r="B26" t="s">
        <v>35</v>
      </c>
      <c r="C26">
        <v>79</v>
      </c>
      <c r="D26">
        <v>373</v>
      </c>
      <c r="E26">
        <v>322</v>
      </c>
      <c r="F26">
        <v>58</v>
      </c>
      <c r="G26" s="2">
        <v>0.49399999999999999</v>
      </c>
      <c r="H26" s="2">
        <f t="shared" si="0"/>
        <v>0.15549597855227881</v>
      </c>
      <c r="I26" s="2">
        <f t="shared" si="1"/>
        <v>0.70777479892761397</v>
      </c>
      <c r="J26" s="2">
        <f t="shared" si="2"/>
        <v>0.34964075067024131</v>
      </c>
      <c r="K26" s="1">
        <f t="shared" si="3"/>
        <v>1.2566643513170126</v>
      </c>
      <c r="L26" s="1">
        <f t="shared" si="4"/>
        <v>1.0906049774528181</v>
      </c>
      <c r="M26" s="1">
        <f t="shared" si="5"/>
        <v>0.7224756003277476</v>
      </c>
      <c r="N26" s="1">
        <f t="shared" si="6"/>
        <v>1.3624922534961332</v>
      </c>
      <c r="O26" s="1">
        <f t="shared" si="7"/>
        <v>508.20961055405769</v>
      </c>
      <c r="P26" s="1">
        <f>IFERROR(-100*_xlfn.XMATCH(A26,Injuries!A:A),O26)</f>
        <v>508.20961055405769</v>
      </c>
      <c r="Q26" s="64" t="str">
        <f>IF(AND(_xlfn.IFNA(_xlfn.XMATCH(A26,RHH!A:A),0)&gt;0,_xlfn.IFNA(_xlfn.XMATCH(A26,LHH!A:A),0)&gt;0),"S",IF(_xlfn.IFNA(_xlfn.XMATCH(A26,RHH!A:A),0)&gt;0,"R",IF(_xlfn.IFNA(_xlfn.XMATCH(A26,LHH!A:A),0)&gt;0,"L",NA())))</f>
        <v>R</v>
      </c>
      <c r="R26" s="63" cm="1">
        <f t="array" ref="R26">IF(_xlfn.IFS(Q26="R",_xlfn.XLOOKUP(A26,RHH!A:A,RHH!V:V,0),Q26="L",_xlfn.XLOOKUP(A26,LHH!A:A,LHH!V:V,0),Q26="S",_xlfn.XLOOKUP(A26,RHH!A:A,RHH!V:V,0))="",AVERAGE(S26,N26),_xlfn.IFS(Q26="R",_xlfn.XLOOKUP(A26,RHH!A:A,RHH!V:V,0),Q26="L",_xlfn.XLOOKUP(A26,LHH!A:A,LHH!V:V,0),Q26="S",_xlfn.XLOOKUP(A26,RHH!A:A,RHH!V:V,0)))</f>
        <v>1.5929027500218433</v>
      </c>
      <c r="S26" s="63" cm="1">
        <f t="array" ref="S26">_xlfn.IFS(Q26="R",_xlfn.XLOOKUP(A26,RHH!A:A,RHH!L:L,0),Q26="L",_xlfn.XLOOKUP(A26,LHH!A:A,LHH!L:L,0),Q26="S",_xlfn.XLOOKUP(A26,LHH!A:A,LHH!L:L,0))</f>
        <v>1.1122655389878884</v>
      </c>
      <c r="T26" s="64" t="s">
        <v>534</v>
      </c>
      <c r="U26" s="64" t="s">
        <v>549</v>
      </c>
      <c r="V26" s="64" t="s">
        <v>549</v>
      </c>
      <c r="W26" s="64" t="s">
        <v>549</v>
      </c>
      <c r="X26" s="64" t="s">
        <v>549</v>
      </c>
    </row>
    <row r="27" spans="1:24" x14ac:dyDescent="0.45">
      <c r="A27" t="s">
        <v>137</v>
      </c>
      <c r="B27" t="s">
        <v>20</v>
      </c>
      <c r="C27">
        <v>88</v>
      </c>
      <c r="D27">
        <v>391</v>
      </c>
      <c r="E27">
        <v>363</v>
      </c>
      <c r="F27">
        <v>83</v>
      </c>
      <c r="G27" s="2">
        <v>0.48199999999999998</v>
      </c>
      <c r="H27" s="2">
        <f t="shared" si="0"/>
        <v>0.21227621483375958</v>
      </c>
      <c r="I27" s="2">
        <f t="shared" si="1"/>
        <v>0.71611253196930946</v>
      </c>
      <c r="J27" s="2">
        <f t="shared" si="2"/>
        <v>0.34516624040920713</v>
      </c>
      <c r="K27" s="1">
        <f t="shared" si="3"/>
        <v>0.40519160469714377</v>
      </c>
      <c r="L27" s="1">
        <f t="shared" si="4"/>
        <v>0.95948375300602995</v>
      </c>
      <c r="M27" s="1">
        <f t="shared" si="5"/>
        <v>0.82724312643421649</v>
      </c>
      <c r="N27" s="1">
        <f t="shared" si="6"/>
        <v>1.296639464609441</v>
      </c>
      <c r="O27" s="1">
        <f t="shared" si="7"/>
        <v>506.98603066229145</v>
      </c>
      <c r="P27" s="1">
        <f>IFERROR(-100*_xlfn.XMATCH(A27,Injuries!A:A),O27)</f>
        <v>506.98603066229145</v>
      </c>
      <c r="Q27" s="64" t="str">
        <f>IF(AND(_xlfn.IFNA(_xlfn.XMATCH(A27,RHH!A:A),0)&gt;0,_xlfn.IFNA(_xlfn.XMATCH(A27,LHH!A:A),0)&gt;0),"S",IF(_xlfn.IFNA(_xlfn.XMATCH(A27,RHH!A:A),0)&gt;0,"R",IF(_xlfn.IFNA(_xlfn.XMATCH(A27,LHH!A:A),0)&gt;0,"L",NA())))</f>
        <v>R</v>
      </c>
      <c r="R27" s="63" cm="1">
        <f t="array" ref="R27">IF(_xlfn.IFS(Q27="R",_xlfn.XLOOKUP(A27,RHH!A:A,RHH!V:V,0),Q27="L",_xlfn.XLOOKUP(A27,LHH!A:A,LHH!V:V,0),Q27="S",_xlfn.XLOOKUP(A27,RHH!A:A,RHH!V:V,0))="",AVERAGE(S27,N27),_xlfn.IFS(Q27="R",_xlfn.XLOOKUP(A27,RHH!A:A,RHH!V:V,0),Q27="L",_xlfn.XLOOKUP(A27,LHH!A:A,LHH!V:V,0),Q27="S",_xlfn.XLOOKUP(A27,RHH!A:A,RHH!V:V,0)))</f>
        <v>0.32155446443695596</v>
      </c>
      <c r="S27" s="63" cm="1">
        <f t="array" ref="S27">_xlfn.IFS(Q27="R",_xlfn.XLOOKUP(A27,RHH!A:A,RHH!L:L,0),Q27="L",_xlfn.XLOOKUP(A27,LHH!A:A,LHH!L:L,0),Q27="S",_xlfn.XLOOKUP(A27,LHH!A:A,LHH!L:L,0))</f>
        <v>1.1775846956841407</v>
      </c>
      <c r="T27" s="64" t="s">
        <v>534</v>
      </c>
      <c r="U27" s="64" t="s">
        <v>530</v>
      </c>
      <c r="V27" s="64" t="s">
        <v>549</v>
      </c>
      <c r="W27" s="64" t="s">
        <v>549</v>
      </c>
      <c r="X27" s="64" t="s">
        <v>549</v>
      </c>
    </row>
    <row r="28" spans="1:24" x14ac:dyDescent="0.45">
      <c r="A28" t="s">
        <v>16</v>
      </c>
      <c r="B28" t="s">
        <v>12</v>
      </c>
      <c r="C28">
        <v>82</v>
      </c>
      <c r="D28">
        <v>360</v>
      </c>
      <c r="E28">
        <v>297</v>
      </c>
      <c r="F28">
        <v>85</v>
      </c>
      <c r="G28" s="2">
        <v>0.59599999999999997</v>
      </c>
      <c r="H28" s="2">
        <f t="shared" si="0"/>
        <v>0.2361111111111111</v>
      </c>
      <c r="I28" s="2">
        <f t="shared" si="1"/>
        <v>0.58888888888888891</v>
      </c>
      <c r="J28" s="2">
        <f t="shared" si="2"/>
        <v>0.35097777777777778</v>
      </c>
      <c r="K28" s="1">
        <f t="shared" si="3"/>
        <v>4.7765043488988711E-2</v>
      </c>
      <c r="L28" s="1">
        <f t="shared" si="4"/>
        <v>2.2051353852505167</v>
      </c>
      <c r="M28" s="1">
        <f t="shared" si="5"/>
        <v>-0.77138161738194821</v>
      </c>
      <c r="N28" s="1">
        <f t="shared" si="6"/>
        <v>1.3821697061584128</v>
      </c>
      <c r="O28" s="1">
        <f t="shared" si="7"/>
        <v>497.58109421702864</v>
      </c>
      <c r="P28" s="1">
        <f>IFERROR(-100*_xlfn.XMATCH(A28,Injuries!A:A),O28)</f>
        <v>497.58109421702864</v>
      </c>
      <c r="Q28" s="64" t="str">
        <f>IF(AND(_xlfn.IFNA(_xlfn.XMATCH(A28,RHH!A:A),0)&gt;0,_xlfn.IFNA(_xlfn.XMATCH(A28,LHH!A:A),0)&gt;0),"S",IF(_xlfn.IFNA(_xlfn.XMATCH(A28,RHH!A:A),0)&gt;0,"R",IF(_xlfn.IFNA(_xlfn.XMATCH(A28,LHH!A:A),0)&gt;0,"L",NA())))</f>
        <v>R</v>
      </c>
      <c r="R28" s="63" cm="1">
        <f t="array" ref="R28">IF(_xlfn.IFS(Q28="R",_xlfn.XLOOKUP(A28,RHH!A:A,RHH!V:V,0),Q28="L",_xlfn.XLOOKUP(A28,LHH!A:A,LHH!V:V,0),Q28="S",_xlfn.XLOOKUP(A28,RHH!A:A,RHH!V:V,0))="",AVERAGE(S28,N28),_xlfn.IFS(Q28="R",_xlfn.XLOOKUP(A28,RHH!A:A,RHH!V:V,0),Q28="L",_xlfn.XLOOKUP(A28,LHH!A:A,LHH!V:V,0),Q28="S",_xlfn.XLOOKUP(A28,RHH!A:A,RHH!V:V,0)))</f>
        <v>1.1145998691632442</v>
      </c>
      <c r="S28" s="63" cm="1">
        <f t="array" ref="S28">_xlfn.IFS(Q28="R",_xlfn.XLOOKUP(A28,RHH!A:A,RHH!L:L,0),Q28="L",_xlfn.XLOOKUP(A28,LHH!A:A,LHH!L:L,0),Q28="S",_xlfn.XLOOKUP(A28,LHH!A:A,LHH!L:L,0))</f>
        <v>2.4991913741474647</v>
      </c>
      <c r="T28" s="64" t="s">
        <v>529</v>
      </c>
      <c r="U28" s="64" t="s">
        <v>549</v>
      </c>
      <c r="V28" s="64" t="s">
        <v>549</v>
      </c>
      <c r="W28" s="64" t="s">
        <v>549</v>
      </c>
      <c r="X28" s="64" t="s">
        <v>549</v>
      </c>
    </row>
    <row r="29" spans="1:24" x14ac:dyDescent="0.45">
      <c r="A29" t="s">
        <v>152</v>
      </c>
      <c r="B29" t="s">
        <v>117</v>
      </c>
      <c r="C29">
        <v>90</v>
      </c>
      <c r="D29">
        <v>367</v>
      </c>
      <c r="E29">
        <v>353</v>
      </c>
      <c r="F29">
        <v>98</v>
      </c>
      <c r="G29" s="2">
        <v>0.501</v>
      </c>
      <c r="H29" s="2">
        <f t="shared" si="0"/>
        <v>0.2670299727520436</v>
      </c>
      <c r="I29" s="2">
        <f t="shared" si="1"/>
        <v>0.69482288828337879</v>
      </c>
      <c r="J29" s="2">
        <f t="shared" si="2"/>
        <v>0.34810626702997277</v>
      </c>
      <c r="K29" s="1">
        <f t="shared" si="3"/>
        <v>-0.41589220360758727</v>
      </c>
      <c r="L29" s="1">
        <f t="shared" si="4"/>
        <v>1.1670923583801112</v>
      </c>
      <c r="M29" s="1">
        <f t="shared" si="5"/>
        <v>0.5597287685735105</v>
      </c>
      <c r="N29" s="1">
        <f t="shared" si="6"/>
        <v>1.3399087703175001</v>
      </c>
      <c r="O29" s="1">
        <f t="shared" si="7"/>
        <v>491.74651870652252</v>
      </c>
      <c r="P29" s="1">
        <f>IFERROR(-100*_xlfn.XMATCH(A29,Injuries!A:A),O29)</f>
        <v>491.74651870652252</v>
      </c>
      <c r="Q29" s="64" t="str">
        <f>IF(AND(_xlfn.IFNA(_xlfn.XMATCH(A29,RHH!A:A),0)&gt;0,_xlfn.IFNA(_xlfn.XMATCH(A29,LHH!A:A),0)&gt;0),"S",IF(_xlfn.IFNA(_xlfn.XMATCH(A29,RHH!A:A),0)&gt;0,"R",IF(_xlfn.IFNA(_xlfn.XMATCH(A29,LHH!A:A),0)&gt;0,"L",NA())))</f>
        <v>R</v>
      </c>
      <c r="R29" s="63" cm="1">
        <f t="array" ref="R29">IF(_xlfn.IFS(Q29="R",_xlfn.XLOOKUP(A29,RHH!A:A,RHH!V:V,0),Q29="L",_xlfn.XLOOKUP(A29,LHH!A:A,LHH!V:V,0),Q29="S",_xlfn.XLOOKUP(A29,RHH!A:A,RHH!V:V,0))="",AVERAGE(S29,N29),_xlfn.IFS(Q29="R",_xlfn.XLOOKUP(A29,RHH!A:A,RHH!V:V,0),Q29="L",_xlfn.XLOOKUP(A29,LHH!A:A,LHH!V:V,0),Q29="S",_xlfn.XLOOKUP(A29,RHH!A:A,RHH!V:V,0)))</f>
        <v>1.4402867077647115</v>
      </c>
      <c r="S29" s="63" cm="1">
        <f t="array" ref="S29">_xlfn.IFS(Q29="R",_xlfn.XLOOKUP(A29,RHH!A:A,RHH!L:L,0),Q29="L",_xlfn.XLOOKUP(A29,LHH!A:A,LHH!L:L,0),Q29="S",_xlfn.XLOOKUP(A29,LHH!A:A,LHH!L:L,0))</f>
        <v>1.6715653468900766</v>
      </c>
      <c r="T29" s="64" t="s">
        <v>531</v>
      </c>
      <c r="U29" s="64" t="s">
        <v>549</v>
      </c>
      <c r="V29" s="64" t="s">
        <v>549</v>
      </c>
      <c r="W29" s="64" t="s">
        <v>549</v>
      </c>
      <c r="X29" s="64" t="s">
        <v>549</v>
      </c>
    </row>
    <row r="30" spans="1:24" x14ac:dyDescent="0.45">
      <c r="A30" t="s">
        <v>136</v>
      </c>
      <c r="B30" t="s">
        <v>78</v>
      </c>
      <c r="C30">
        <v>87</v>
      </c>
      <c r="D30">
        <v>375</v>
      </c>
      <c r="E30">
        <v>344</v>
      </c>
      <c r="F30">
        <v>88</v>
      </c>
      <c r="G30" s="2">
        <v>0.5</v>
      </c>
      <c r="H30" s="2">
        <f t="shared" si="0"/>
        <v>0.23466666666666666</v>
      </c>
      <c r="I30" s="2">
        <f t="shared" si="1"/>
        <v>0.68266666666666664</v>
      </c>
      <c r="J30" s="2">
        <f t="shared" si="2"/>
        <v>0.34133333333333332</v>
      </c>
      <c r="K30" s="1">
        <f t="shared" si="3"/>
        <v>6.9425838846616725E-2</v>
      </c>
      <c r="L30" s="1">
        <f t="shared" si="4"/>
        <v>1.1561655896762122</v>
      </c>
      <c r="M30" s="1">
        <f t="shared" si="5"/>
        <v>0.40698014263214483</v>
      </c>
      <c r="N30" s="1">
        <f t="shared" si="6"/>
        <v>1.2402293536107263</v>
      </c>
      <c r="O30" s="1">
        <f t="shared" si="7"/>
        <v>465.08600760402237</v>
      </c>
      <c r="P30" s="1">
        <f>IFERROR(-100*_xlfn.XMATCH(A30,Injuries!A:A),O30)</f>
        <v>465.08600760402237</v>
      </c>
      <c r="Q30" s="64" t="str">
        <f>IF(AND(_xlfn.IFNA(_xlfn.XMATCH(A30,RHH!A:A),0)&gt;0,_xlfn.IFNA(_xlfn.XMATCH(A30,LHH!A:A),0)&gt;0),"S",IF(_xlfn.IFNA(_xlfn.XMATCH(A30,RHH!A:A),0)&gt;0,"R",IF(_xlfn.IFNA(_xlfn.XMATCH(A30,LHH!A:A),0)&gt;0,"L",NA())))</f>
        <v>R</v>
      </c>
      <c r="R30" s="63" cm="1">
        <f t="array" ref="R30">IF(_xlfn.IFS(Q30="R",_xlfn.XLOOKUP(A30,RHH!A:A,RHH!V:V,0),Q30="L",_xlfn.XLOOKUP(A30,LHH!A:A,LHH!V:V,0),Q30="S",_xlfn.XLOOKUP(A30,RHH!A:A,RHH!V:V,0))="",AVERAGE(S30,N30),_xlfn.IFS(Q30="R",_xlfn.XLOOKUP(A30,RHH!A:A,RHH!V:V,0),Q30="L",_xlfn.XLOOKUP(A30,LHH!A:A,LHH!V:V,0),Q30="S",_xlfn.XLOOKUP(A30,RHH!A:A,RHH!V:V,0)))</f>
        <v>0.62983013746656558</v>
      </c>
      <c r="S30" s="63" cm="1">
        <f t="array" ref="S30">_xlfn.IFS(Q30="R",_xlfn.XLOOKUP(A30,RHH!A:A,RHH!L:L,0),Q30="L",_xlfn.XLOOKUP(A30,LHH!A:A,LHH!L:L,0),Q30="S",_xlfn.XLOOKUP(A30,LHH!A:A,LHH!L:L,0))</f>
        <v>2.1165765416978655</v>
      </c>
      <c r="T30" s="64" t="s">
        <v>533</v>
      </c>
      <c r="U30" s="64" t="s">
        <v>549</v>
      </c>
      <c r="V30" s="64" t="s">
        <v>549</v>
      </c>
      <c r="W30" s="64" t="s">
        <v>549</v>
      </c>
      <c r="X30" s="64" t="s">
        <v>549</v>
      </c>
    </row>
    <row r="31" spans="1:24" x14ac:dyDescent="0.45">
      <c r="A31" t="s">
        <v>6</v>
      </c>
      <c r="B31" t="s">
        <v>7</v>
      </c>
      <c r="C31">
        <v>27</v>
      </c>
      <c r="D31">
        <v>110</v>
      </c>
      <c r="E31">
        <v>103</v>
      </c>
      <c r="F31">
        <v>25</v>
      </c>
      <c r="G31" s="2">
        <v>0.76700000000000002</v>
      </c>
      <c r="H31" s="2">
        <f t="shared" si="0"/>
        <v>0.22727272727272727</v>
      </c>
      <c r="I31" s="2">
        <f t="shared" si="1"/>
        <v>0.70909090909090911</v>
      </c>
      <c r="J31" s="2">
        <f t="shared" si="2"/>
        <v>0.54387272727272729</v>
      </c>
      <c r="K31" s="1">
        <f t="shared" si="3"/>
        <v>0.18030487522272673</v>
      </c>
      <c r="L31" s="1">
        <f t="shared" si="4"/>
        <v>4.073612833617247</v>
      </c>
      <c r="M31" s="1">
        <f t="shared" si="5"/>
        <v>0.73901314179165289</v>
      </c>
      <c r="N31" s="1">
        <f t="shared" si="6"/>
        <v>4.2210659529767458</v>
      </c>
      <c r="O31" s="1">
        <f t="shared" si="7"/>
        <v>464.31725482744201</v>
      </c>
      <c r="P31" s="1">
        <f>IFERROR(-100*_xlfn.XMATCH(A31,Injuries!A:A),O31)</f>
        <v>464.31725482744201</v>
      </c>
      <c r="Q31" s="64" t="str">
        <f>IF(AND(_xlfn.IFNA(_xlfn.XMATCH(A31,RHH!A:A),0)&gt;0,_xlfn.IFNA(_xlfn.XMATCH(A31,LHH!A:A),0)&gt;0),"S",IF(_xlfn.IFNA(_xlfn.XMATCH(A31,RHH!A:A),0)&gt;0,"R",IF(_xlfn.IFNA(_xlfn.XMATCH(A31,LHH!A:A),0)&gt;0,"L",NA())))</f>
        <v>R</v>
      </c>
      <c r="R31" s="63" cm="1">
        <f t="array" ref="R31">IF(_xlfn.IFS(Q31="R",_xlfn.XLOOKUP(A31,RHH!A:A,RHH!V:V,0),Q31="L",_xlfn.XLOOKUP(A31,LHH!A:A,LHH!V:V,0),Q31="S",_xlfn.XLOOKUP(A31,RHH!A:A,RHH!V:V,0))="",AVERAGE(S31,N31),_xlfn.IFS(Q31="R",_xlfn.XLOOKUP(A31,RHH!A:A,RHH!V:V,0),Q31="L",_xlfn.XLOOKUP(A31,LHH!A:A,LHH!V:V,0),Q31="S",_xlfn.XLOOKUP(A31,RHH!A:A,RHH!V:V,0)))</f>
        <v>1.243093694254328</v>
      </c>
      <c r="S31" s="63" cm="1">
        <f t="array" ref="S31">_xlfn.IFS(Q31="R",_xlfn.XLOOKUP(A31,RHH!A:A,RHH!L:L,0),Q31="L",_xlfn.XLOOKUP(A31,LHH!A:A,LHH!L:L,0),Q31="S",_xlfn.XLOOKUP(A31,LHH!A:A,LHH!L:L,0))</f>
        <v>2.2364372755224418</v>
      </c>
      <c r="T31" s="64" t="s">
        <v>534</v>
      </c>
      <c r="U31" s="64" t="s">
        <v>549</v>
      </c>
      <c r="V31" s="64" t="s">
        <v>549</v>
      </c>
      <c r="W31" s="64" t="s">
        <v>549</v>
      </c>
      <c r="X31" s="64" t="s">
        <v>549</v>
      </c>
    </row>
    <row r="32" spans="1:24" x14ac:dyDescent="0.45">
      <c r="A32" t="s">
        <v>132</v>
      </c>
      <c r="B32" t="s">
        <v>8</v>
      </c>
      <c r="C32">
        <v>89</v>
      </c>
      <c r="D32">
        <v>359</v>
      </c>
      <c r="E32">
        <v>335</v>
      </c>
      <c r="F32">
        <v>77</v>
      </c>
      <c r="G32" s="2">
        <v>0.47799999999999998</v>
      </c>
      <c r="H32" s="2">
        <f t="shared" si="0"/>
        <v>0.21448467966573817</v>
      </c>
      <c r="I32" s="2">
        <f t="shared" si="1"/>
        <v>0.71866295264623958</v>
      </c>
      <c r="J32" s="2">
        <f t="shared" si="2"/>
        <v>0.34352089136490249</v>
      </c>
      <c r="K32" s="1">
        <f t="shared" si="3"/>
        <v>0.37207360908021608</v>
      </c>
      <c r="L32" s="1">
        <f t="shared" si="4"/>
        <v>0.91577667819043385</v>
      </c>
      <c r="M32" s="1">
        <f t="shared" si="5"/>
        <v>0.85929035839961154</v>
      </c>
      <c r="N32" s="1">
        <f t="shared" si="6"/>
        <v>1.2724243400620519</v>
      </c>
      <c r="O32" s="1">
        <f t="shared" si="7"/>
        <v>456.8003380822766</v>
      </c>
      <c r="P32" s="1">
        <f>IFERROR(-100*_xlfn.XMATCH(A32,Injuries!A:A),O32)</f>
        <v>456.8003380822766</v>
      </c>
      <c r="Q32" s="64" t="str">
        <f>IF(AND(_xlfn.IFNA(_xlfn.XMATCH(A32,RHH!A:A),0)&gt;0,_xlfn.IFNA(_xlfn.XMATCH(A32,LHH!A:A),0)&gt;0),"S",IF(_xlfn.IFNA(_xlfn.XMATCH(A32,RHH!A:A),0)&gt;0,"R",IF(_xlfn.IFNA(_xlfn.XMATCH(A32,LHH!A:A),0)&gt;0,"L",NA())))</f>
        <v>S</v>
      </c>
      <c r="R32" s="63" cm="1">
        <f t="array" ref="R32">IF(_xlfn.IFS(Q32="R",_xlfn.XLOOKUP(A32,RHH!A:A,RHH!V:V,0),Q32="L",_xlfn.XLOOKUP(A32,LHH!A:A,LHH!V:V,0),Q32="S",_xlfn.XLOOKUP(A32,RHH!A:A,RHH!V:V,0))="",AVERAGE(S32,N32),_xlfn.IFS(Q32="R",_xlfn.XLOOKUP(A32,RHH!A:A,RHH!V:V,0),Q32="L",_xlfn.XLOOKUP(A32,LHH!A:A,LHH!V:V,0),Q32="S",_xlfn.XLOOKUP(A32,RHH!A:A,RHH!V:V,0)))</f>
        <v>1.7745218575352371</v>
      </c>
      <c r="S32" s="63" cm="1">
        <f t="array" ref="S32">_xlfn.IFS(Q32="R",_xlfn.XLOOKUP(A32,RHH!A:A,RHH!L:L,0),Q32="L",_xlfn.XLOOKUP(A32,LHH!A:A,LHH!L:L,0),Q32="S",_xlfn.XLOOKUP(A32,LHH!A:A,LHH!L:L,0))</f>
        <v>0.61302244274566708</v>
      </c>
      <c r="T32" s="64" t="s">
        <v>529</v>
      </c>
      <c r="U32" s="64" t="s">
        <v>549</v>
      </c>
      <c r="V32" s="64" t="s">
        <v>549</v>
      </c>
      <c r="W32" s="64" t="s">
        <v>549</v>
      </c>
      <c r="X32" s="64" t="s">
        <v>549</v>
      </c>
    </row>
    <row r="33" spans="1:24" x14ac:dyDescent="0.45">
      <c r="A33" t="s">
        <v>79</v>
      </c>
      <c r="B33" t="s">
        <v>12</v>
      </c>
      <c r="C33">
        <v>89</v>
      </c>
      <c r="D33">
        <v>393</v>
      </c>
      <c r="E33">
        <v>334</v>
      </c>
      <c r="F33">
        <v>72</v>
      </c>
      <c r="G33" s="2">
        <v>0.503</v>
      </c>
      <c r="H33" s="2">
        <f t="shared" si="0"/>
        <v>0.18320610687022901</v>
      </c>
      <c r="I33" s="2">
        <f t="shared" si="1"/>
        <v>0.66666666666666663</v>
      </c>
      <c r="J33" s="2">
        <f t="shared" si="2"/>
        <v>0.33533333333333332</v>
      </c>
      <c r="K33" s="1">
        <f t="shared" si="3"/>
        <v>0.84112506135865917</v>
      </c>
      <c r="L33" s="1">
        <f t="shared" si="4"/>
        <v>1.1889458957879093</v>
      </c>
      <c r="M33" s="1">
        <f t="shared" si="5"/>
        <v>0.20593263855391067</v>
      </c>
      <c r="N33" s="1">
        <f t="shared" si="6"/>
        <v>1.15192544764788</v>
      </c>
      <c r="O33" s="1">
        <f t="shared" si="7"/>
        <v>452.70670092561681</v>
      </c>
      <c r="P33" s="1">
        <f>IFERROR(-100*_xlfn.XMATCH(A33,Injuries!A:A),O33)</f>
        <v>452.70670092561681</v>
      </c>
      <c r="Q33" s="64" t="str">
        <f>IF(AND(_xlfn.IFNA(_xlfn.XMATCH(A33,RHH!A:A),0)&gt;0,_xlfn.IFNA(_xlfn.XMATCH(A33,LHH!A:A),0)&gt;0),"S",IF(_xlfn.IFNA(_xlfn.XMATCH(A33,RHH!A:A),0)&gt;0,"R",IF(_xlfn.IFNA(_xlfn.XMATCH(A33,LHH!A:A),0)&gt;0,"L",NA())))</f>
        <v>L</v>
      </c>
      <c r="R33" s="63" cm="1">
        <f t="array" ref="R33">IF(_xlfn.IFS(Q33="R",_xlfn.XLOOKUP(A33,RHH!A:A,RHH!V:V,0),Q33="L",_xlfn.XLOOKUP(A33,LHH!A:A,LHH!V:V,0),Q33="S",_xlfn.XLOOKUP(A33,RHH!A:A,RHH!V:V,0))="",AVERAGE(S33,N33),_xlfn.IFS(Q33="R",_xlfn.XLOOKUP(A33,RHH!A:A,RHH!V:V,0),Q33="L",_xlfn.XLOOKUP(A33,LHH!A:A,LHH!V:V,0),Q33="S",_xlfn.XLOOKUP(A33,RHH!A:A,RHH!V:V,0)))</f>
        <v>0.4878269895228054</v>
      </c>
      <c r="S33" s="63" cm="1">
        <f t="array" ref="S33">_xlfn.IFS(Q33="R",_xlfn.XLOOKUP(A33,RHH!A:A,RHH!L:L,0),Q33="L",_xlfn.XLOOKUP(A33,LHH!A:A,LHH!L:L,0),Q33="S",_xlfn.XLOOKUP(A33,LHH!A:A,LHH!L:L,0))</f>
        <v>0.92831011989240142</v>
      </c>
      <c r="T33" s="64" t="s">
        <v>534</v>
      </c>
      <c r="U33" s="64" t="s">
        <v>549</v>
      </c>
      <c r="V33" s="64" t="s">
        <v>549</v>
      </c>
      <c r="W33" s="64" t="s">
        <v>549</v>
      </c>
      <c r="X33" s="64" t="s">
        <v>549</v>
      </c>
    </row>
    <row r="34" spans="1:24" x14ac:dyDescent="0.45">
      <c r="A34" t="s">
        <v>146</v>
      </c>
      <c r="B34" t="s">
        <v>35</v>
      </c>
      <c r="C34">
        <v>83</v>
      </c>
      <c r="D34">
        <v>363</v>
      </c>
      <c r="E34">
        <v>311</v>
      </c>
      <c r="F34">
        <v>65</v>
      </c>
      <c r="G34" s="2">
        <v>0.502</v>
      </c>
      <c r="H34" s="2">
        <f t="shared" si="0"/>
        <v>0.1790633608815427</v>
      </c>
      <c r="I34" s="2">
        <f t="shared" si="1"/>
        <v>0.6776859504132231</v>
      </c>
      <c r="J34" s="2">
        <f t="shared" si="2"/>
        <v>0.34019834710743801</v>
      </c>
      <c r="K34" s="1">
        <f t="shared" si="3"/>
        <v>0.90324941195220654</v>
      </c>
      <c r="L34" s="1">
        <f t="shared" si="4"/>
        <v>1.1780191270840104</v>
      </c>
      <c r="M34" s="1">
        <f t="shared" si="5"/>
        <v>0.34439510692735004</v>
      </c>
      <c r="N34" s="1">
        <f t="shared" si="6"/>
        <v>1.2235254007839622</v>
      </c>
      <c r="O34" s="1">
        <f t="shared" si="7"/>
        <v>444.13972048457828</v>
      </c>
      <c r="P34" s="1">
        <f>IFERROR(-100*_xlfn.XMATCH(A34,Injuries!A:A),O34)</f>
        <v>444.13972048457828</v>
      </c>
      <c r="Q34" s="64" t="str">
        <f>IF(AND(_xlfn.IFNA(_xlfn.XMATCH(A34,RHH!A:A),0)&gt;0,_xlfn.IFNA(_xlfn.XMATCH(A34,LHH!A:A),0)&gt;0),"S",IF(_xlfn.IFNA(_xlfn.XMATCH(A34,RHH!A:A),0)&gt;0,"R",IF(_xlfn.IFNA(_xlfn.XMATCH(A34,LHH!A:A),0)&gt;0,"L",NA())))</f>
        <v>R</v>
      </c>
      <c r="R34" s="63" cm="1">
        <f t="array" ref="R34">IF(_xlfn.IFS(Q34="R",_xlfn.XLOOKUP(A34,RHH!A:A,RHH!V:V,0),Q34="L",_xlfn.XLOOKUP(A34,LHH!A:A,LHH!V:V,0),Q34="S",_xlfn.XLOOKUP(A34,RHH!A:A,RHH!V:V,0))="",AVERAGE(S34,N34),_xlfn.IFS(Q34="R",_xlfn.XLOOKUP(A34,RHH!A:A,RHH!V:V,0),Q34="L",_xlfn.XLOOKUP(A34,LHH!A:A,LHH!V:V,0),Q34="S",_xlfn.XLOOKUP(A34,RHH!A:A,RHH!V:V,0)))</f>
        <v>0.72361385249034338</v>
      </c>
      <c r="S34" s="63" cm="1">
        <f t="array" ref="S34">_xlfn.IFS(Q34="R",_xlfn.XLOOKUP(A34,RHH!A:A,RHH!L:L,0),Q34="L",_xlfn.XLOOKUP(A34,LHH!A:A,LHH!L:L,0),Q34="S",_xlfn.XLOOKUP(A34,LHH!A:A,LHH!L:L,0))</f>
        <v>1.6350335002715395</v>
      </c>
      <c r="T34" s="64" t="s">
        <v>531</v>
      </c>
      <c r="U34" s="64" t="s">
        <v>549</v>
      </c>
      <c r="V34" s="64" t="s">
        <v>549</v>
      </c>
      <c r="W34" s="64" t="s">
        <v>549</v>
      </c>
      <c r="X34" s="64" t="s">
        <v>549</v>
      </c>
    </row>
    <row r="35" spans="1:24" x14ac:dyDescent="0.45">
      <c r="A35" t="s">
        <v>36</v>
      </c>
      <c r="B35" t="s">
        <v>37</v>
      </c>
      <c r="C35">
        <v>85</v>
      </c>
      <c r="D35">
        <v>359</v>
      </c>
      <c r="E35">
        <v>309</v>
      </c>
      <c r="F35">
        <v>62</v>
      </c>
      <c r="G35" s="2">
        <v>0.495</v>
      </c>
      <c r="H35" s="2">
        <f t="shared" si="0"/>
        <v>0.17270194986072424</v>
      </c>
      <c r="I35" s="2">
        <f t="shared" si="1"/>
        <v>0.68802228412256272</v>
      </c>
      <c r="J35" s="2">
        <f t="shared" si="2"/>
        <v>0.34057103064066857</v>
      </c>
      <c r="K35" s="1">
        <f t="shared" si="3"/>
        <v>0.99864471970369706</v>
      </c>
      <c r="L35" s="1">
        <f t="shared" si="4"/>
        <v>1.1015317461567171</v>
      </c>
      <c r="M35" s="1">
        <f t="shared" si="5"/>
        <v>0.47427598777625279</v>
      </c>
      <c r="N35" s="1">
        <f t="shared" si="6"/>
        <v>1.2290103027293442</v>
      </c>
      <c r="O35" s="1">
        <f t="shared" si="7"/>
        <v>441.21469867983456</v>
      </c>
      <c r="P35" s="1">
        <f>IFERROR(-100*_xlfn.XMATCH(A35,Injuries!A:A),O35)</f>
        <v>441.21469867983456</v>
      </c>
      <c r="Q35" s="64" t="str">
        <f>IF(AND(_xlfn.IFNA(_xlfn.XMATCH(A35,RHH!A:A),0)&gt;0,_xlfn.IFNA(_xlfn.XMATCH(A35,LHH!A:A),0)&gt;0),"S",IF(_xlfn.IFNA(_xlfn.XMATCH(A35,RHH!A:A),0)&gt;0,"R",IF(_xlfn.IFNA(_xlfn.XMATCH(A35,LHH!A:A),0)&gt;0,"L",NA())))</f>
        <v>R</v>
      </c>
      <c r="R35" s="63" cm="1">
        <f t="array" ref="R35">IF(_xlfn.IFS(Q35="R",_xlfn.XLOOKUP(A35,RHH!A:A,RHH!V:V,0),Q35="L",_xlfn.XLOOKUP(A35,LHH!A:A,LHH!V:V,0),Q35="S",_xlfn.XLOOKUP(A35,RHH!A:A,RHH!V:V,0))="",AVERAGE(S35,N35),_xlfn.IFS(Q35="R",_xlfn.XLOOKUP(A35,RHH!A:A,RHH!V:V,0),Q35="L",_xlfn.XLOOKUP(A35,LHH!A:A,LHH!V:V,0),Q35="S",_xlfn.XLOOKUP(A35,RHH!A:A,RHH!V:V,0)))</f>
        <v>5.584097512504356E-2</v>
      </c>
      <c r="S35" s="63" cm="1">
        <f t="array" ref="S35">_xlfn.IFS(Q35="R",_xlfn.XLOOKUP(A35,RHH!A:A,RHH!L:L,0),Q35="L",_xlfn.XLOOKUP(A35,LHH!A:A,LHH!L:L,0),Q35="S",_xlfn.XLOOKUP(A35,LHH!A:A,LHH!L:L,0))</f>
        <v>0.84510924192499648</v>
      </c>
      <c r="T35" s="64" t="s">
        <v>531</v>
      </c>
      <c r="U35" s="64" t="s">
        <v>534</v>
      </c>
      <c r="V35" s="64" t="s">
        <v>549</v>
      </c>
      <c r="W35" s="64" t="s">
        <v>549</v>
      </c>
      <c r="X35" s="64" t="s">
        <v>549</v>
      </c>
    </row>
    <row r="36" spans="1:24" x14ac:dyDescent="0.45">
      <c r="A36" t="s">
        <v>123</v>
      </c>
      <c r="B36" t="s">
        <v>20</v>
      </c>
      <c r="C36">
        <v>86</v>
      </c>
      <c r="D36">
        <v>347</v>
      </c>
      <c r="E36">
        <v>332</v>
      </c>
      <c r="F36">
        <v>78</v>
      </c>
      <c r="G36" s="2">
        <v>0.46700000000000003</v>
      </c>
      <c r="H36" s="2">
        <f t="shared" si="0"/>
        <v>0.22478386167146974</v>
      </c>
      <c r="I36" s="2">
        <f t="shared" si="1"/>
        <v>0.73198847262247835</v>
      </c>
      <c r="J36" s="2">
        <f t="shared" si="2"/>
        <v>0.3418386167146974</v>
      </c>
      <c r="K36" s="1">
        <f t="shared" si="3"/>
        <v>0.21762774261913531</v>
      </c>
      <c r="L36" s="1">
        <f t="shared" si="4"/>
        <v>0.79558222244754528</v>
      </c>
      <c r="M36" s="1">
        <f t="shared" si="5"/>
        <v>1.0267317666350773</v>
      </c>
      <c r="N36" s="1">
        <f t="shared" si="6"/>
        <v>1.2476657696428202</v>
      </c>
      <c r="O36" s="1">
        <f t="shared" si="7"/>
        <v>432.94002206605859</v>
      </c>
      <c r="P36" s="1">
        <f>IFERROR(-100*_xlfn.XMATCH(A36,Injuries!A:A),O36)</f>
        <v>432.94002206605859</v>
      </c>
      <c r="Q36" s="64" t="str">
        <f>IF(AND(_xlfn.IFNA(_xlfn.XMATCH(A36,RHH!A:A),0)&gt;0,_xlfn.IFNA(_xlfn.XMATCH(A36,LHH!A:A),0)&gt;0),"S",IF(_xlfn.IFNA(_xlfn.XMATCH(A36,RHH!A:A),0)&gt;0,"R",IF(_xlfn.IFNA(_xlfn.XMATCH(A36,LHH!A:A),0)&gt;0,"L",NA())))</f>
        <v>R</v>
      </c>
      <c r="R36" s="63" cm="1">
        <f t="array" ref="R36">IF(_xlfn.IFS(Q36="R",_xlfn.XLOOKUP(A36,RHH!A:A,RHH!V:V,0),Q36="L",_xlfn.XLOOKUP(A36,LHH!A:A,LHH!V:V,0),Q36="S",_xlfn.XLOOKUP(A36,RHH!A:A,RHH!V:V,0))="",AVERAGE(S36,N36),_xlfn.IFS(Q36="R",_xlfn.XLOOKUP(A36,RHH!A:A,RHH!V:V,0),Q36="L",_xlfn.XLOOKUP(A36,LHH!A:A,LHH!V:V,0),Q36="S",_xlfn.XLOOKUP(A36,RHH!A:A,RHH!V:V,0)))</f>
        <v>2.8261505485644922</v>
      </c>
      <c r="S36" s="63" cm="1">
        <f t="array" ref="S36">_xlfn.IFS(Q36="R",_xlfn.XLOOKUP(A36,RHH!A:A,RHH!L:L,0),Q36="L",_xlfn.XLOOKUP(A36,LHH!A:A,LHH!L:L,0),Q36="S",_xlfn.XLOOKUP(A36,LHH!A:A,LHH!L:L,0))</f>
        <v>1.1304355560540527</v>
      </c>
      <c r="T36" s="64" t="s">
        <v>529</v>
      </c>
      <c r="U36" s="64" t="s">
        <v>549</v>
      </c>
      <c r="V36" s="64" t="s">
        <v>549</v>
      </c>
      <c r="W36" s="64" t="s">
        <v>549</v>
      </c>
      <c r="X36" s="64" t="s">
        <v>549</v>
      </c>
    </row>
    <row r="37" spans="1:24" x14ac:dyDescent="0.45">
      <c r="A37" t="s">
        <v>96</v>
      </c>
      <c r="B37" t="s">
        <v>37</v>
      </c>
      <c r="C37">
        <v>79</v>
      </c>
      <c r="D37">
        <v>325</v>
      </c>
      <c r="E37">
        <v>261</v>
      </c>
      <c r="F37">
        <v>58</v>
      </c>
      <c r="G37" s="2">
        <v>0.55200000000000005</v>
      </c>
      <c r="H37" s="2">
        <f t="shared" si="0"/>
        <v>0.17846153846153845</v>
      </c>
      <c r="I37" s="2">
        <f t="shared" si="1"/>
        <v>0.62461538461538457</v>
      </c>
      <c r="J37" s="2">
        <f t="shared" si="2"/>
        <v>0.3447876923076923</v>
      </c>
      <c r="K37" s="1">
        <f t="shared" si="3"/>
        <v>0.91227430199313742</v>
      </c>
      <c r="L37" s="1">
        <f t="shared" si="4"/>
        <v>1.7243575622789611</v>
      </c>
      <c r="M37" s="1">
        <f t="shared" si="5"/>
        <v>-0.32246144267734539</v>
      </c>
      <c r="N37" s="1">
        <f t="shared" si="6"/>
        <v>1.2910682519496779</v>
      </c>
      <c r="O37" s="1">
        <f t="shared" si="7"/>
        <v>419.59718188364531</v>
      </c>
      <c r="P37" s="1">
        <f>IFERROR(-100*_xlfn.XMATCH(A37,Injuries!A:A),O37)</f>
        <v>419.59718188364531</v>
      </c>
      <c r="Q37" s="64" t="str">
        <f>IF(AND(_xlfn.IFNA(_xlfn.XMATCH(A37,RHH!A:A),0)&gt;0,_xlfn.IFNA(_xlfn.XMATCH(A37,LHH!A:A),0)&gt;0),"S",IF(_xlfn.IFNA(_xlfn.XMATCH(A37,RHH!A:A),0)&gt;0,"R",IF(_xlfn.IFNA(_xlfn.XMATCH(A37,LHH!A:A),0)&gt;0,"L",NA())))</f>
        <v>L</v>
      </c>
      <c r="R37" s="63" cm="1">
        <f t="array" ref="R37">IF(_xlfn.IFS(Q37="R",_xlfn.XLOOKUP(A37,RHH!A:A,RHH!V:V,0),Q37="L",_xlfn.XLOOKUP(A37,LHH!A:A,LHH!V:V,0),Q37="S",_xlfn.XLOOKUP(A37,RHH!A:A,RHH!V:V,0))="",AVERAGE(S37,N37),_xlfn.IFS(Q37="R",_xlfn.XLOOKUP(A37,RHH!A:A,RHH!V:V,0),Q37="L",_xlfn.XLOOKUP(A37,LHH!A:A,LHH!V:V,0),Q37="S",_xlfn.XLOOKUP(A37,RHH!A:A,RHH!V:V,0)))</f>
        <v>1.9542209963209756</v>
      </c>
      <c r="S37" s="63" cm="1">
        <f t="array" ref="S37">_xlfn.IFS(Q37="R",_xlfn.XLOOKUP(A37,RHH!A:A,RHH!L:L,0),Q37="L",_xlfn.XLOOKUP(A37,LHH!A:A,LHH!L:L,0),Q37="S",_xlfn.XLOOKUP(A37,LHH!A:A,LHH!L:L,0))</f>
        <v>0.66515466183596073</v>
      </c>
      <c r="T37" s="64" t="s">
        <v>534</v>
      </c>
      <c r="U37" s="64" t="s">
        <v>549</v>
      </c>
      <c r="V37" s="64" t="s">
        <v>549</v>
      </c>
      <c r="W37" s="64" t="s">
        <v>549</v>
      </c>
      <c r="X37" s="64" t="s">
        <v>549</v>
      </c>
    </row>
    <row r="38" spans="1:24" x14ac:dyDescent="0.45">
      <c r="A38" t="s">
        <v>76</v>
      </c>
      <c r="B38" t="s">
        <v>65</v>
      </c>
      <c r="C38">
        <v>88</v>
      </c>
      <c r="D38">
        <v>344</v>
      </c>
      <c r="E38">
        <v>304</v>
      </c>
      <c r="F38">
        <v>61</v>
      </c>
      <c r="G38" s="2">
        <v>0.48</v>
      </c>
      <c r="H38" s="2">
        <f t="shared" si="0"/>
        <v>0.17732558139534885</v>
      </c>
      <c r="I38" s="2">
        <f t="shared" si="1"/>
        <v>0.70639534883720934</v>
      </c>
      <c r="J38" s="2">
        <f t="shared" si="2"/>
        <v>0.33906976744186046</v>
      </c>
      <c r="K38" s="1">
        <f t="shared" si="3"/>
        <v>0.92930904060175745</v>
      </c>
      <c r="L38" s="1">
        <f t="shared" si="4"/>
        <v>0.9376302155982319</v>
      </c>
      <c r="M38" s="1">
        <f t="shared" si="5"/>
        <v>0.70514216297297605</v>
      </c>
      <c r="N38" s="1">
        <f t="shared" si="6"/>
        <v>1.2069157353405053</v>
      </c>
      <c r="O38" s="1">
        <f t="shared" si="7"/>
        <v>415.17901295713386</v>
      </c>
      <c r="P38" s="1">
        <f>IFERROR(-100*_xlfn.XMATCH(A38,Injuries!A:A),O38)</f>
        <v>415.17901295713386</v>
      </c>
      <c r="Q38" s="64" t="str">
        <f>IF(AND(_xlfn.IFNA(_xlfn.XMATCH(A38,RHH!A:A),0)&gt;0,_xlfn.IFNA(_xlfn.XMATCH(A38,LHH!A:A),0)&gt;0),"S",IF(_xlfn.IFNA(_xlfn.XMATCH(A38,RHH!A:A),0)&gt;0,"R",IF(_xlfn.IFNA(_xlfn.XMATCH(A38,LHH!A:A),0)&gt;0,"L",NA())))</f>
        <v>R</v>
      </c>
      <c r="R38" s="63" cm="1">
        <f t="array" ref="R38">IF(_xlfn.IFS(Q38="R",_xlfn.XLOOKUP(A38,RHH!A:A,RHH!V:V,0),Q38="L",_xlfn.XLOOKUP(A38,LHH!A:A,LHH!V:V,0),Q38="S",_xlfn.XLOOKUP(A38,RHH!A:A,RHH!V:V,0))="",AVERAGE(S38,N38),_xlfn.IFS(Q38="R",_xlfn.XLOOKUP(A38,RHH!A:A,RHH!V:V,0),Q38="L",_xlfn.XLOOKUP(A38,LHH!A:A,LHH!V:V,0),Q38="S",_xlfn.XLOOKUP(A38,RHH!A:A,RHH!V:V,0)))</f>
        <v>-4.0962424604058342E-2</v>
      </c>
      <c r="S38" s="63" cm="1">
        <f t="array" ref="S38">_xlfn.IFS(Q38="R",_xlfn.XLOOKUP(A38,RHH!A:A,RHH!L:L,0),Q38="L",_xlfn.XLOOKUP(A38,LHH!A:A,LHH!L:L,0),Q38="S",_xlfn.XLOOKUP(A38,LHH!A:A,LHH!L:L,0))</f>
        <v>2.5038894035500863</v>
      </c>
      <c r="T38" s="64" t="s">
        <v>534</v>
      </c>
      <c r="U38" s="64" t="s">
        <v>531</v>
      </c>
      <c r="V38" s="64" t="s">
        <v>549</v>
      </c>
      <c r="W38" s="64" t="s">
        <v>549</v>
      </c>
      <c r="X38" s="64" t="s">
        <v>549</v>
      </c>
    </row>
    <row r="39" spans="1:24" x14ac:dyDescent="0.45">
      <c r="A39" t="s">
        <v>356</v>
      </c>
      <c r="B39" t="s">
        <v>112</v>
      </c>
      <c r="C39">
        <v>87</v>
      </c>
      <c r="D39">
        <v>368</v>
      </c>
      <c r="E39">
        <v>339</v>
      </c>
      <c r="F39">
        <v>79</v>
      </c>
      <c r="G39" s="2">
        <v>0.46600000000000003</v>
      </c>
      <c r="H39" s="2">
        <f t="shared" si="0"/>
        <v>0.21467391304347827</v>
      </c>
      <c r="I39" s="2">
        <f t="shared" si="1"/>
        <v>0.70652173913043481</v>
      </c>
      <c r="J39" s="2">
        <f t="shared" si="2"/>
        <v>0.32923913043478265</v>
      </c>
      <c r="K39" s="1">
        <f t="shared" si="3"/>
        <v>0.36923587760094306</v>
      </c>
      <c r="L39" s="1">
        <f t="shared" si="4"/>
        <v>0.78465545374364631</v>
      </c>
      <c r="M39" s="1">
        <f t="shared" si="5"/>
        <v>0.7067303162850197</v>
      </c>
      <c r="N39" s="1">
        <f t="shared" si="6"/>
        <v>1.0622351277025261</v>
      </c>
      <c r="O39" s="1">
        <f t="shared" si="7"/>
        <v>390.90252699452964</v>
      </c>
      <c r="P39" s="1">
        <f>IFERROR(-100*_xlfn.XMATCH(A39,Injuries!A:A),O39)</f>
        <v>390.90252699452964</v>
      </c>
      <c r="Q39" s="64" t="str">
        <f>IF(AND(_xlfn.IFNA(_xlfn.XMATCH(A39,RHH!A:A),0)&gt;0,_xlfn.IFNA(_xlfn.XMATCH(A39,LHH!A:A),0)&gt;0),"S",IF(_xlfn.IFNA(_xlfn.XMATCH(A39,RHH!A:A),0)&gt;0,"R",IF(_xlfn.IFNA(_xlfn.XMATCH(A39,LHH!A:A),0)&gt;0,"L",NA())))</f>
        <v>R</v>
      </c>
      <c r="R39" s="63" cm="1">
        <f t="array" ref="R39">IF(_xlfn.IFS(Q39="R",_xlfn.XLOOKUP(A39,RHH!A:A,RHH!V:V,0),Q39="L",_xlfn.XLOOKUP(A39,LHH!A:A,LHH!V:V,0),Q39="S",_xlfn.XLOOKUP(A39,RHH!A:A,RHH!V:V,0))="",AVERAGE(S39,N39),_xlfn.IFS(Q39="R",_xlfn.XLOOKUP(A39,RHH!A:A,RHH!V:V,0),Q39="L",_xlfn.XLOOKUP(A39,LHH!A:A,LHH!V:V,0),Q39="S",_xlfn.XLOOKUP(A39,RHH!A:A,RHH!V:V,0)))</f>
        <v>0.60583483100213054</v>
      </c>
      <c r="S39" s="63" cm="1">
        <f t="array" ref="S39">_xlfn.IFS(Q39="R",_xlfn.XLOOKUP(A39,RHH!A:A,RHH!L:L,0),Q39="L",_xlfn.XLOOKUP(A39,LHH!A:A,LHH!L:L,0),Q39="S",_xlfn.XLOOKUP(A39,LHH!A:A,LHH!L:L,0))</f>
        <v>0.34876339254915173</v>
      </c>
      <c r="T39" s="64" t="s">
        <v>534</v>
      </c>
      <c r="U39" s="64" t="s">
        <v>549</v>
      </c>
      <c r="V39" s="64" t="s">
        <v>549</v>
      </c>
      <c r="W39" s="64" t="s">
        <v>549</v>
      </c>
      <c r="X39" s="64" t="s">
        <v>549</v>
      </c>
    </row>
    <row r="40" spans="1:24" x14ac:dyDescent="0.45">
      <c r="A40" t="s">
        <v>184</v>
      </c>
      <c r="B40" t="s">
        <v>57</v>
      </c>
      <c r="C40">
        <v>86</v>
      </c>
      <c r="D40">
        <v>357</v>
      </c>
      <c r="E40">
        <v>306</v>
      </c>
      <c r="F40">
        <v>59</v>
      </c>
      <c r="G40" s="2">
        <v>0.47699999999999998</v>
      </c>
      <c r="H40" s="2">
        <f t="shared" si="0"/>
        <v>0.16526610644257703</v>
      </c>
      <c r="I40" s="2">
        <f t="shared" si="1"/>
        <v>0.6918767507002801</v>
      </c>
      <c r="J40" s="2">
        <f t="shared" si="2"/>
        <v>0.33002521008403357</v>
      </c>
      <c r="K40" s="1">
        <f t="shared" si="3"/>
        <v>1.1101521461134407</v>
      </c>
      <c r="L40" s="1">
        <f t="shared" si="4"/>
        <v>0.90484990948653488</v>
      </c>
      <c r="M40" s="1">
        <f t="shared" si="5"/>
        <v>0.52270916808894341</v>
      </c>
      <c r="N40" s="1">
        <f t="shared" si="6"/>
        <v>1.0738041116069863</v>
      </c>
      <c r="O40" s="1">
        <f t="shared" si="7"/>
        <v>383.34806784369408</v>
      </c>
      <c r="P40" s="1">
        <f>IFERROR(-100*_xlfn.XMATCH(A40,Injuries!A:A),O40)</f>
        <v>383.34806784369408</v>
      </c>
      <c r="Q40" s="64" t="str">
        <f>IF(AND(_xlfn.IFNA(_xlfn.XMATCH(A40,RHH!A:A),0)&gt;0,_xlfn.IFNA(_xlfn.XMATCH(A40,LHH!A:A),0)&gt;0),"S",IF(_xlfn.IFNA(_xlfn.XMATCH(A40,RHH!A:A),0)&gt;0,"R",IF(_xlfn.IFNA(_xlfn.XMATCH(A40,LHH!A:A),0)&gt;0,"L",NA())))</f>
        <v>R</v>
      </c>
      <c r="R40" s="63" cm="1">
        <f t="array" ref="R40">IF(_xlfn.IFS(Q40="R",_xlfn.XLOOKUP(A40,RHH!A:A,RHH!V:V,0),Q40="L",_xlfn.XLOOKUP(A40,LHH!A:A,LHH!V:V,0),Q40="S",_xlfn.XLOOKUP(A40,RHH!A:A,RHH!V:V,0))="",AVERAGE(S40,N40),_xlfn.IFS(Q40="R",_xlfn.XLOOKUP(A40,RHH!A:A,RHH!V:V,0),Q40="L",_xlfn.XLOOKUP(A40,LHH!A:A,LHH!V:V,0),Q40="S",_xlfn.XLOOKUP(A40,RHH!A:A,RHH!V:V,0)))</f>
        <v>-1.1212937572458685</v>
      </c>
      <c r="S40" s="63" cm="1">
        <f t="array" ref="S40">_xlfn.IFS(Q40="R",_xlfn.XLOOKUP(A40,RHH!A:A,RHH!L:L,0),Q40="L",_xlfn.XLOOKUP(A40,LHH!A:A,LHH!L:L,0),Q40="S",_xlfn.XLOOKUP(A40,LHH!A:A,LHH!L:L,0))</f>
        <v>0.90084959640965245</v>
      </c>
      <c r="T40" s="64" t="s">
        <v>530</v>
      </c>
      <c r="U40" s="64" t="s">
        <v>534</v>
      </c>
      <c r="V40" s="64" t="s">
        <v>549</v>
      </c>
      <c r="W40" s="64" t="s">
        <v>549</v>
      </c>
      <c r="X40" s="64" t="s">
        <v>549</v>
      </c>
    </row>
    <row r="41" spans="1:24" x14ac:dyDescent="0.45">
      <c r="A41" t="s">
        <v>30</v>
      </c>
      <c r="B41" t="s">
        <v>31</v>
      </c>
      <c r="C41">
        <v>58</v>
      </c>
      <c r="D41">
        <v>233</v>
      </c>
      <c r="E41">
        <v>201</v>
      </c>
      <c r="F41">
        <v>44</v>
      </c>
      <c r="G41" s="2">
        <v>0.54700000000000004</v>
      </c>
      <c r="H41" s="2">
        <f t="shared" si="0"/>
        <v>0.18884120171673821</v>
      </c>
      <c r="I41" s="2">
        <f t="shared" si="1"/>
        <v>0.67381974248927035</v>
      </c>
      <c r="J41" s="2">
        <f t="shared" si="2"/>
        <v>0.3685793991416309</v>
      </c>
      <c r="K41" s="1">
        <f t="shared" si="3"/>
        <v>0.7566215439263867</v>
      </c>
      <c r="L41" s="1">
        <f t="shared" si="4"/>
        <v>1.669723718759466</v>
      </c>
      <c r="M41" s="1">
        <f t="shared" si="5"/>
        <v>0.29581439109246299</v>
      </c>
      <c r="N41" s="1">
        <f t="shared" si="6"/>
        <v>1.6412183591096314</v>
      </c>
      <c r="O41" s="1">
        <f t="shared" si="7"/>
        <v>382.40387767254413</v>
      </c>
      <c r="P41" s="1">
        <f>IFERROR(-100*_xlfn.XMATCH(A41,Injuries!A:A),O41)</f>
        <v>382.40387767254413</v>
      </c>
      <c r="Q41" s="64" t="str">
        <f>IF(AND(_xlfn.IFNA(_xlfn.XMATCH(A41,RHH!A:A),0)&gt;0,_xlfn.IFNA(_xlfn.XMATCH(A41,LHH!A:A),0)&gt;0),"S",IF(_xlfn.IFNA(_xlfn.XMATCH(A41,RHH!A:A),0)&gt;0,"R",IF(_xlfn.IFNA(_xlfn.XMATCH(A41,LHH!A:A),0)&gt;0,"L",NA())))</f>
        <v>R</v>
      </c>
      <c r="R41" s="63" cm="1">
        <f t="array" ref="R41">IF(_xlfn.IFS(Q41="R",_xlfn.XLOOKUP(A41,RHH!A:A,RHH!V:V,0),Q41="L",_xlfn.XLOOKUP(A41,LHH!A:A,LHH!V:V,0),Q41="S",_xlfn.XLOOKUP(A41,RHH!A:A,RHH!V:V,0))="",AVERAGE(S41,N41),_xlfn.IFS(Q41="R",_xlfn.XLOOKUP(A41,RHH!A:A,RHH!V:V,0),Q41="L",_xlfn.XLOOKUP(A41,LHH!A:A,LHH!V:V,0),Q41="S",_xlfn.XLOOKUP(A41,RHH!A:A,RHH!V:V,0)))</f>
        <v>2.0421708077918859</v>
      </c>
      <c r="S41" s="63" cm="1">
        <f t="array" ref="S41">_xlfn.IFS(Q41="R",_xlfn.XLOOKUP(A41,RHH!A:A,RHH!L:L,0),Q41="L",_xlfn.XLOOKUP(A41,LHH!A:A,LHH!L:L,0),Q41="S",_xlfn.XLOOKUP(A41,LHH!A:A,LHH!L:L,0))</f>
        <v>1.3779680399286283</v>
      </c>
      <c r="T41" s="64" t="s">
        <v>532</v>
      </c>
      <c r="U41" s="64" t="s">
        <v>549</v>
      </c>
      <c r="V41" s="64" t="s">
        <v>549</v>
      </c>
      <c r="W41" s="64" t="s">
        <v>549</v>
      </c>
      <c r="X41" s="64" t="s">
        <v>549</v>
      </c>
    </row>
    <row r="42" spans="1:24" x14ac:dyDescent="0.45">
      <c r="A42" t="s">
        <v>489</v>
      </c>
      <c r="B42" t="s">
        <v>8</v>
      </c>
      <c r="C42">
        <v>37</v>
      </c>
      <c r="D42">
        <v>148</v>
      </c>
      <c r="E42">
        <v>135</v>
      </c>
      <c r="F42">
        <v>21</v>
      </c>
      <c r="G42" s="2">
        <v>0.55600000000000005</v>
      </c>
      <c r="H42" s="2">
        <f t="shared" si="0"/>
        <v>0.14189189189189189</v>
      </c>
      <c r="I42" s="2">
        <f t="shared" si="1"/>
        <v>0.77027027027027029</v>
      </c>
      <c r="J42" s="2">
        <f t="shared" si="2"/>
        <v>0.42827027027027031</v>
      </c>
      <c r="K42" s="1">
        <f t="shared" si="3"/>
        <v>1.4606703539787593</v>
      </c>
      <c r="L42" s="1">
        <f t="shared" si="4"/>
        <v>1.7680646370945572</v>
      </c>
      <c r="M42" s="1">
        <f t="shared" si="5"/>
        <v>1.5077605084298633</v>
      </c>
      <c r="N42" s="1">
        <f t="shared" si="6"/>
        <v>2.5197078709402563</v>
      </c>
      <c r="O42" s="1">
        <f t="shared" si="7"/>
        <v>372.91676489915795</v>
      </c>
      <c r="P42" s="1">
        <f>IFERROR(-100*_xlfn.XMATCH(A42,Injuries!A:A),O42)</f>
        <v>372.91676489915795</v>
      </c>
      <c r="Q42" s="64" t="str">
        <f>IF(AND(_xlfn.IFNA(_xlfn.XMATCH(A42,RHH!A:A),0)&gt;0,_xlfn.IFNA(_xlfn.XMATCH(A42,LHH!A:A),0)&gt;0),"S",IF(_xlfn.IFNA(_xlfn.XMATCH(A42,RHH!A:A),0)&gt;0,"R",IF(_xlfn.IFNA(_xlfn.XMATCH(A42,LHH!A:A),0)&gt;0,"L",NA())))</f>
        <v>S</v>
      </c>
      <c r="R42" s="63" cm="1">
        <f t="array" ref="R42">IF(_xlfn.IFS(Q42="R",_xlfn.XLOOKUP(A42,RHH!A:A,RHH!V:V,0),Q42="L",_xlfn.XLOOKUP(A42,LHH!A:A,LHH!V:V,0),Q42="S",_xlfn.XLOOKUP(A42,RHH!A:A,RHH!V:V,0))="",AVERAGE(S42,N42),_xlfn.IFS(Q42="R",_xlfn.XLOOKUP(A42,RHH!A:A,RHH!V:V,0),Q42="L",_xlfn.XLOOKUP(A42,LHH!A:A,LHH!V:V,0),Q42="S",_xlfn.XLOOKUP(A42,RHH!A:A,RHH!V:V,0)))</f>
        <v>1.9560101557856839</v>
      </c>
      <c r="S42" s="63" cm="1">
        <f t="array" ref="S42">_xlfn.IFS(Q42="R",_xlfn.XLOOKUP(A42,RHH!A:A,RHH!L:L,0),Q42="L",_xlfn.XLOOKUP(A42,LHH!A:A,LHH!L:L,0),Q42="S",_xlfn.XLOOKUP(A42,LHH!A:A,LHH!L:L,0))</f>
        <v>0.77979499680579523</v>
      </c>
      <c r="T42" s="64" t="s">
        <v>535</v>
      </c>
      <c r="U42" s="64" t="s">
        <v>549</v>
      </c>
      <c r="V42" s="64" t="s">
        <v>549</v>
      </c>
      <c r="W42" s="64" t="s">
        <v>549</v>
      </c>
      <c r="X42" s="64" t="s">
        <v>549</v>
      </c>
    </row>
    <row r="43" spans="1:24" x14ac:dyDescent="0.45">
      <c r="A43" t="s">
        <v>185</v>
      </c>
      <c r="B43" t="s">
        <v>117</v>
      </c>
      <c r="C43">
        <v>90</v>
      </c>
      <c r="D43">
        <v>394</v>
      </c>
      <c r="E43">
        <v>356</v>
      </c>
      <c r="F43">
        <v>52</v>
      </c>
      <c r="G43" s="2">
        <v>0.41599999999999998</v>
      </c>
      <c r="H43" s="2">
        <f t="shared" si="0"/>
        <v>0.13197969543147209</v>
      </c>
      <c r="I43" s="2">
        <f t="shared" si="1"/>
        <v>0.77157360406091369</v>
      </c>
      <c r="J43" s="2">
        <f t="shared" si="2"/>
        <v>0.32097461928934007</v>
      </c>
      <c r="K43" s="1">
        <f t="shared" si="3"/>
        <v>1.6093130102605921</v>
      </c>
      <c r="L43" s="1">
        <f t="shared" si="4"/>
        <v>0.23831701854869547</v>
      </c>
      <c r="M43" s="1">
        <f t="shared" si="5"/>
        <v>1.5241375087792182</v>
      </c>
      <c r="N43" s="1">
        <f t="shared" si="6"/>
        <v>0.94060369186651682</v>
      </c>
      <c r="O43" s="1">
        <f t="shared" si="7"/>
        <v>370.59785459540763</v>
      </c>
      <c r="P43" s="1">
        <f>IFERROR(-100*_xlfn.XMATCH(A43,Injuries!A:A),O43)</f>
        <v>370.59785459540763</v>
      </c>
      <c r="Q43" s="64" t="str">
        <f>IF(AND(_xlfn.IFNA(_xlfn.XMATCH(A43,RHH!A:A),0)&gt;0,_xlfn.IFNA(_xlfn.XMATCH(A43,LHH!A:A),0)&gt;0),"S",IF(_xlfn.IFNA(_xlfn.XMATCH(A43,RHH!A:A),0)&gt;0,"R",IF(_xlfn.IFNA(_xlfn.XMATCH(A43,LHH!A:A),0)&gt;0,"L",NA())))</f>
        <v>R</v>
      </c>
      <c r="R43" s="63" cm="1">
        <f t="array" ref="R43">IF(_xlfn.IFS(Q43="R",_xlfn.XLOOKUP(A43,RHH!A:A,RHH!V:V,0),Q43="L",_xlfn.XLOOKUP(A43,LHH!A:A,LHH!V:V,0),Q43="S",_xlfn.XLOOKUP(A43,RHH!A:A,RHH!V:V,0))="",AVERAGE(S43,N43),_xlfn.IFS(Q43="R",_xlfn.XLOOKUP(A43,RHH!A:A,RHH!V:V,0),Q43="L",_xlfn.XLOOKUP(A43,LHH!A:A,LHH!V:V,0),Q43="S",_xlfn.XLOOKUP(A43,RHH!A:A,RHH!V:V,0)))</f>
        <v>1.4243842060837177</v>
      </c>
      <c r="S43" s="63" cm="1">
        <f t="array" ref="S43">_xlfn.IFS(Q43="R",_xlfn.XLOOKUP(A43,RHH!A:A,RHH!L:L,0),Q43="L",_xlfn.XLOOKUP(A43,LHH!A:A,LHH!L:L,0),Q43="S",_xlfn.XLOOKUP(A43,LHH!A:A,LHH!L:L,0))</f>
        <v>0.98386601469418367</v>
      </c>
      <c r="T43" s="64" t="s">
        <v>531</v>
      </c>
      <c r="U43" s="64" t="s">
        <v>530</v>
      </c>
      <c r="V43" s="64" t="s">
        <v>533</v>
      </c>
      <c r="W43" s="64" t="s">
        <v>532</v>
      </c>
      <c r="X43" s="64" t="s">
        <v>549</v>
      </c>
    </row>
    <row r="44" spans="1:24" x14ac:dyDescent="0.45">
      <c r="A44" t="s">
        <v>40</v>
      </c>
      <c r="B44" t="s">
        <v>14</v>
      </c>
      <c r="C44">
        <v>54</v>
      </c>
      <c r="D44">
        <v>219</v>
      </c>
      <c r="E44">
        <v>201</v>
      </c>
      <c r="F44">
        <v>35</v>
      </c>
      <c r="G44" s="2">
        <v>0.48799999999999999</v>
      </c>
      <c r="H44" s="2">
        <f t="shared" si="0"/>
        <v>0.15981735159817351</v>
      </c>
      <c r="I44" s="2">
        <f t="shared" si="1"/>
        <v>0.75799086757990863</v>
      </c>
      <c r="J44" s="2">
        <f t="shared" si="2"/>
        <v>0.36989954337899539</v>
      </c>
      <c r="K44" s="1">
        <f t="shared" si="3"/>
        <v>1.191861320940101</v>
      </c>
      <c r="L44" s="1">
        <f t="shared" si="4"/>
        <v>1.0250443652294241</v>
      </c>
      <c r="M44" s="1">
        <f t="shared" si="5"/>
        <v>1.3534640545255656</v>
      </c>
      <c r="N44" s="1">
        <f t="shared" si="6"/>
        <v>1.6606473412085692</v>
      </c>
      <c r="O44" s="1">
        <f t="shared" si="7"/>
        <v>363.68176772467666</v>
      </c>
      <c r="P44" s="1">
        <f>IFERROR(-100*_xlfn.XMATCH(A44,Injuries!A:A),O44)</f>
        <v>363.68176772467666</v>
      </c>
      <c r="Q44" s="64" t="str">
        <f>IF(AND(_xlfn.IFNA(_xlfn.XMATCH(A44,RHH!A:A),0)&gt;0,_xlfn.IFNA(_xlfn.XMATCH(A44,LHH!A:A),0)&gt;0),"S",IF(_xlfn.IFNA(_xlfn.XMATCH(A44,RHH!A:A),0)&gt;0,"R",IF(_xlfn.IFNA(_xlfn.XMATCH(A44,LHH!A:A),0)&gt;0,"L",NA())))</f>
        <v>L</v>
      </c>
      <c r="R44" s="63" cm="1">
        <f t="array" ref="R44">IF(_xlfn.IFS(Q44="R",_xlfn.XLOOKUP(A44,RHH!A:A,RHH!V:V,0),Q44="L",_xlfn.XLOOKUP(A44,LHH!A:A,LHH!V:V,0),Q44="S",_xlfn.XLOOKUP(A44,RHH!A:A,RHH!V:V,0))="",AVERAGE(S44,N44),_xlfn.IFS(Q44="R",_xlfn.XLOOKUP(A44,RHH!A:A,RHH!V:V,0),Q44="L",_xlfn.XLOOKUP(A44,LHH!A:A,LHH!V:V,0),Q44="S",_xlfn.XLOOKUP(A44,RHH!A:A,RHH!V:V,0)))</f>
        <v>3.1985999699606298</v>
      </c>
      <c r="S44" s="63" cm="1">
        <f t="array" ref="S44">_xlfn.IFS(Q44="R",_xlfn.XLOOKUP(A44,RHH!A:A,RHH!L:L,0),Q44="L",_xlfn.XLOOKUP(A44,LHH!A:A,LHH!L:L,0),Q44="S",_xlfn.XLOOKUP(A44,LHH!A:A,LHH!L:L,0))</f>
        <v>0.32327832778407262</v>
      </c>
      <c r="T44" s="64" t="s">
        <v>534</v>
      </c>
      <c r="U44" s="64" t="s">
        <v>549</v>
      </c>
      <c r="V44" s="64" t="s">
        <v>549</v>
      </c>
      <c r="W44" s="64" t="s">
        <v>549</v>
      </c>
      <c r="X44" s="64" t="s">
        <v>549</v>
      </c>
    </row>
    <row r="45" spans="1:24" x14ac:dyDescent="0.45">
      <c r="A45" t="s">
        <v>318</v>
      </c>
      <c r="B45" t="s">
        <v>10</v>
      </c>
      <c r="C45">
        <v>85</v>
      </c>
      <c r="D45">
        <v>359</v>
      </c>
      <c r="E45">
        <v>338</v>
      </c>
      <c r="F45">
        <v>37</v>
      </c>
      <c r="G45" s="2">
        <v>0.38800000000000001</v>
      </c>
      <c r="H45" s="2">
        <f t="shared" si="0"/>
        <v>0.10306406685236769</v>
      </c>
      <c r="I45" s="2">
        <f t="shared" si="1"/>
        <v>0.83844011142061281</v>
      </c>
      <c r="J45" s="2">
        <f t="shared" si="2"/>
        <v>0.32531476323119779</v>
      </c>
      <c r="K45" s="1">
        <f t="shared" si="3"/>
        <v>2.042929904076165</v>
      </c>
      <c r="L45" s="1">
        <f t="shared" si="4"/>
        <v>-6.7632505160476364E-2</v>
      </c>
      <c r="M45" s="1">
        <f t="shared" si="5"/>
        <v>2.3643465344727415</v>
      </c>
      <c r="N45" s="1">
        <f t="shared" si="6"/>
        <v>1.0044789689510203</v>
      </c>
      <c r="O45" s="1">
        <f t="shared" si="7"/>
        <v>360.6079498534163</v>
      </c>
      <c r="P45" s="1">
        <f>IFERROR(-100*_xlfn.XMATCH(A45,Injuries!A:A),O45)</f>
        <v>360.6079498534163</v>
      </c>
      <c r="Q45" s="64" t="str">
        <f>IF(AND(_xlfn.IFNA(_xlfn.XMATCH(A45,RHH!A:A),0)&gt;0,_xlfn.IFNA(_xlfn.XMATCH(A45,LHH!A:A),0)&gt;0),"S",IF(_xlfn.IFNA(_xlfn.XMATCH(A45,RHH!A:A),0)&gt;0,"R",IF(_xlfn.IFNA(_xlfn.XMATCH(A45,LHH!A:A),0)&gt;0,"L",NA())))</f>
        <v>R</v>
      </c>
      <c r="R45" s="63" cm="1">
        <f t="array" ref="R45">IF(_xlfn.IFS(Q45="R",_xlfn.XLOOKUP(A45,RHH!A:A,RHH!V:V,0),Q45="L",_xlfn.XLOOKUP(A45,LHH!A:A,LHH!V:V,0),Q45="S",_xlfn.XLOOKUP(A45,RHH!A:A,RHH!V:V,0))="",AVERAGE(S45,N45),_xlfn.IFS(Q45="R",_xlfn.XLOOKUP(A45,RHH!A:A,RHH!V:V,0),Q45="L",_xlfn.XLOOKUP(A45,LHH!A:A,LHH!V:V,0),Q45="S",_xlfn.XLOOKUP(A45,RHH!A:A,RHH!V:V,0)))</f>
        <v>-0.55953187001988658</v>
      </c>
      <c r="S45" s="63" cm="1">
        <f t="array" ref="S45">_xlfn.IFS(Q45="R",_xlfn.XLOOKUP(A45,RHH!A:A,RHH!L:L,0),Q45="L",_xlfn.XLOOKUP(A45,LHH!A:A,LHH!L:L,0),Q45="S",_xlfn.XLOOKUP(A45,LHH!A:A,LHH!L:L,0))</f>
        <v>2.3879443430667557E-2</v>
      </c>
      <c r="T45" s="64" t="e">
        <v>#NAME?</v>
      </c>
      <c r="U45" s="64" t="s">
        <v>549</v>
      </c>
      <c r="V45" s="64" t="s">
        <v>549</v>
      </c>
      <c r="W45" s="64" t="s">
        <v>549</v>
      </c>
      <c r="X45" s="64" t="s">
        <v>549</v>
      </c>
    </row>
    <row r="46" spans="1:24" x14ac:dyDescent="0.45">
      <c r="A46" t="s">
        <v>139</v>
      </c>
      <c r="B46" t="s">
        <v>37</v>
      </c>
      <c r="C46">
        <v>80</v>
      </c>
      <c r="D46">
        <v>369</v>
      </c>
      <c r="E46">
        <v>310</v>
      </c>
      <c r="F46">
        <v>60</v>
      </c>
      <c r="G46" s="2">
        <v>0.47699999999999998</v>
      </c>
      <c r="H46" s="2">
        <f t="shared" si="0"/>
        <v>0.16260162601626016</v>
      </c>
      <c r="I46" s="2">
        <f t="shared" si="1"/>
        <v>0.6775067750677507</v>
      </c>
      <c r="J46" s="2">
        <f t="shared" si="2"/>
        <v>0.32317073170731708</v>
      </c>
      <c r="K46" s="1">
        <f t="shared" si="3"/>
        <v>1.1501085220549558</v>
      </c>
      <c r="L46" s="1">
        <f t="shared" si="4"/>
        <v>0.90484990948653488</v>
      </c>
      <c r="M46" s="1">
        <f t="shared" si="5"/>
        <v>0.34214368467737616</v>
      </c>
      <c r="N46" s="1">
        <f t="shared" si="6"/>
        <v>0.97292457593999704</v>
      </c>
      <c r="O46" s="1">
        <f t="shared" si="7"/>
        <v>359.0091685218589</v>
      </c>
      <c r="P46" s="1">
        <f>IFERROR(-100*_xlfn.XMATCH(A46,Injuries!A:A),O46)</f>
        <v>359.0091685218589</v>
      </c>
      <c r="Q46" s="64" t="str">
        <f>IF(AND(_xlfn.IFNA(_xlfn.XMATCH(A46,RHH!A:A),0)&gt;0,_xlfn.IFNA(_xlfn.XMATCH(A46,LHH!A:A),0)&gt;0),"S",IF(_xlfn.IFNA(_xlfn.XMATCH(A46,RHH!A:A),0)&gt;0,"R",IF(_xlfn.IFNA(_xlfn.XMATCH(A46,LHH!A:A),0)&gt;0,"L",NA())))</f>
        <v>R</v>
      </c>
      <c r="R46" s="63" cm="1">
        <f t="array" ref="R46">IF(_xlfn.IFS(Q46="R",_xlfn.XLOOKUP(A46,RHH!A:A,RHH!V:V,0),Q46="L",_xlfn.XLOOKUP(A46,LHH!A:A,LHH!V:V,0),Q46="S",_xlfn.XLOOKUP(A46,RHH!A:A,RHH!V:V,0))="",AVERAGE(S46,N46),_xlfn.IFS(Q46="R",_xlfn.XLOOKUP(A46,RHH!A:A,RHH!V:V,0),Q46="L",_xlfn.XLOOKUP(A46,LHH!A:A,LHH!V:V,0),Q46="S",_xlfn.XLOOKUP(A46,RHH!A:A,RHH!V:V,0)))</f>
        <v>5.4495735547402953E-2</v>
      </c>
      <c r="S46" s="63" cm="1">
        <f t="array" ref="S46">_xlfn.IFS(Q46="R",_xlfn.XLOOKUP(A46,RHH!A:A,RHH!L:L,0),Q46="L",_xlfn.XLOOKUP(A46,LHH!A:A,LHH!L:L,0),Q46="S",_xlfn.XLOOKUP(A46,LHH!A:A,LHH!L:L,0))</f>
        <v>1.2021359051437692</v>
      </c>
      <c r="T46" s="64" t="s">
        <v>534</v>
      </c>
      <c r="U46" s="64" t="s">
        <v>549</v>
      </c>
      <c r="V46" s="64" t="s">
        <v>549</v>
      </c>
      <c r="W46" s="64" t="s">
        <v>549</v>
      </c>
      <c r="X46" s="64" t="s">
        <v>549</v>
      </c>
    </row>
    <row r="47" spans="1:24" x14ac:dyDescent="0.45">
      <c r="A47" t="s">
        <v>125</v>
      </c>
      <c r="B47" t="s">
        <v>44</v>
      </c>
      <c r="C47">
        <v>81</v>
      </c>
      <c r="D47">
        <v>336</v>
      </c>
      <c r="E47">
        <v>314</v>
      </c>
      <c r="F47">
        <v>102</v>
      </c>
      <c r="G47" s="2">
        <v>0.52200000000000002</v>
      </c>
      <c r="H47" s="2">
        <f t="shared" si="0"/>
        <v>0.30357142857142855</v>
      </c>
      <c r="I47" s="2">
        <f t="shared" si="1"/>
        <v>0.63095238095238093</v>
      </c>
      <c r="J47" s="2">
        <f t="shared" si="2"/>
        <v>0.32935714285714285</v>
      </c>
      <c r="K47" s="1">
        <f t="shared" si="3"/>
        <v>-0.96386550892770517</v>
      </c>
      <c r="L47" s="1">
        <f t="shared" si="4"/>
        <v>1.3965545011619906</v>
      </c>
      <c r="M47" s="1">
        <f t="shared" si="5"/>
        <v>-0.24283411162071855</v>
      </c>
      <c r="N47" s="1">
        <f t="shared" si="6"/>
        <v>1.0639719540102832</v>
      </c>
      <c r="O47" s="1">
        <f t="shared" si="7"/>
        <v>357.49457654745515</v>
      </c>
      <c r="P47" s="1">
        <f>IFERROR(-100*_xlfn.XMATCH(A47,Injuries!A:A),O47)</f>
        <v>357.49457654745515</v>
      </c>
      <c r="Q47" s="64" t="str">
        <f>IF(AND(_xlfn.IFNA(_xlfn.XMATCH(A47,RHH!A:A),0)&gt;0,_xlfn.IFNA(_xlfn.XMATCH(A47,LHH!A:A),0)&gt;0),"S",IF(_xlfn.IFNA(_xlfn.XMATCH(A47,RHH!A:A),0)&gt;0,"R",IF(_xlfn.IFNA(_xlfn.XMATCH(A47,LHH!A:A),0)&gt;0,"L",NA())))</f>
        <v>R</v>
      </c>
      <c r="R47" s="63" cm="1">
        <f t="array" ref="R47">IF(_xlfn.IFS(Q47="R",_xlfn.XLOOKUP(A47,RHH!A:A,RHH!V:V,0),Q47="L",_xlfn.XLOOKUP(A47,LHH!A:A,LHH!V:V,0),Q47="S",_xlfn.XLOOKUP(A47,RHH!A:A,RHH!V:V,0))="",AVERAGE(S47,N47),_xlfn.IFS(Q47="R",_xlfn.XLOOKUP(A47,RHH!A:A,RHH!V:V,0),Q47="L",_xlfn.XLOOKUP(A47,LHH!A:A,LHH!V:V,0),Q47="S",_xlfn.XLOOKUP(A47,RHH!A:A,RHH!V:V,0)))</f>
        <v>1.1959106180138834</v>
      </c>
      <c r="S47" s="63" cm="1">
        <f t="array" ref="S47">_xlfn.IFS(Q47="R",_xlfn.XLOOKUP(A47,RHH!A:A,RHH!L:L,0),Q47="L",_xlfn.XLOOKUP(A47,LHH!A:A,LHH!L:L,0),Q47="S",_xlfn.XLOOKUP(A47,LHH!A:A,LHH!L:L,0))</f>
        <v>1.4652007319319922</v>
      </c>
      <c r="T47" s="64" t="s">
        <v>531</v>
      </c>
      <c r="U47" s="64" t="s">
        <v>549</v>
      </c>
      <c r="V47" s="64" t="s">
        <v>549</v>
      </c>
      <c r="W47" s="64" t="s">
        <v>549</v>
      </c>
      <c r="X47" s="64" t="s">
        <v>549</v>
      </c>
    </row>
    <row r="48" spans="1:24" x14ac:dyDescent="0.45">
      <c r="A48" t="s">
        <v>84</v>
      </c>
      <c r="B48" t="s">
        <v>24</v>
      </c>
      <c r="C48">
        <v>84</v>
      </c>
      <c r="D48">
        <v>360</v>
      </c>
      <c r="E48">
        <v>312</v>
      </c>
      <c r="F48">
        <v>90</v>
      </c>
      <c r="G48" s="2">
        <v>0.52600000000000002</v>
      </c>
      <c r="H48" s="2">
        <f t="shared" si="0"/>
        <v>0.25</v>
      </c>
      <c r="I48" s="2">
        <f t="shared" si="1"/>
        <v>0.6166666666666667</v>
      </c>
      <c r="J48" s="2">
        <f t="shared" si="2"/>
        <v>0.32436666666666669</v>
      </c>
      <c r="K48" s="1">
        <f t="shared" si="3"/>
        <v>-0.16051183494974253</v>
      </c>
      <c r="L48" s="1">
        <f t="shared" si="4"/>
        <v>1.4402615759775867</v>
      </c>
      <c r="M48" s="1">
        <f t="shared" si="5"/>
        <v>-0.4223408116905697</v>
      </c>
      <c r="N48" s="1">
        <f t="shared" si="6"/>
        <v>0.99052553063801174</v>
      </c>
      <c r="O48" s="1">
        <f t="shared" si="7"/>
        <v>356.58919102968423</v>
      </c>
      <c r="P48" s="1">
        <f>IFERROR(-100*_xlfn.XMATCH(A48,Injuries!A:A),O48)</f>
        <v>356.58919102968423</v>
      </c>
      <c r="Q48" s="64" t="str">
        <f>IF(AND(_xlfn.IFNA(_xlfn.XMATCH(A48,RHH!A:A),0)&gt;0,_xlfn.IFNA(_xlfn.XMATCH(A48,LHH!A:A),0)&gt;0),"S",IF(_xlfn.IFNA(_xlfn.XMATCH(A48,RHH!A:A),0)&gt;0,"R",IF(_xlfn.IFNA(_xlfn.XMATCH(A48,LHH!A:A),0)&gt;0,"L",NA())))</f>
        <v>R</v>
      </c>
      <c r="R48" s="63" cm="1">
        <f t="array" ref="R48">IF(_xlfn.IFS(Q48="R",_xlfn.XLOOKUP(A48,RHH!A:A,RHH!V:V,0),Q48="L",_xlfn.XLOOKUP(A48,LHH!A:A,LHH!V:V,0),Q48="S",_xlfn.XLOOKUP(A48,RHH!A:A,RHH!V:V,0))="",AVERAGE(S48,N48),_xlfn.IFS(Q48="R",_xlfn.XLOOKUP(A48,RHH!A:A,RHH!V:V,0),Q48="L",_xlfn.XLOOKUP(A48,LHH!A:A,LHH!V:V,0),Q48="S",_xlfn.XLOOKUP(A48,RHH!A:A,RHH!V:V,0)))</f>
        <v>1.5961839313567761</v>
      </c>
      <c r="S48" s="63" cm="1">
        <f t="array" ref="S48">_xlfn.IFS(Q48="R",_xlfn.XLOOKUP(A48,RHH!A:A,RHH!L:L,0),Q48="L",_xlfn.XLOOKUP(A48,LHH!A:A,LHH!L:L,0),Q48="S",_xlfn.XLOOKUP(A48,LHH!A:A,LHH!L:L,0))</f>
        <v>0.54791803315047505</v>
      </c>
      <c r="T48" s="64" t="s">
        <v>529</v>
      </c>
      <c r="U48" s="64" t="s">
        <v>549</v>
      </c>
      <c r="V48" s="64" t="s">
        <v>549</v>
      </c>
      <c r="W48" s="64" t="s">
        <v>549</v>
      </c>
      <c r="X48" s="64" t="s">
        <v>549</v>
      </c>
    </row>
    <row r="49" spans="1:24" x14ac:dyDescent="0.45">
      <c r="A49" t="s">
        <v>94</v>
      </c>
      <c r="B49" t="s">
        <v>27</v>
      </c>
      <c r="C49">
        <v>84</v>
      </c>
      <c r="D49">
        <v>360</v>
      </c>
      <c r="E49">
        <v>324</v>
      </c>
      <c r="F49">
        <v>47</v>
      </c>
      <c r="G49" s="2">
        <v>0.42</v>
      </c>
      <c r="H49" s="2">
        <f t="shared" si="0"/>
        <v>0.13055555555555556</v>
      </c>
      <c r="I49" s="2">
        <f t="shared" si="1"/>
        <v>0.76944444444444449</v>
      </c>
      <c r="J49" s="2">
        <f t="shared" si="2"/>
        <v>0.32316666666666666</v>
      </c>
      <c r="K49" s="1">
        <f t="shared" si="3"/>
        <v>1.6306693196233453</v>
      </c>
      <c r="L49" s="1">
        <f t="shared" si="4"/>
        <v>0.28202409336429152</v>
      </c>
      <c r="M49" s="1">
        <f t="shared" si="5"/>
        <v>1.4973836196120118</v>
      </c>
      <c r="N49" s="1">
        <f t="shared" si="6"/>
        <v>0.97286474944544199</v>
      </c>
      <c r="O49" s="1">
        <f t="shared" si="7"/>
        <v>350.2313098003591</v>
      </c>
      <c r="P49" s="1">
        <f>IFERROR(-100*_xlfn.XMATCH(A49,Injuries!A:A),O49)</f>
        <v>350.2313098003591</v>
      </c>
      <c r="Q49" s="64" t="str">
        <f>IF(AND(_xlfn.IFNA(_xlfn.XMATCH(A49,RHH!A:A),0)&gt;0,_xlfn.IFNA(_xlfn.XMATCH(A49,LHH!A:A),0)&gt;0),"S",IF(_xlfn.IFNA(_xlfn.XMATCH(A49,RHH!A:A),0)&gt;0,"R",IF(_xlfn.IFNA(_xlfn.XMATCH(A49,LHH!A:A),0)&gt;0,"L",NA())))</f>
        <v>L</v>
      </c>
      <c r="R49" s="63" cm="1">
        <f t="array" ref="R49">IF(_xlfn.IFS(Q49="R",_xlfn.XLOOKUP(A49,RHH!A:A,RHH!V:V,0),Q49="L",_xlfn.XLOOKUP(A49,LHH!A:A,LHH!V:V,0),Q49="S",_xlfn.XLOOKUP(A49,RHH!A:A,RHH!V:V,0))="",AVERAGE(S49,N49),_xlfn.IFS(Q49="R",_xlfn.XLOOKUP(A49,RHH!A:A,RHH!V:V,0),Q49="L",_xlfn.XLOOKUP(A49,LHH!A:A,LHH!V:V,0),Q49="S",_xlfn.XLOOKUP(A49,RHH!A:A,RHH!V:V,0)))</f>
        <v>1.0967322301571034E-2</v>
      </c>
      <c r="S49" s="63" cm="1">
        <f t="array" ref="S49">_xlfn.IFS(Q49="R",_xlfn.XLOOKUP(A49,RHH!A:A,RHH!L:L,0),Q49="L",_xlfn.XLOOKUP(A49,LHH!A:A,LHH!L:L,0),Q49="S",_xlfn.XLOOKUP(A49,LHH!A:A,LHH!L:L,0))</f>
        <v>2.9583423890206713</v>
      </c>
      <c r="T49" s="64" t="s">
        <v>535</v>
      </c>
      <c r="U49" s="64" t="s">
        <v>549</v>
      </c>
      <c r="V49" s="64" t="s">
        <v>549</v>
      </c>
      <c r="W49" s="64" t="s">
        <v>549</v>
      </c>
      <c r="X49" s="64" t="s">
        <v>549</v>
      </c>
    </row>
    <row r="50" spans="1:24" x14ac:dyDescent="0.45">
      <c r="A50" t="s">
        <v>138</v>
      </c>
      <c r="B50" t="s">
        <v>33</v>
      </c>
      <c r="C50">
        <v>63</v>
      </c>
      <c r="D50">
        <v>266</v>
      </c>
      <c r="E50">
        <v>245</v>
      </c>
      <c r="F50">
        <v>40</v>
      </c>
      <c r="G50" s="2">
        <v>0.44900000000000001</v>
      </c>
      <c r="H50" s="2">
        <f t="shared" si="0"/>
        <v>0.15037593984962405</v>
      </c>
      <c r="I50" s="2">
        <f t="shared" si="1"/>
        <v>0.77067669172932329</v>
      </c>
      <c r="J50" s="2">
        <f t="shared" si="2"/>
        <v>0.34603383458646619</v>
      </c>
      <c r="K50" s="1">
        <f t="shared" si="3"/>
        <v>1.3334441201671712</v>
      </c>
      <c r="L50" s="1">
        <f t="shared" si="4"/>
        <v>0.59890038577736304</v>
      </c>
      <c r="M50" s="1">
        <f t="shared" si="5"/>
        <v>1.5128673846765159</v>
      </c>
      <c r="N50" s="1">
        <f t="shared" si="6"/>
        <v>1.3094081237165407</v>
      </c>
      <c r="O50" s="1">
        <f t="shared" si="7"/>
        <v>348.30256090859984</v>
      </c>
      <c r="P50" s="1">
        <f>IFERROR(-100*_xlfn.XMATCH(A50,Injuries!A:A),O50)</f>
        <v>348.30256090859984</v>
      </c>
      <c r="Q50" s="64" t="str">
        <f>IF(AND(_xlfn.IFNA(_xlfn.XMATCH(A50,RHH!A:A),0)&gt;0,_xlfn.IFNA(_xlfn.XMATCH(A50,LHH!A:A),0)&gt;0),"S",IF(_xlfn.IFNA(_xlfn.XMATCH(A50,RHH!A:A),0)&gt;0,"R",IF(_xlfn.IFNA(_xlfn.XMATCH(A50,LHH!A:A),0)&gt;0,"L",NA())))</f>
        <v>R</v>
      </c>
      <c r="R50" s="63" cm="1">
        <f t="array" ref="R50">IF(_xlfn.IFS(Q50="R",_xlfn.XLOOKUP(A50,RHH!A:A,RHH!V:V,0),Q50="L",_xlfn.XLOOKUP(A50,LHH!A:A,LHH!V:V,0),Q50="S",_xlfn.XLOOKUP(A50,RHH!A:A,RHH!V:V,0))="",AVERAGE(S50,N50),_xlfn.IFS(Q50="R",_xlfn.XLOOKUP(A50,RHH!A:A,RHH!V:V,0),Q50="L",_xlfn.XLOOKUP(A50,LHH!A:A,LHH!V:V,0),Q50="S",_xlfn.XLOOKUP(A50,RHH!A:A,RHH!V:V,0)))</f>
        <v>1.2717827045632724</v>
      </c>
      <c r="S50" s="63" cm="1">
        <f t="array" ref="S50">_xlfn.IFS(Q50="R",_xlfn.XLOOKUP(A50,RHH!A:A,RHH!L:L,0),Q50="L",_xlfn.XLOOKUP(A50,LHH!A:A,LHH!L:L,0),Q50="S",_xlfn.XLOOKUP(A50,LHH!A:A,LHH!L:L,0))</f>
        <v>0.78825115504950616</v>
      </c>
      <c r="T50" s="64" t="s">
        <v>532</v>
      </c>
      <c r="U50" s="64" t="s">
        <v>549</v>
      </c>
      <c r="V50" s="64" t="s">
        <v>549</v>
      </c>
      <c r="W50" s="64" t="s">
        <v>549</v>
      </c>
      <c r="X50" s="64" t="s">
        <v>549</v>
      </c>
    </row>
    <row r="51" spans="1:24" x14ac:dyDescent="0.45">
      <c r="A51" t="s">
        <v>339</v>
      </c>
      <c r="B51" t="s">
        <v>53</v>
      </c>
      <c r="C51">
        <v>72</v>
      </c>
      <c r="D51">
        <v>303</v>
      </c>
      <c r="E51">
        <v>265</v>
      </c>
      <c r="F51">
        <v>88</v>
      </c>
      <c r="G51" s="2">
        <v>0.56999999999999995</v>
      </c>
      <c r="H51" s="2">
        <f t="shared" si="0"/>
        <v>0.29042904290429045</v>
      </c>
      <c r="I51" s="2">
        <f t="shared" si="1"/>
        <v>0.58415841584158412</v>
      </c>
      <c r="J51" s="2">
        <f t="shared" si="2"/>
        <v>0.33297029702970293</v>
      </c>
      <c r="K51" s="1">
        <f t="shared" si="3"/>
        <v>-0.76678314446446516</v>
      </c>
      <c r="L51" s="1">
        <f t="shared" si="4"/>
        <v>1.9210393989491421</v>
      </c>
      <c r="M51" s="1">
        <f t="shared" si="5"/>
        <v>-0.83082222983632226</v>
      </c>
      <c r="N51" s="1">
        <f t="shared" si="6"/>
        <v>1.1171478917241184</v>
      </c>
      <c r="O51" s="1">
        <f t="shared" si="7"/>
        <v>338.49581119240787</v>
      </c>
      <c r="P51" s="1">
        <f>IFERROR(-100*_xlfn.XMATCH(A51,Injuries!A:A),O51)</f>
        <v>338.49581119240787</v>
      </c>
      <c r="Q51" s="64" t="str">
        <f>IF(AND(_xlfn.IFNA(_xlfn.XMATCH(A51,RHH!A:A),0)&gt;0,_xlfn.IFNA(_xlfn.XMATCH(A51,LHH!A:A),0)&gt;0),"S",IF(_xlfn.IFNA(_xlfn.XMATCH(A51,RHH!A:A),0)&gt;0,"R",IF(_xlfn.IFNA(_xlfn.XMATCH(A51,LHH!A:A),0)&gt;0,"L",NA())))</f>
        <v>L</v>
      </c>
      <c r="R51" s="63" cm="1">
        <f t="array" ref="R51">IF(_xlfn.IFS(Q51="R",_xlfn.XLOOKUP(A51,RHH!A:A,RHH!V:V,0),Q51="L",_xlfn.XLOOKUP(A51,LHH!A:A,LHH!V:V,0),Q51="S",_xlfn.XLOOKUP(A51,RHH!A:A,RHH!V:V,0))="",AVERAGE(S51,N51),_xlfn.IFS(Q51="R",_xlfn.XLOOKUP(A51,RHH!A:A,RHH!V:V,0),Q51="L",_xlfn.XLOOKUP(A51,LHH!A:A,LHH!V:V,0),Q51="S",_xlfn.XLOOKUP(A51,RHH!A:A,RHH!V:V,0)))</f>
        <v>-0.92998485226002481</v>
      </c>
      <c r="S51" s="63" cm="1">
        <f t="array" ref="S51">_xlfn.IFS(Q51="R",_xlfn.XLOOKUP(A51,RHH!A:A,RHH!L:L,0),Q51="L",_xlfn.XLOOKUP(A51,LHH!A:A,LHH!L:L,0),Q51="S",_xlfn.XLOOKUP(A51,LHH!A:A,LHH!L:L,0))</f>
        <v>0.34967233210394405</v>
      </c>
      <c r="T51" s="64" t="s">
        <v>529</v>
      </c>
      <c r="U51" s="64" t="s">
        <v>549</v>
      </c>
      <c r="V51" s="64" t="s">
        <v>549</v>
      </c>
      <c r="W51" s="64" t="s">
        <v>549</v>
      </c>
      <c r="X51" s="64" t="s">
        <v>549</v>
      </c>
    </row>
    <row r="52" spans="1:24" x14ac:dyDescent="0.45">
      <c r="A52" t="s">
        <v>186</v>
      </c>
      <c r="B52" t="s">
        <v>18</v>
      </c>
      <c r="C52">
        <v>54</v>
      </c>
      <c r="D52">
        <v>215</v>
      </c>
      <c r="E52">
        <v>200</v>
      </c>
      <c r="F52">
        <v>17</v>
      </c>
      <c r="G52" s="2">
        <v>0.42499999999999999</v>
      </c>
      <c r="H52" s="2">
        <f t="shared" si="0"/>
        <v>7.9069767441860464E-2</v>
      </c>
      <c r="I52" s="2">
        <f t="shared" si="1"/>
        <v>0.85116279069767442</v>
      </c>
      <c r="J52" s="2">
        <f t="shared" si="2"/>
        <v>0.3617441860465116</v>
      </c>
      <c r="K52" s="1">
        <f t="shared" si="3"/>
        <v>2.4027468643473862</v>
      </c>
      <c r="L52" s="1">
        <f t="shared" si="4"/>
        <v>0.33665793688378665</v>
      </c>
      <c r="M52" s="1">
        <f t="shared" si="5"/>
        <v>2.5242129665878106</v>
      </c>
      <c r="N52" s="1">
        <f t="shared" si="6"/>
        <v>1.5406223567117263</v>
      </c>
      <c r="O52" s="1">
        <f t="shared" si="7"/>
        <v>331.23380669302117</v>
      </c>
      <c r="P52" s="1">
        <f>IFERROR(-100*_xlfn.XMATCH(A52,Injuries!A:A),O52)</f>
        <v>-200</v>
      </c>
      <c r="Q52" s="64" t="str">
        <f>IF(AND(_xlfn.IFNA(_xlfn.XMATCH(A52,RHH!A:A),0)&gt;0,_xlfn.IFNA(_xlfn.XMATCH(A52,LHH!A:A),0)&gt;0),"S",IF(_xlfn.IFNA(_xlfn.XMATCH(A52,RHH!A:A),0)&gt;0,"R",IF(_xlfn.IFNA(_xlfn.XMATCH(A52,LHH!A:A),0)&gt;0,"L",NA())))</f>
        <v>R</v>
      </c>
      <c r="R52" s="63" cm="1">
        <f t="array" ref="R52">IF(_xlfn.IFS(Q52="R",_xlfn.XLOOKUP(A52,RHH!A:A,RHH!V:V,0),Q52="L",_xlfn.XLOOKUP(A52,LHH!A:A,LHH!V:V,0),Q52="S",_xlfn.XLOOKUP(A52,RHH!A:A,RHH!V:V,0))="",AVERAGE(S52,N52),_xlfn.IFS(Q52="R",_xlfn.XLOOKUP(A52,RHH!A:A,RHH!V:V,0),Q52="L",_xlfn.XLOOKUP(A52,LHH!A:A,LHH!V:V,0),Q52="S",_xlfn.XLOOKUP(A52,RHH!A:A,RHH!V:V,0)))</f>
        <v>2.411329119211266</v>
      </c>
      <c r="S52" s="63" cm="1">
        <f t="array" ref="S52">_xlfn.IFS(Q52="R",_xlfn.XLOOKUP(A52,RHH!A:A,RHH!L:L,0),Q52="L",_xlfn.XLOOKUP(A52,LHH!A:A,LHH!L:L,0),Q52="S",_xlfn.XLOOKUP(A52,LHH!A:A,LHH!L:L,0))</f>
        <v>0.70192490547305175</v>
      </c>
      <c r="T52" s="64" t="s">
        <v>531</v>
      </c>
      <c r="U52" s="64" t="s">
        <v>549</v>
      </c>
      <c r="V52" s="64" t="s">
        <v>549</v>
      </c>
      <c r="W52" s="64" t="s">
        <v>549</v>
      </c>
      <c r="X52" s="64" t="s">
        <v>549</v>
      </c>
    </row>
    <row r="53" spans="1:24" x14ac:dyDescent="0.45">
      <c r="A53" t="s">
        <v>337</v>
      </c>
      <c r="B53" t="s">
        <v>7</v>
      </c>
      <c r="C53">
        <v>82</v>
      </c>
      <c r="D53">
        <v>349</v>
      </c>
      <c r="E53">
        <v>313</v>
      </c>
      <c r="F53">
        <v>53</v>
      </c>
      <c r="G53" s="2">
        <v>0.43099999999999999</v>
      </c>
      <c r="H53" s="2">
        <f t="shared" si="0"/>
        <v>0.15186246418338109</v>
      </c>
      <c r="I53" s="2">
        <f t="shared" si="1"/>
        <v>0.74498567335243548</v>
      </c>
      <c r="J53" s="2">
        <f t="shared" si="2"/>
        <v>0.32108882521489968</v>
      </c>
      <c r="K53" s="1">
        <f t="shared" si="3"/>
        <v>1.3111522975141858</v>
      </c>
      <c r="L53" s="1">
        <f t="shared" si="4"/>
        <v>0.40221854910718075</v>
      </c>
      <c r="M53" s="1">
        <f t="shared" si="5"/>
        <v>1.1900476895576824</v>
      </c>
      <c r="N53" s="1">
        <f t="shared" si="6"/>
        <v>0.94228449675168602</v>
      </c>
      <c r="O53" s="1">
        <f t="shared" si="7"/>
        <v>328.85728936633842</v>
      </c>
      <c r="P53" s="1">
        <f>IFERROR(-100*_xlfn.XMATCH(A53,Injuries!A:A),O53)</f>
        <v>328.85728936633842</v>
      </c>
      <c r="Q53" s="64" t="str">
        <f>IF(AND(_xlfn.IFNA(_xlfn.XMATCH(A53,RHH!A:A),0)&gt;0,_xlfn.IFNA(_xlfn.XMATCH(A53,LHH!A:A),0)&gt;0),"S",IF(_xlfn.IFNA(_xlfn.XMATCH(A53,RHH!A:A),0)&gt;0,"R",IF(_xlfn.IFNA(_xlfn.XMATCH(A53,LHH!A:A),0)&gt;0,"L",NA())))</f>
        <v>S</v>
      </c>
      <c r="R53" s="63" cm="1">
        <f t="array" ref="R53">IF(_xlfn.IFS(Q53="R",_xlfn.XLOOKUP(A53,RHH!A:A,RHH!V:V,0),Q53="L",_xlfn.XLOOKUP(A53,LHH!A:A,LHH!V:V,0),Q53="S",_xlfn.XLOOKUP(A53,RHH!A:A,RHH!V:V,0))="",AVERAGE(S53,N53),_xlfn.IFS(Q53="R",_xlfn.XLOOKUP(A53,RHH!A:A,RHH!V:V,0),Q53="L",_xlfn.XLOOKUP(A53,LHH!A:A,LHH!V:V,0),Q53="S",_xlfn.XLOOKUP(A53,RHH!A:A,RHH!V:V,0)))</f>
        <v>1.2175555951749317</v>
      </c>
      <c r="S53" s="63" cm="1">
        <f t="array" ref="S53">_xlfn.IFS(Q53="R",_xlfn.XLOOKUP(A53,RHH!A:A,RHH!L:L,0),Q53="L",_xlfn.XLOOKUP(A53,LHH!A:A,LHH!L:L,0),Q53="S",_xlfn.XLOOKUP(A53,LHH!A:A,LHH!L:L,0))</f>
        <v>-7.7071304011336175E-2</v>
      </c>
      <c r="T53" s="64" t="s">
        <v>534</v>
      </c>
      <c r="U53" s="64" t="s">
        <v>530</v>
      </c>
      <c r="V53" s="64" t="s">
        <v>549</v>
      </c>
      <c r="W53" s="64" t="s">
        <v>549</v>
      </c>
      <c r="X53" s="64" t="s">
        <v>549</v>
      </c>
    </row>
    <row r="54" spans="1:24" x14ac:dyDescent="0.45">
      <c r="A54" t="s">
        <v>206</v>
      </c>
      <c r="B54" t="s">
        <v>499</v>
      </c>
      <c r="C54">
        <v>64</v>
      </c>
      <c r="D54">
        <v>209</v>
      </c>
      <c r="E54">
        <v>196</v>
      </c>
      <c r="F54">
        <v>29</v>
      </c>
      <c r="G54" s="2">
        <v>0.45400000000000001</v>
      </c>
      <c r="H54" s="2">
        <f t="shared" si="0"/>
        <v>0.13875598086124402</v>
      </c>
      <c r="I54" s="2">
        <f t="shared" si="1"/>
        <v>0.79904306220095689</v>
      </c>
      <c r="J54" s="2">
        <f t="shared" si="2"/>
        <v>0.36276555023923446</v>
      </c>
      <c r="K54" s="1">
        <f t="shared" si="3"/>
        <v>1.5076962727365537</v>
      </c>
      <c r="L54" s="1">
        <f t="shared" si="4"/>
        <v>0.65353422929685812</v>
      </c>
      <c r="M54" s="1">
        <f t="shared" si="5"/>
        <v>1.8693041336190441</v>
      </c>
      <c r="N54" s="1">
        <f t="shared" si="6"/>
        <v>1.5556540979830626</v>
      </c>
      <c r="O54" s="1">
        <f t="shared" si="7"/>
        <v>325.1317064784601</v>
      </c>
      <c r="P54" s="1">
        <f>IFERROR(-100*_xlfn.XMATCH(A54,Injuries!A:A),O54)</f>
        <v>325.1317064784601</v>
      </c>
      <c r="Q54" s="64" t="str">
        <f>IF(AND(_xlfn.IFNA(_xlfn.XMATCH(A54,RHH!A:A),0)&gt;0,_xlfn.IFNA(_xlfn.XMATCH(A54,LHH!A:A),0)&gt;0),"S",IF(_xlfn.IFNA(_xlfn.XMATCH(A54,RHH!A:A),0)&gt;0,"R",IF(_xlfn.IFNA(_xlfn.XMATCH(A54,LHH!A:A),0)&gt;0,"L",NA())))</f>
        <v>R</v>
      </c>
      <c r="R54" s="63" cm="1">
        <f t="array" ref="R54">IF(_xlfn.IFS(Q54="R",_xlfn.XLOOKUP(A54,RHH!A:A,RHH!V:V,0),Q54="L",_xlfn.XLOOKUP(A54,LHH!A:A,LHH!V:V,0),Q54="S",_xlfn.XLOOKUP(A54,RHH!A:A,RHH!V:V,0))="",AVERAGE(S54,N54),_xlfn.IFS(Q54="R",_xlfn.XLOOKUP(A54,RHH!A:A,RHH!V:V,0),Q54="L",_xlfn.XLOOKUP(A54,LHH!A:A,LHH!V:V,0),Q54="S",_xlfn.XLOOKUP(A54,RHH!A:A,RHH!V:V,0)))</f>
        <v>2.626429933683927</v>
      </c>
      <c r="S54" s="63" cm="1">
        <f t="array" ref="S54">_xlfn.IFS(Q54="R",_xlfn.XLOOKUP(A54,RHH!A:A,RHH!L:L,0),Q54="L",_xlfn.XLOOKUP(A54,LHH!A:A,LHH!L:L,0),Q54="S",_xlfn.XLOOKUP(A54,LHH!A:A,LHH!L:L,0))</f>
        <v>-0.7524197479456991</v>
      </c>
      <c r="T54" s="64" t="s">
        <v>530</v>
      </c>
      <c r="U54" s="64" t="s">
        <v>532</v>
      </c>
      <c r="V54" s="64" t="s">
        <v>529</v>
      </c>
      <c r="W54" s="64" t="s">
        <v>531</v>
      </c>
      <c r="X54" s="64" t="s">
        <v>549</v>
      </c>
    </row>
    <row r="55" spans="1:24" x14ac:dyDescent="0.45">
      <c r="A55" t="s">
        <v>245</v>
      </c>
      <c r="B55" t="s">
        <v>37</v>
      </c>
      <c r="C55">
        <v>65</v>
      </c>
      <c r="D55">
        <v>222</v>
      </c>
      <c r="E55">
        <v>203</v>
      </c>
      <c r="F55">
        <v>50</v>
      </c>
      <c r="G55" s="2">
        <v>0.51700000000000002</v>
      </c>
      <c r="H55" s="2">
        <f t="shared" si="0"/>
        <v>0.22522522522522523</v>
      </c>
      <c r="I55" s="2">
        <f t="shared" si="1"/>
        <v>0.68918918918918914</v>
      </c>
      <c r="J55" s="2">
        <f t="shared" si="2"/>
        <v>0.35631081081081079</v>
      </c>
      <c r="K55" s="1">
        <f t="shared" si="3"/>
        <v>0.21100908334637244</v>
      </c>
      <c r="L55" s="1">
        <f t="shared" si="4"/>
        <v>1.3419206576424956</v>
      </c>
      <c r="M55" s="1">
        <f t="shared" si="5"/>
        <v>0.48893869722259575</v>
      </c>
      <c r="N55" s="1">
        <f t="shared" si="6"/>
        <v>1.4606576473993627</v>
      </c>
      <c r="O55" s="1">
        <f t="shared" si="7"/>
        <v>324.26599772265848</v>
      </c>
      <c r="P55" s="1">
        <f>IFERROR(-100*_xlfn.XMATCH(A55,Injuries!A:A),O55)</f>
        <v>324.26599772265848</v>
      </c>
      <c r="Q55" s="64" t="str">
        <f>IF(AND(_xlfn.IFNA(_xlfn.XMATCH(A55,RHH!A:A),0)&gt;0,_xlfn.IFNA(_xlfn.XMATCH(A55,LHH!A:A),0)&gt;0),"S",IF(_xlfn.IFNA(_xlfn.XMATCH(A55,RHH!A:A),0)&gt;0,"R",IF(_xlfn.IFNA(_xlfn.XMATCH(A55,LHH!A:A),0)&gt;0,"L",NA())))</f>
        <v>R</v>
      </c>
      <c r="R55" s="63" cm="1">
        <f t="array" ref="R55">IF(_xlfn.IFS(Q55="R",_xlfn.XLOOKUP(A55,RHH!A:A,RHH!V:V,0),Q55="L",_xlfn.XLOOKUP(A55,LHH!A:A,LHH!V:V,0),Q55="S",_xlfn.XLOOKUP(A55,RHH!A:A,RHH!V:V,0))="",AVERAGE(S55,N55),_xlfn.IFS(Q55="R",_xlfn.XLOOKUP(A55,RHH!A:A,RHH!V:V,0),Q55="L",_xlfn.XLOOKUP(A55,LHH!A:A,LHH!V:V,0),Q55="S",_xlfn.XLOOKUP(A55,RHH!A:A,RHH!V:V,0)))</f>
        <v>-0.78112870502411336</v>
      </c>
      <c r="S55" s="63" cm="1">
        <f t="array" ref="S55">_xlfn.IFS(Q55="R",_xlfn.XLOOKUP(A55,RHH!A:A,RHH!L:L,0),Q55="L",_xlfn.XLOOKUP(A55,LHH!A:A,LHH!L:L,0),Q55="S",_xlfn.XLOOKUP(A55,LHH!A:A,LHH!L:L,0))</f>
        <v>0.83259940174588853</v>
      </c>
      <c r="T55" s="64" t="s">
        <v>531</v>
      </c>
      <c r="U55" s="64" t="s">
        <v>549</v>
      </c>
      <c r="V55" s="64" t="s">
        <v>549</v>
      </c>
      <c r="W55" s="64" t="s">
        <v>549</v>
      </c>
      <c r="X55" s="64" t="s">
        <v>549</v>
      </c>
    </row>
    <row r="56" spans="1:24" x14ac:dyDescent="0.45">
      <c r="A56" t="s">
        <v>99</v>
      </c>
      <c r="B56" t="s">
        <v>35</v>
      </c>
      <c r="C56">
        <v>76</v>
      </c>
      <c r="D56">
        <v>320</v>
      </c>
      <c r="E56">
        <v>287</v>
      </c>
      <c r="F56">
        <v>87</v>
      </c>
      <c r="G56" s="2">
        <v>0.51900000000000002</v>
      </c>
      <c r="H56" s="2">
        <f t="shared" si="0"/>
        <v>0.27187499999999998</v>
      </c>
      <c r="I56" s="2">
        <f t="shared" si="1"/>
        <v>0.625</v>
      </c>
      <c r="J56" s="2">
        <f t="shared" si="2"/>
        <v>0.32437500000000002</v>
      </c>
      <c r="K56" s="1">
        <f t="shared" si="3"/>
        <v>-0.48854791849074375</v>
      </c>
      <c r="L56" s="1">
        <f t="shared" si="4"/>
        <v>1.3637741950502935</v>
      </c>
      <c r="M56" s="1">
        <f t="shared" si="5"/>
        <v>-0.31762856998315653</v>
      </c>
      <c r="N56" s="1">
        <f t="shared" si="6"/>
        <v>0.99064817495184898</v>
      </c>
      <c r="O56" s="1">
        <f t="shared" si="7"/>
        <v>317.00741598459166</v>
      </c>
      <c r="P56" s="1">
        <f>IFERROR(-100*_xlfn.XMATCH(A56,Injuries!A:A),O56)</f>
        <v>317.00741598459166</v>
      </c>
      <c r="Q56" s="64" t="str">
        <f>IF(AND(_xlfn.IFNA(_xlfn.XMATCH(A56,RHH!A:A),0)&gt;0,_xlfn.IFNA(_xlfn.XMATCH(A56,LHH!A:A),0)&gt;0),"S",IF(_xlfn.IFNA(_xlfn.XMATCH(A56,RHH!A:A),0)&gt;0,"R",IF(_xlfn.IFNA(_xlfn.XMATCH(A56,LHH!A:A),0)&gt;0,"L",NA())))</f>
        <v>L</v>
      </c>
      <c r="R56" s="63" cm="1">
        <f t="array" ref="R56">IF(_xlfn.IFS(Q56="R",_xlfn.XLOOKUP(A56,RHH!A:A,RHH!V:V,0),Q56="L",_xlfn.XLOOKUP(A56,LHH!A:A,LHH!V:V,0),Q56="S",_xlfn.XLOOKUP(A56,RHH!A:A,RHH!V:V,0))="",AVERAGE(S56,N56),_xlfn.IFS(Q56="R",_xlfn.XLOOKUP(A56,RHH!A:A,RHH!V:V,0),Q56="L",_xlfn.XLOOKUP(A56,LHH!A:A,LHH!V:V,0),Q56="S",_xlfn.XLOOKUP(A56,RHH!A:A,RHH!V:V,0)))</f>
        <v>2.1528359430427781</v>
      </c>
      <c r="S56" s="63" cm="1">
        <f t="array" ref="S56">_xlfn.IFS(Q56="R",_xlfn.XLOOKUP(A56,RHH!A:A,RHH!L:L,0),Q56="L",_xlfn.XLOOKUP(A56,LHH!A:A,LHH!L:L,0),Q56="S",_xlfn.XLOOKUP(A56,LHH!A:A,LHH!L:L,0))</f>
        <v>0.91708388087416648</v>
      </c>
      <c r="T56" s="64" t="s">
        <v>529</v>
      </c>
      <c r="U56" s="64" t="s">
        <v>549</v>
      </c>
      <c r="V56" s="64" t="s">
        <v>549</v>
      </c>
      <c r="W56" s="64" t="s">
        <v>549</v>
      </c>
      <c r="X56" s="64" t="s">
        <v>549</v>
      </c>
    </row>
    <row r="57" spans="1:24" x14ac:dyDescent="0.45">
      <c r="A57" t="s">
        <v>346</v>
      </c>
      <c r="B57" t="s">
        <v>20</v>
      </c>
      <c r="C57">
        <v>69</v>
      </c>
      <c r="D57">
        <v>297</v>
      </c>
      <c r="E57">
        <v>277</v>
      </c>
      <c r="F57">
        <v>74</v>
      </c>
      <c r="G57" s="2">
        <v>0.48</v>
      </c>
      <c r="H57" s="2">
        <f t="shared" si="0"/>
        <v>0.24915824915824916</v>
      </c>
      <c r="I57" s="2">
        <f t="shared" si="1"/>
        <v>0.6835016835016835</v>
      </c>
      <c r="J57" s="2">
        <f t="shared" si="2"/>
        <v>0.32808080808080808</v>
      </c>
      <c r="K57" s="1">
        <f t="shared" si="3"/>
        <v>-0.14788899383224371</v>
      </c>
      <c r="L57" s="1">
        <f t="shared" si="4"/>
        <v>0.9376302155982319</v>
      </c>
      <c r="M57" s="1">
        <f t="shared" si="5"/>
        <v>0.41747252079111014</v>
      </c>
      <c r="N57" s="1">
        <f t="shared" si="6"/>
        <v>1.045187729665854</v>
      </c>
      <c r="O57" s="1">
        <f t="shared" si="7"/>
        <v>310.42075571075867</v>
      </c>
      <c r="P57" s="1">
        <f>IFERROR(-100*_xlfn.XMATCH(A57,Injuries!A:A),O57)</f>
        <v>310.42075571075867</v>
      </c>
      <c r="Q57" s="64" t="str">
        <f>IF(AND(_xlfn.IFNA(_xlfn.XMATCH(A57,RHH!A:A),0)&gt;0,_xlfn.IFNA(_xlfn.XMATCH(A57,LHH!A:A),0)&gt;0),"S",IF(_xlfn.IFNA(_xlfn.XMATCH(A57,RHH!A:A),0)&gt;0,"R",IF(_xlfn.IFNA(_xlfn.XMATCH(A57,LHH!A:A),0)&gt;0,"L",NA())))</f>
        <v>R</v>
      </c>
      <c r="R57" s="63" cm="1">
        <f t="array" ref="R57">IF(_xlfn.IFS(Q57="R",_xlfn.XLOOKUP(A57,RHH!A:A,RHH!V:V,0),Q57="L",_xlfn.XLOOKUP(A57,LHH!A:A,LHH!V:V,0),Q57="S",_xlfn.XLOOKUP(A57,RHH!A:A,RHH!V:V,0))="",AVERAGE(S57,N57),_xlfn.IFS(Q57="R",_xlfn.XLOOKUP(A57,RHH!A:A,RHH!V:V,0),Q57="L",_xlfn.XLOOKUP(A57,LHH!A:A,LHH!V:V,0),Q57="S",_xlfn.XLOOKUP(A57,RHH!A:A,RHH!V:V,0)))</f>
        <v>1.9395072189694049</v>
      </c>
      <c r="S57" s="63" cm="1">
        <f t="array" ref="S57">_xlfn.IFS(Q57="R",_xlfn.XLOOKUP(A57,RHH!A:A,RHH!L:L,0),Q57="L",_xlfn.XLOOKUP(A57,LHH!A:A,LHH!L:L,0),Q57="S",_xlfn.XLOOKUP(A57,LHH!A:A,LHH!L:L,0))</f>
        <v>-0.20072556381998216</v>
      </c>
      <c r="T57" s="64" t="s">
        <v>530</v>
      </c>
      <c r="U57" s="64" t="s">
        <v>549</v>
      </c>
      <c r="V57" s="64" t="s">
        <v>549</v>
      </c>
      <c r="W57" s="64" t="s">
        <v>549</v>
      </c>
      <c r="X57" s="64" t="s">
        <v>549</v>
      </c>
    </row>
    <row r="58" spans="1:24" x14ac:dyDescent="0.45">
      <c r="A58" t="s">
        <v>48</v>
      </c>
      <c r="B58" t="s">
        <v>42</v>
      </c>
      <c r="C58">
        <v>82</v>
      </c>
      <c r="D58">
        <v>333</v>
      </c>
      <c r="E58">
        <v>295</v>
      </c>
      <c r="F58">
        <v>80</v>
      </c>
      <c r="G58" s="2">
        <v>0.495</v>
      </c>
      <c r="H58" s="2">
        <f t="shared" si="0"/>
        <v>0.24024024024024024</v>
      </c>
      <c r="I58" s="2">
        <f t="shared" si="1"/>
        <v>0.64564564564564564</v>
      </c>
      <c r="J58" s="2">
        <f t="shared" si="2"/>
        <v>0.31959459459459461</v>
      </c>
      <c r="K58" s="1">
        <f t="shared" si="3"/>
        <v>-1.4155109560363853E-2</v>
      </c>
      <c r="L58" s="1">
        <f t="shared" si="4"/>
        <v>1.1015317461567171</v>
      </c>
      <c r="M58" s="1">
        <f t="shared" si="5"/>
        <v>-5.8206349536861837E-2</v>
      </c>
      <c r="N58" s="1">
        <f t="shared" si="6"/>
        <v>0.92029343005464859</v>
      </c>
      <c r="O58" s="1">
        <f t="shared" si="7"/>
        <v>306.45771220819796</v>
      </c>
      <c r="P58" s="1">
        <f>IFERROR(-100*_xlfn.XMATCH(A58,Injuries!A:A),O58)</f>
        <v>306.45771220819796</v>
      </c>
      <c r="Q58" s="64" t="str">
        <f>IF(AND(_xlfn.IFNA(_xlfn.XMATCH(A58,RHH!A:A),0)&gt;0,_xlfn.IFNA(_xlfn.XMATCH(A58,LHH!A:A),0)&gt;0),"S",IF(_xlfn.IFNA(_xlfn.XMATCH(A58,RHH!A:A),0)&gt;0,"R",IF(_xlfn.IFNA(_xlfn.XMATCH(A58,LHH!A:A),0)&gt;0,"L",NA())))</f>
        <v>R</v>
      </c>
      <c r="R58" s="63" cm="1">
        <f t="array" ref="R58">IF(_xlfn.IFS(Q58="R",_xlfn.XLOOKUP(A58,RHH!A:A,RHH!V:V,0),Q58="L",_xlfn.XLOOKUP(A58,LHH!A:A,LHH!V:V,0),Q58="S",_xlfn.XLOOKUP(A58,RHH!A:A,RHH!V:V,0))="",AVERAGE(S58,N58),_xlfn.IFS(Q58="R",_xlfn.XLOOKUP(A58,RHH!A:A,RHH!V:V,0),Q58="L",_xlfn.XLOOKUP(A58,LHH!A:A,LHH!V:V,0),Q58="S",_xlfn.XLOOKUP(A58,RHH!A:A,RHH!V:V,0)))</f>
        <v>2.8493483544121418</v>
      </c>
      <c r="S58" s="63" cm="1">
        <f t="array" ref="S58">_xlfn.IFS(Q58="R",_xlfn.XLOOKUP(A58,RHH!A:A,RHH!L:L,0),Q58="L",_xlfn.XLOOKUP(A58,LHH!A:A,LHH!L:L,0),Q58="S",_xlfn.XLOOKUP(A58,LHH!A:A,LHH!L:L,0))</f>
        <v>1.239548064971401</v>
      </c>
      <c r="T58" s="64" t="s">
        <v>533</v>
      </c>
      <c r="U58" s="64" t="s">
        <v>534</v>
      </c>
      <c r="V58" s="64" t="s">
        <v>549</v>
      </c>
      <c r="W58" s="64" t="s">
        <v>549</v>
      </c>
      <c r="X58" s="64" t="s">
        <v>549</v>
      </c>
    </row>
    <row r="59" spans="1:24" x14ac:dyDescent="0.45">
      <c r="A59" t="s">
        <v>121</v>
      </c>
      <c r="B59" t="s">
        <v>29</v>
      </c>
      <c r="C59">
        <v>79</v>
      </c>
      <c r="D59">
        <v>312</v>
      </c>
      <c r="E59">
        <v>273</v>
      </c>
      <c r="F59">
        <v>65</v>
      </c>
      <c r="G59" s="2">
        <v>0.48399999999999999</v>
      </c>
      <c r="H59" s="2">
        <f t="shared" si="0"/>
        <v>0.20833333333333334</v>
      </c>
      <c r="I59" s="2">
        <f t="shared" si="1"/>
        <v>0.66666666666666663</v>
      </c>
      <c r="J59" s="2">
        <f t="shared" si="2"/>
        <v>0.32266666666666666</v>
      </c>
      <c r="K59" s="1">
        <f t="shared" si="3"/>
        <v>0.46431880036645079</v>
      </c>
      <c r="L59" s="1">
        <f t="shared" si="4"/>
        <v>0.981337290413828</v>
      </c>
      <c r="M59" s="1">
        <f t="shared" si="5"/>
        <v>0.20593263855391067</v>
      </c>
      <c r="N59" s="1">
        <f t="shared" si="6"/>
        <v>0.96550609061520476</v>
      </c>
      <c r="O59" s="1">
        <f t="shared" si="7"/>
        <v>301.23790027194389</v>
      </c>
      <c r="P59" s="1">
        <f>IFERROR(-100*_xlfn.XMATCH(A59,Injuries!A:A),O59)</f>
        <v>301.23790027194389</v>
      </c>
      <c r="Q59" s="64" t="str">
        <f>IF(AND(_xlfn.IFNA(_xlfn.XMATCH(A59,RHH!A:A),0)&gt;0,_xlfn.IFNA(_xlfn.XMATCH(A59,LHH!A:A),0)&gt;0),"S",IF(_xlfn.IFNA(_xlfn.XMATCH(A59,RHH!A:A),0)&gt;0,"R",IF(_xlfn.IFNA(_xlfn.XMATCH(A59,LHH!A:A),0)&gt;0,"L",NA())))</f>
        <v>R</v>
      </c>
      <c r="R59" s="63" cm="1">
        <f t="array" ref="R59">IF(_xlfn.IFS(Q59="R",_xlfn.XLOOKUP(A59,RHH!A:A,RHH!V:V,0),Q59="L",_xlfn.XLOOKUP(A59,LHH!A:A,LHH!V:V,0),Q59="S",_xlfn.XLOOKUP(A59,RHH!A:A,RHH!V:V,0))="",AVERAGE(S59,N59),_xlfn.IFS(Q59="R",_xlfn.XLOOKUP(A59,RHH!A:A,RHH!V:V,0),Q59="L",_xlfn.XLOOKUP(A59,LHH!A:A,LHH!V:V,0),Q59="S",_xlfn.XLOOKUP(A59,RHH!A:A,RHH!V:V,0)))</f>
        <v>-0.36671046943654834</v>
      </c>
      <c r="S59" s="63" cm="1">
        <f t="array" ref="S59">_xlfn.IFS(Q59="R",_xlfn.XLOOKUP(A59,RHH!A:A,RHH!L:L,0),Q59="L",_xlfn.XLOOKUP(A59,LHH!A:A,LHH!L:L,0),Q59="S",_xlfn.XLOOKUP(A59,LHH!A:A,LHH!L:L,0))</f>
        <v>0.45817563542784051</v>
      </c>
      <c r="T59" s="64" t="s">
        <v>534</v>
      </c>
      <c r="U59" s="64" t="s">
        <v>549</v>
      </c>
      <c r="V59" s="64" t="s">
        <v>549</v>
      </c>
      <c r="W59" s="64" t="s">
        <v>549</v>
      </c>
      <c r="X59" s="64" t="s">
        <v>549</v>
      </c>
    </row>
    <row r="60" spans="1:24" x14ac:dyDescent="0.45">
      <c r="A60" t="s">
        <v>497</v>
      </c>
      <c r="B60" t="s">
        <v>55</v>
      </c>
      <c r="C60">
        <v>58</v>
      </c>
      <c r="D60">
        <v>204</v>
      </c>
      <c r="E60">
        <v>189</v>
      </c>
      <c r="F60">
        <v>30</v>
      </c>
      <c r="G60" s="2">
        <v>0.45500000000000002</v>
      </c>
      <c r="H60" s="2">
        <f t="shared" si="0"/>
        <v>0.14705882352941177</v>
      </c>
      <c r="I60" s="2">
        <f t="shared" si="1"/>
        <v>0.77941176470588236</v>
      </c>
      <c r="J60" s="2">
        <f t="shared" si="2"/>
        <v>0.35463235294117651</v>
      </c>
      <c r="K60" s="1">
        <f t="shared" si="3"/>
        <v>1.3831873817137941</v>
      </c>
      <c r="L60" s="1">
        <f t="shared" si="4"/>
        <v>0.66446099800075709</v>
      </c>
      <c r="M60" s="1">
        <f t="shared" si="5"/>
        <v>1.6226276734189178</v>
      </c>
      <c r="N60" s="1">
        <f t="shared" si="6"/>
        <v>1.4359552497522319</v>
      </c>
      <c r="O60" s="1">
        <f t="shared" si="7"/>
        <v>292.93487094945533</v>
      </c>
      <c r="P60" s="1">
        <f>IFERROR(-100*_xlfn.XMATCH(A60,Injuries!A:A),O60)</f>
        <v>292.93487094945533</v>
      </c>
      <c r="Q60" s="64" t="str">
        <f>IF(AND(_xlfn.IFNA(_xlfn.XMATCH(A60,RHH!A:A),0)&gt;0,_xlfn.IFNA(_xlfn.XMATCH(A60,LHH!A:A),0)&gt;0),"S",IF(_xlfn.IFNA(_xlfn.XMATCH(A60,RHH!A:A),0)&gt;0,"R",IF(_xlfn.IFNA(_xlfn.XMATCH(A60,LHH!A:A),0)&gt;0,"L",NA())))</f>
        <v>R</v>
      </c>
      <c r="R60" s="63" cm="1">
        <f t="array" ref="R60">IF(_xlfn.IFS(Q60="R",_xlfn.XLOOKUP(A60,RHH!A:A,RHH!V:V,0),Q60="L",_xlfn.XLOOKUP(A60,LHH!A:A,LHH!V:V,0),Q60="S",_xlfn.XLOOKUP(A60,RHH!A:A,RHH!V:V,0))="",AVERAGE(S60,N60),_xlfn.IFS(Q60="R",_xlfn.XLOOKUP(A60,RHH!A:A,RHH!V:V,0),Q60="L",_xlfn.XLOOKUP(A60,LHH!A:A,LHH!V:V,0),Q60="S",_xlfn.XLOOKUP(A60,RHH!A:A,RHH!V:V,0)))</f>
        <v>1.3061941150177725</v>
      </c>
      <c r="S60" s="63" cm="1">
        <f t="array" ref="S60">_xlfn.IFS(Q60="R",_xlfn.XLOOKUP(A60,RHH!A:A,RHH!L:L,0),Q60="L",_xlfn.XLOOKUP(A60,LHH!A:A,LHH!L:L,0),Q60="S",_xlfn.XLOOKUP(A60,LHH!A:A,LHH!L:L,0))</f>
        <v>0.37204908785752627</v>
      </c>
      <c r="T60" s="64" t="s">
        <v>533</v>
      </c>
      <c r="U60" s="64" t="s">
        <v>549</v>
      </c>
      <c r="V60" s="64" t="s">
        <v>549</v>
      </c>
      <c r="W60" s="64" t="s">
        <v>549</v>
      </c>
      <c r="X60" s="64" t="s">
        <v>549</v>
      </c>
    </row>
    <row r="61" spans="1:24" x14ac:dyDescent="0.45">
      <c r="A61" t="s">
        <v>100</v>
      </c>
      <c r="B61" t="s">
        <v>53</v>
      </c>
      <c r="C61">
        <v>80</v>
      </c>
      <c r="D61">
        <v>337</v>
      </c>
      <c r="E61">
        <v>277</v>
      </c>
      <c r="F61">
        <v>52</v>
      </c>
      <c r="G61" s="2">
        <v>0.47299999999999998</v>
      </c>
      <c r="H61" s="2">
        <f t="shared" si="0"/>
        <v>0.1543026706231454</v>
      </c>
      <c r="I61" s="2">
        <f t="shared" si="1"/>
        <v>0.66765578635014833</v>
      </c>
      <c r="J61" s="2">
        <f t="shared" si="2"/>
        <v>0.31580118694362014</v>
      </c>
      <c r="K61" s="1">
        <f t="shared" si="3"/>
        <v>1.2745591197527315</v>
      </c>
      <c r="L61" s="1">
        <f t="shared" si="4"/>
        <v>0.86114283467093877</v>
      </c>
      <c r="M61" s="1">
        <f t="shared" si="5"/>
        <v>0.21836139127882617</v>
      </c>
      <c r="N61" s="1">
        <f t="shared" si="6"/>
        <v>0.8644646446395835</v>
      </c>
      <c r="O61" s="1">
        <f t="shared" si="7"/>
        <v>291.32458524353962</v>
      </c>
      <c r="P61" s="1">
        <f>IFERROR(-100*_xlfn.XMATCH(A61,Injuries!A:A),O61)</f>
        <v>291.32458524353962</v>
      </c>
      <c r="Q61" s="64" t="str">
        <f>IF(AND(_xlfn.IFNA(_xlfn.XMATCH(A61,RHH!A:A),0)&gt;0,_xlfn.IFNA(_xlfn.XMATCH(A61,LHH!A:A),0)&gt;0),"S",IF(_xlfn.IFNA(_xlfn.XMATCH(A61,RHH!A:A),0)&gt;0,"R",IF(_xlfn.IFNA(_xlfn.XMATCH(A61,LHH!A:A),0)&gt;0,"L",NA())))</f>
        <v>L</v>
      </c>
      <c r="R61" s="63" cm="1">
        <f t="array" ref="R61">IF(_xlfn.IFS(Q61="R",_xlfn.XLOOKUP(A61,RHH!A:A,RHH!V:V,0),Q61="L",_xlfn.XLOOKUP(A61,LHH!A:A,LHH!V:V,0),Q61="S",_xlfn.XLOOKUP(A61,RHH!A:A,RHH!V:V,0))="",AVERAGE(S61,N61),_xlfn.IFS(Q61="R",_xlfn.XLOOKUP(A61,RHH!A:A,RHH!V:V,0),Q61="L",_xlfn.XLOOKUP(A61,LHH!A:A,LHH!V:V,0),Q61="S",_xlfn.XLOOKUP(A61,RHH!A:A,RHH!V:V,0)))</f>
        <v>1.0383237266924106</v>
      </c>
      <c r="S61" s="63" cm="1">
        <f t="array" ref="S61">_xlfn.IFS(Q61="R",_xlfn.XLOOKUP(A61,RHH!A:A,RHH!L:L,0),Q61="L",_xlfn.XLOOKUP(A61,LHH!A:A,LHH!L:L,0),Q61="S",_xlfn.XLOOKUP(A61,LHH!A:A,LHH!L:L,0))</f>
        <v>0.44881760567184514</v>
      </c>
      <c r="T61" s="64" t="s">
        <v>534</v>
      </c>
      <c r="U61" s="64" t="s">
        <v>549</v>
      </c>
      <c r="V61" s="64" t="s">
        <v>549</v>
      </c>
      <c r="W61" s="64" t="s">
        <v>549</v>
      </c>
      <c r="X61" s="64" t="s">
        <v>549</v>
      </c>
    </row>
    <row r="62" spans="1:24" x14ac:dyDescent="0.45">
      <c r="A62" t="s">
        <v>54</v>
      </c>
      <c r="B62" t="s">
        <v>55</v>
      </c>
      <c r="C62">
        <v>48</v>
      </c>
      <c r="D62">
        <v>193</v>
      </c>
      <c r="E62">
        <v>177</v>
      </c>
      <c r="F62">
        <v>59</v>
      </c>
      <c r="G62" s="2">
        <v>0.58799999999999997</v>
      </c>
      <c r="H62" s="2">
        <f t="shared" si="0"/>
        <v>0.30569948186528495</v>
      </c>
      <c r="I62" s="2">
        <f t="shared" si="1"/>
        <v>0.6113989637305699</v>
      </c>
      <c r="J62" s="2">
        <f t="shared" si="2"/>
        <v>0.3595025906735751</v>
      </c>
      <c r="K62" s="1">
        <f t="shared" si="3"/>
        <v>-0.99577765832579346</v>
      </c>
      <c r="L62" s="1">
        <f t="shared" si="4"/>
        <v>2.1177212356193245</v>
      </c>
      <c r="M62" s="1">
        <f t="shared" si="5"/>
        <v>-0.48853196966106005</v>
      </c>
      <c r="N62" s="1">
        <f t="shared" si="6"/>
        <v>1.5076320855419703</v>
      </c>
      <c r="O62" s="1">
        <f t="shared" si="7"/>
        <v>290.97299250960026</v>
      </c>
      <c r="P62" s="1">
        <f>IFERROR(-100*_xlfn.XMATCH(A62,Injuries!A:A),O62)</f>
        <v>290.97299250960026</v>
      </c>
      <c r="Q62" s="64" t="str">
        <f>IF(AND(_xlfn.IFNA(_xlfn.XMATCH(A62,RHH!A:A),0)&gt;0,_xlfn.IFNA(_xlfn.XMATCH(A62,LHH!A:A),0)&gt;0),"S",IF(_xlfn.IFNA(_xlfn.XMATCH(A62,RHH!A:A),0)&gt;0,"R",IF(_xlfn.IFNA(_xlfn.XMATCH(A62,LHH!A:A),0)&gt;0,"L",NA())))</f>
        <v>R</v>
      </c>
      <c r="R62" s="63" cm="1">
        <f t="array" ref="R62">IF(_xlfn.IFS(Q62="R",_xlfn.XLOOKUP(A62,RHH!A:A,RHH!V:V,0),Q62="L",_xlfn.XLOOKUP(A62,LHH!A:A,LHH!V:V,0),Q62="S",_xlfn.XLOOKUP(A62,RHH!A:A,RHH!V:V,0))="",AVERAGE(S62,N62),_xlfn.IFS(Q62="R",_xlfn.XLOOKUP(A62,RHH!A:A,RHH!V:V,0),Q62="L",_xlfn.XLOOKUP(A62,LHH!A:A,LHH!V:V,0),Q62="S",_xlfn.XLOOKUP(A62,RHH!A:A,RHH!V:V,0)))</f>
        <v>4.0033732503231771E-2</v>
      </c>
      <c r="S62" s="63" cm="1">
        <f t="array" ref="S62">_xlfn.IFS(Q62="R",_xlfn.XLOOKUP(A62,RHH!A:A,RHH!L:L,0),Q62="L",_xlfn.XLOOKUP(A62,LHH!A:A,LHH!L:L,0),Q62="S",_xlfn.XLOOKUP(A62,LHH!A:A,LHH!L:L,0))</f>
        <v>1.3705757726813461</v>
      </c>
      <c r="T62" s="64" t="s">
        <v>533</v>
      </c>
      <c r="U62" s="64" t="s">
        <v>549</v>
      </c>
      <c r="V62" s="64" t="s">
        <v>549</v>
      </c>
      <c r="W62" s="64" t="s">
        <v>549</v>
      </c>
      <c r="X62" s="64" t="s">
        <v>549</v>
      </c>
    </row>
    <row r="63" spans="1:24" x14ac:dyDescent="0.45">
      <c r="A63" t="s">
        <v>175</v>
      </c>
      <c r="B63" t="s">
        <v>31</v>
      </c>
      <c r="C63">
        <v>72</v>
      </c>
      <c r="D63">
        <v>301</v>
      </c>
      <c r="E63">
        <v>260</v>
      </c>
      <c r="F63">
        <v>64</v>
      </c>
      <c r="G63" s="2">
        <v>0.49199999999999999</v>
      </c>
      <c r="H63" s="2">
        <f t="shared" si="0"/>
        <v>0.21262458471760798</v>
      </c>
      <c r="I63" s="2">
        <f t="shared" si="1"/>
        <v>0.65116279069767447</v>
      </c>
      <c r="J63" s="2">
        <f t="shared" si="2"/>
        <v>0.32037209302325581</v>
      </c>
      <c r="K63" s="1">
        <f t="shared" si="3"/>
        <v>0.39996747247674319</v>
      </c>
      <c r="L63" s="1">
        <f t="shared" si="4"/>
        <v>1.0687514400450202</v>
      </c>
      <c r="M63" s="1">
        <f t="shared" si="5"/>
        <v>1.1119165609886537E-2</v>
      </c>
      <c r="N63" s="1">
        <f t="shared" si="6"/>
        <v>0.93173612140977524</v>
      </c>
      <c r="O63" s="1">
        <f t="shared" si="7"/>
        <v>280.45257254434233</v>
      </c>
      <c r="P63" s="1">
        <f>IFERROR(-100*_xlfn.XMATCH(A63,Injuries!A:A),O63)</f>
        <v>280.45257254434233</v>
      </c>
      <c r="Q63" s="64" t="str">
        <f>IF(AND(_xlfn.IFNA(_xlfn.XMATCH(A63,RHH!A:A),0)&gt;0,_xlfn.IFNA(_xlfn.XMATCH(A63,LHH!A:A),0)&gt;0),"S",IF(_xlfn.IFNA(_xlfn.XMATCH(A63,RHH!A:A),0)&gt;0,"R",IF(_xlfn.IFNA(_xlfn.XMATCH(A63,LHH!A:A),0)&gt;0,"L",NA())))</f>
        <v>L</v>
      </c>
      <c r="R63" s="63" cm="1">
        <f t="array" ref="R63">IF(_xlfn.IFS(Q63="R",_xlfn.XLOOKUP(A63,RHH!A:A,RHH!V:V,0),Q63="L",_xlfn.XLOOKUP(A63,LHH!A:A,LHH!V:V,0),Q63="S",_xlfn.XLOOKUP(A63,RHH!A:A,RHH!V:V,0))="",AVERAGE(S63,N63),_xlfn.IFS(Q63="R",_xlfn.XLOOKUP(A63,RHH!A:A,RHH!V:V,0),Q63="L",_xlfn.XLOOKUP(A63,LHH!A:A,LHH!V:V,0),Q63="S",_xlfn.XLOOKUP(A63,RHH!A:A,RHH!V:V,0)))</f>
        <v>-0.83718479650733335</v>
      </c>
      <c r="S63" s="63" cm="1">
        <f t="array" ref="S63">_xlfn.IFS(Q63="R",_xlfn.XLOOKUP(A63,RHH!A:A,RHH!L:L,0),Q63="L",_xlfn.XLOOKUP(A63,LHH!A:A,LHH!L:L,0),Q63="S",_xlfn.XLOOKUP(A63,LHH!A:A,LHH!L:L,0))</f>
        <v>0.98648116043778755</v>
      </c>
      <c r="T63" s="64" t="s">
        <v>530</v>
      </c>
      <c r="U63" s="64" t="s">
        <v>531</v>
      </c>
      <c r="V63" s="64" t="s">
        <v>549</v>
      </c>
      <c r="W63" s="64" t="s">
        <v>549</v>
      </c>
      <c r="X63" s="64" t="s">
        <v>549</v>
      </c>
    </row>
    <row r="64" spans="1:24" x14ac:dyDescent="0.45">
      <c r="A64" t="s">
        <v>32</v>
      </c>
      <c r="B64" t="s">
        <v>33</v>
      </c>
      <c r="C64">
        <v>69</v>
      </c>
      <c r="D64">
        <v>291</v>
      </c>
      <c r="E64">
        <v>251</v>
      </c>
      <c r="F64">
        <v>70</v>
      </c>
      <c r="G64" s="2">
        <v>0.51800000000000002</v>
      </c>
      <c r="H64" s="2">
        <f t="shared" si="0"/>
        <v>0.24054982817869416</v>
      </c>
      <c r="I64" s="2">
        <f t="shared" si="1"/>
        <v>0.62199312714776633</v>
      </c>
      <c r="J64" s="2">
        <f t="shared" si="2"/>
        <v>0.32219243986254298</v>
      </c>
      <c r="K64" s="1">
        <f t="shared" si="3"/>
        <v>-1.879767023885338E-2</v>
      </c>
      <c r="L64" s="1">
        <f t="shared" si="4"/>
        <v>1.3528474263463945</v>
      </c>
      <c r="M64" s="1">
        <f t="shared" si="5"/>
        <v>-0.35541133760954269</v>
      </c>
      <c r="N64" s="1">
        <f t="shared" si="6"/>
        <v>0.95852674409580496</v>
      </c>
      <c r="O64" s="1">
        <f t="shared" si="7"/>
        <v>278.93128253187922</v>
      </c>
      <c r="P64" s="1">
        <f>IFERROR(-100*_xlfn.XMATCH(A64,Injuries!A:A),O64)</f>
        <v>278.93128253187922</v>
      </c>
      <c r="Q64" s="64" t="str">
        <f>IF(AND(_xlfn.IFNA(_xlfn.XMATCH(A64,RHH!A:A),0)&gt;0,_xlfn.IFNA(_xlfn.XMATCH(A64,LHH!A:A),0)&gt;0),"S",IF(_xlfn.IFNA(_xlfn.XMATCH(A64,RHH!A:A),0)&gt;0,"R",IF(_xlfn.IFNA(_xlfn.XMATCH(A64,LHH!A:A),0)&gt;0,"L",NA())))</f>
        <v>L</v>
      </c>
      <c r="R64" s="63" cm="1">
        <f t="array" ref="R64">IF(_xlfn.IFS(Q64="R",_xlfn.XLOOKUP(A64,RHH!A:A,RHH!V:V,0),Q64="L",_xlfn.XLOOKUP(A64,LHH!A:A,LHH!V:V,0),Q64="S",_xlfn.XLOOKUP(A64,RHH!A:A,RHH!V:V,0))="",AVERAGE(S64,N64),_xlfn.IFS(Q64="R",_xlfn.XLOOKUP(A64,RHH!A:A,RHH!V:V,0),Q64="L",_xlfn.XLOOKUP(A64,LHH!A:A,LHH!V:V,0),Q64="S",_xlfn.XLOOKUP(A64,RHH!A:A,RHH!V:V,0)))</f>
        <v>-1.3343431977192024</v>
      </c>
      <c r="S64" s="63" cm="1">
        <f t="array" ref="S64">_xlfn.IFS(Q64="R",_xlfn.XLOOKUP(A64,RHH!A:A,RHH!L:L,0),Q64="L",_xlfn.XLOOKUP(A64,LHH!A:A,LHH!L:L,0),Q64="S",_xlfn.XLOOKUP(A64,LHH!A:A,LHH!L:L,0))</f>
        <v>1.0353860753374111</v>
      </c>
      <c r="T64" s="64" t="s">
        <v>530</v>
      </c>
      <c r="U64" s="64" t="s">
        <v>549</v>
      </c>
      <c r="V64" s="64" t="s">
        <v>549</v>
      </c>
      <c r="W64" s="64" t="s">
        <v>549</v>
      </c>
      <c r="X64" s="64" t="s">
        <v>549</v>
      </c>
    </row>
    <row r="65" spans="1:24" x14ac:dyDescent="0.45">
      <c r="A65" t="s">
        <v>189</v>
      </c>
      <c r="B65" t="s">
        <v>47</v>
      </c>
      <c r="C65">
        <v>69</v>
      </c>
      <c r="D65">
        <v>257</v>
      </c>
      <c r="E65">
        <v>234</v>
      </c>
      <c r="F65">
        <v>78</v>
      </c>
      <c r="G65" s="2">
        <v>0.54300000000000004</v>
      </c>
      <c r="H65" s="2">
        <f t="shared" si="0"/>
        <v>0.30350194552529181</v>
      </c>
      <c r="I65" s="2">
        <f t="shared" si="1"/>
        <v>0.60700389105058361</v>
      </c>
      <c r="J65" s="2">
        <f t="shared" si="2"/>
        <v>0.32960311284046695</v>
      </c>
      <c r="K65" s="1">
        <f t="shared" si="3"/>
        <v>-0.96282354566703332</v>
      </c>
      <c r="L65" s="1">
        <f t="shared" si="4"/>
        <v>1.6260166439438699</v>
      </c>
      <c r="M65" s="1">
        <f t="shared" si="5"/>
        <v>-0.54375811919566497</v>
      </c>
      <c r="N65" s="1">
        <f t="shared" si="6"/>
        <v>1.0675919723898057</v>
      </c>
      <c r="O65" s="1">
        <f t="shared" si="7"/>
        <v>274.37113690418005</v>
      </c>
      <c r="P65" s="1">
        <f>IFERROR(-100*_xlfn.XMATCH(A65,Injuries!A:A),O65)</f>
        <v>274.37113690418005</v>
      </c>
      <c r="Q65" s="64" t="str">
        <f>IF(AND(_xlfn.IFNA(_xlfn.XMATCH(A65,RHH!A:A),0)&gt;0,_xlfn.IFNA(_xlfn.XMATCH(A65,LHH!A:A),0)&gt;0),"S",IF(_xlfn.IFNA(_xlfn.XMATCH(A65,RHH!A:A),0)&gt;0,"R",IF(_xlfn.IFNA(_xlfn.XMATCH(A65,LHH!A:A),0)&gt;0,"L",NA())))</f>
        <v>R</v>
      </c>
      <c r="R65" s="63" cm="1">
        <f t="array" ref="R65">IF(_xlfn.IFS(Q65="R",_xlfn.XLOOKUP(A65,RHH!A:A,RHH!V:V,0),Q65="L",_xlfn.XLOOKUP(A65,LHH!A:A,LHH!V:V,0),Q65="S",_xlfn.XLOOKUP(A65,RHH!A:A,RHH!V:V,0))="",AVERAGE(S65,N65),_xlfn.IFS(Q65="R",_xlfn.XLOOKUP(A65,RHH!A:A,RHH!V:V,0),Q65="L",_xlfn.XLOOKUP(A65,LHH!A:A,LHH!V:V,0),Q65="S",_xlfn.XLOOKUP(A65,RHH!A:A,RHH!V:V,0)))</f>
        <v>-0.27556903102339358</v>
      </c>
      <c r="S65" s="63" cm="1">
        <f t="array" ref="S65">_xlfn.IFS(Q65="R",_xlfn.XLOOKUP(A65,RHH!A:A,RHH!L:L,0),Q65="L",_xlfn.XLOOKUP(A65,LHH!A:A,LHH!L:L,0),Q65="S",_xlfn.XLOOKUP(A65,LHH!A:A,LHH!L:L,0))</f>
        <v>2.1581137907252623</v>
      </c>
      <c r="T65" s="64" t="s">
        <v>532</v>
      </c>
      <c r="U65" s="64" t="s">
        <v>534</v>
      </c>
      <c r="V65" s="64" t="s">
        <v>531</v>
      </c>
      <c r="W65" s="64" t="s">
        <v>549</v>
      </c>
      <c r="X65" s="64" t="s">
        <v>549</v>
      </c>
    </row>
    <row r="66" spans="1:24" x14ac:dyDescent="0.45">
      <c r="A66" t="s">
        <v>256</v>
      </c>
      <c r="B66" t="s">
        <v>47</v>
      </c>
      <c r="C66">
        <v>89</v>
      </c>
      <c r="D66">
        <v>378</v>
      </c>
      <c r="E66">
        <v>340</v>
      </c>
      <c r="F66">
        <v>76</v>
      </c>
      <c r="G66" s="2">
        <v>0.438</v>
      </c>
      <c r="H66" s="2">
        <f t="shared" ref="H66:H129" si="8">F66/D66</f>
        <v>0.20105820105820105</v>
      </c>
      <c r="I66" s="2">
        <f t="shared" ref="I66:I129" si="9">(E66-F66)/D66</f>
        <v>0.69841269841269837</v>
      </c>
      <c r="J66" s="2">
        <f t="shared" ref="J66:J129" si="10">G66*I66</f>
        <v>0.3059047619047619</v>
      </c>
      <c r="K66" s="1">
        <f t="shared" ref="K66:K129" si="11">-(H66-AB$2)/AB$3</f>
        <v>0.57341621288197686</v>
      </c>
      <c r="L66" s="1">
        <f t="shared" ref="L66:L129" si="12">(G66-AA$2)/AA$3</f>
        <v>0.47870593003447381</v>
      </c>
      <c r="M66" s="1">
        <f t="shared" ref="M66:M129" si="13">(I66-AC$2)/AC$3</f>
        <v>0.60483641648691455</v>
      </c>
      <c r="N66" s="1">
        <f t="shared" ref="N66:N129" si="14">(J66-AD$2)/AD$3</f>
        <v>0.71881581363963432</v>
      </c>
      <c r="O66" s="1">
        <f t="shared" ref="O66:O129" si="15">N66*D66</f>
        <v>271.71237755578176</v>
      </c>
      <c r="P66" s="1">
        <f>IFERROR(-100*_xlfn.XMATCH(A66,Injuries!A:A),O66)</f>
        <v>271.71237755578176</v>
      </c>
      <c r="Q66" s="64" t="str">
        <f>IF(AND(_xlfn.IFNA(_xlfn.XMATCH(A66,RHH!A:A),0)&gt;0,_xlfn.IFNA(_xlfn.XMATCH(A66,LHH!A:A),0)&gt;0),"S",IF(_xlfn.IFNA(_xlfn.XMATCH(A66,RHH!A:A),0)&gt;0,"R",IF(_xlfn.IFNA(_xlfn.XMATCH(A66,LHH!A:A),0)&gt;0,"L",NA())))</f>
        <v>R</v>
      </c>
      <c r="R66" s="63" cm="1">
        <f t="array" ref="R66">IF(_xlfn.IFS(Q66="R",_xlfn.XLOOKUP(A66,RHH!A:A,RHH!V:V,0),Q66="L",_xlfn.XLOOKUP(A66,LHH!A:A,LHH!V:V,0),Q66="S",_xlfn.XLOOKUP(A66,RHH!A:A,RHH!V:V,0))="",AVERAGE(S66,N66),_xlfn.IFS(Q66="R",_xlfn.XLOOKUP(A66,RHH!A:A,RHH!V:V,0),Q66="L",_xlfn.XLOOKUP(A66,LHH!A:A,LHH!V:V,0),Q66="S",_xlfn.XLOOKUP(A66,RHH!A:A,RHH!V:V,0)))</f>
        <v>-0.50870258619217468</v>
      </c>
      <c r="S66" s="63" cm="1">
        <f t="array" ref="S66">_xlfn.IFS(Q66="R",_xlfn.XLOOKUP(A66,RHH!A:A,RHH!L:L,0),Q66="L",_xlfn.XLOOKUP(A66,LHH!A:A,LHH!L:L,0),Q66="S",_xlfn.XLOOKUP(A66,LHH!A:A,LHH!L:L,0))</f>
        <v>0.56612383573158587</v>
      </c>
      <c r="T66" s="64" t="s">
        <v>534</v>
      </c>
      <c r="U66" s="64" t="s">
        <v>549</v>
      </c>
      <c r="V66" s="64" t="s">
        <v>549</v>
      </c>
      <c r="W66" s="64" t="s">
        <v>549</v>
      </c>
      <c r="X66" s="64" t="s">
        <v>549</v>
      </c>
    </row>
    <row r="67" spans="1:24" x14ac:dyDescent="0.45">
      <c r="A67" t="s">
        <v>109</v>
      </c>
      <c r="B67" t="s">
        <v>33</v>
      </c>
      <c r="C67">
        <v>89</v>
      </c>
      <c r="D67">
        <v>374</v>
      </c>
      <c r="E67">
        <v>332</v>
      </c>
      <c r="F67">
        <v>96</v>
      </c>
      <c r="G67" s="2">
        <v>0.47899999999999998</v>
      </c>
      <c r="H67" s="2">
        <f t="shared" si="8"/>
        <v>0.25668449197860965</v>
      </c>
      <c r="I67" s="2">
        <f t="shared" si="9"/>
        <v>0.63101604278074863</v>
      </c>
      <c r="J67" s="2">
        <f t="shared" si="10"/>
        <v>0.30225668449197857</v>
      </c>
      <c r="K67" s="1">
        <f t="shared" si="11"/>
        <v>-0.26075204382399858</v>
      </c>
      <c r="L67" s="1">
        <f t="shared" si="12"/>
        <v>0.92670344689433293</v>
      </c>
      <c r="M67" s="1">
        <f t="shared" si="13"/>
        <v>-0.24203417088956961</v>
      </c>
      <c r="N67" s="1">
        <f t="shared" si="14"/>
        <v>0.66512589950570056</v>
      </c>
      <c r="O67" s="1">
        <f t="shared" si="15"/>
        <v>248.75708641513202</v>
      </c>
      <c r="P67" s="1">
        <f>IFERROR(-100*_xlfn.XMATCH(A67,Injuries!A:A),O67)</f>
        <v>248.75708641513202</v>
      </c>
      <c r="Q67" s="64" t="str">
        <f>IF(AND(_xlfn.IFNA(_xlfn.XMATCH(A67,RHH!A:A),0)&gt;0,_xlfn.IFNA(_xlfn.XMATCH(A67,LHH!A:A),0)&gt;0),"S",IF(_xlfn.IFNA(_xlfn.XMATCH(A67,RHH!A:A),0)&gt;0,"R",IF(_xlfn.IFNA(_xlfn.XMATCH(A67,LHH!A:A),0)&gt;0,"L",NA())))</f>
        <v>R</v>
      </c>
      <c r="R67" s="63" cm="1">
        <f t="array" ref="R67">IF(_xlfn.IFS(Q67="R",_xlfn.XLOOKUP(A67,RHH!A:A,RHH!V:V,0),Q67="L",_xlfn.XLOOKUP(A67,LHH!A:A,LHH!V:V,0),Q67="S",_xlfn.XLOOKUP(A67,RHH!A:A,RHH!V:V,0))="",AVERAGE(S67,N67),_xlfn.IFS(Q67="R",_xlfn.XLOOKUP(A67,RHH!A:A,RHH!V:V,0),Q67="L",_xlfn.XLOOKUP(A67,LHH!A:A,LHH!V:V,0),Q67="S",_xlfn.XLOOKUP(A67,RHH!A:A,RHH!V:V,0)))</f>
        <v>1.6357392593049647</v>
      </c>
      <c r="S67" s="63" cm="1">
        <f t="array" ref="S67">_xlfn.IFS(Q67="R",_xlfn.XLOOKUP(A67,RHH!A:A,RHH!L:L,0),Q67="L",_xlfn.XLOOKUP(A67,LHH!A:A,LHH!L:L,0),Q67="S",_xlfn.XLOOKUP(A67,LHH!A:A,LHH!L:L,0))</f>
        <v>0.313696190061586</v>
      </c>
      <c r="T67" s="64" t="s">
        <v>534</v>
      </c>
      <c r="U67" s="64" t="s">
        <v>549</v>
      </c>
      <c r="V67" s="64" t="s">
        <v>549</v>
      </c>
      <c r="W67" s="64" t="s">
        <v>549</v>
      </c>
      <c r="X67" s="64" t="s">
        <v>549</v>
      </c>
    </row>
    <row r="68" spans="1:24" x14ac:dyDescent="0.45">
      <c r="A68" t="s">
        <v>325</v>
      </c>
      <c r="B68" t="s">
        <v>27</v>
      </c>
      <c r="C68">
        <v>80</v>
      </c>
      <c r="D68">
        <v>316</v>
      </c>
      <c r="E68">
        <v>284</v>
      </c>
      <c r="F68">
        <v>68</v>
      </c>
      <c r="G68" s="2">
        <v>0.45400000000000001</v>
      </c>
      <c r="H68" s="2">
        <f t="shared" si="8"/>
        <v>0.21518987341772153</v>
      </c>
      <c r="I68" s="2">
        <f t="shared" si="9"/>
        <v>0.68354430379746833</v>
      </c>
      <c r="J68" s="2">
        <f t="shared" si="10"/>
        <v>0.31032911392405066</v>
      </c>
      <c r="K68" s="1">
        <f t="shared" si="11"/>
        <v>0.36149856923846957</v>
      </c>
      <c r="L68" s="1">
        <f t="shared" si="12"/>
        <v>0.65353422929685812</v>
      </c>
      <c r="M68" s="1">
        <f t="shared" si="13"/>
        <v>0.41800806479677372</v>
      </c>
      <c r="N68" s="1">
        <f t="shared" si="14"/>
        <v>0.78393040774926825</v>
      </c>
      <c r="O68" s="1">
        <f t="shared" si="15"/>
        <v>247.72200884876878</v>
      </c>
      <c r="P68" s="1">
        <f>IFERROR(-100*_xlfn.XMATCH(A68,Injuries!A:A),O68)</f>
        <v>247.72200884876878</v>
      </c>
      <c r="Q68" s="64" t="str">
        <f>IF(AND(_xlfn.IFNA(_xlfn.XMATCH(A68,RHH!A:A),0)&gt;0,_xlfn.IFNA(_xlfn.XMATCH(A68,LHH!A:A),0)&gt;0),"S",IF(_xlfn.IFNA(_xlfn.XMATCH(A68,RHH!A:A),0)&gt;0,"R",IF(_xlfn.IFNA(_xlfn.XMATCH(A68,LHH!A:A),0)&gt;0,"L",NA())))</f>
        <v>R</v>
      </c>
      <c r="R68" s="63" cm="1">
        <f t="array" ref="R68">IF(_xlfn.IFS(Q68="R",_xlfn.XLOOKUP(A68,RHH!A:A,RHH!V:V,0),Q68="L",_xlfn.XLOOKUP(A68,LHH!A:A,LHH!V:V,0),Q68="S",_xlfn.XLOOKUP(A68,RHH!A:A,RHH!V:V,0))="",AVERAGE(S68,N68),_xlfn.IFS(Q68="R",_xlfn.XLOOKUP(A68,RHH!A:A,RHH!V:V,0),Q68="L",_xlfn.XLOOKUP(A68,LHH!A:A,LHH!V:V,0),Q68="S",_xlfn.XLOOKUP(A68,RHH!A:A,RHH!V:V,0)))</f>
        <v>0.95451103571097728</v>
      </c>
      <c r="S68" s="63" cm="1">
        <f t="array" ref="S68">_xlfn.IFS(Q68="R",_xlfn.XLOOKUP(A68,RHH!A:A,RHH!L:L,0),Q68="L",_xlfn.XLOOKUP(A68,LHH!A:A,LHH!L:L,0),Q68="S",_xlfn.XLOOKUP(A68,LHH!A:A,LHH!L:L,0))</f>
        <v>0.30699971496246448</v>
      </c>
      <c r="T68" s="64" t="s">
        <v>534</v>
      </c>
      <c r="U68" s="64" t="s">
        <v>549</v>
      </c>
      <c r="V68" s="64" t="s">
        <v>549</v>
      </c>
      <c r="W68" s="64" t="s">
        <v>549</v>
      </c>
      <c r="X68" s="64" t="s">
        <v>549</v>
      </c>
    </row>
    <row r="69" spans="1:24" x14ac:dyDescent="0.45">
      <c r="A69" t="s">
        <v>251</v>
      </c>
      <c r="B69" t="s">
        <v>10</v>
      </c>
      <c r="C69">
        <v>76</v>
      </c>
      <c r="D69">
        <v>301</v>
      </c>
      <c r="E69">
        <v>288</v>
      </c>
      <c r="F69">
        <v>46</v>
      </c>
      <c r="G69" s="2">
        <v>0.38900000000000001</v>
      </c>
      <c r="H69" s="2">
        <f t="shared" si="8"/>
        <v>0.15282392026578073</v>
      </c>
      <c r="I69" s="2">
        <f t="shared" si="9"/>
        <v>0.8039867109634552</v>
      </c>
      <c r="J69" s="2">
        <f t="shared" si="10"/>
        <v>0.31275083056478409</v>
      </c>
      <c r="K69" s="1">
        <f t="shared" si="11"/>
        <v>1.2967343643591205</v>
      </c>
      <c r="L69" s="1">
        <f t="shared" si="12"/>
        <v>-5.6705736456577352E-2</v>
      </c>
      <c r="M69" s="1">
        <f t="shared" si="13"/>
        <v>1.9314233989152776</v>
      </c>
      <c r="N69" s="1">
        <f t="shared" si="14"/>
        <v>0.81957158083459902</v>
      </c>
      <c r="O69" s="1">
        <f t="shared" si="15"/>
        <v>246.6910458312143</v>
      </c>
      <c r="P69" s="1">
        <f>IFERROR(-100*_xlfn.XMATCH(A69,Injuries!A:A),O69)</f>
        <v>246.6910458312143</v>
      </c>
      <c r="Q69" s="64" t="str">
        <f>IF(AND(_xlfn.IFNA(_xlfn.XMATCH(A69,RHH!A:A),0)&gt;0,_xlfn.IFNA(_xlfn.XMATCH(A69,LHH!A:A),0)&gt;0),"S",IF(_xlfn.IFNA(_xlfn.XMATCH(A69,RHH!A:A),0)&gt;0,"R",IF(_xlfn.IFNA(_xlfn.XMATCH(A69,LHH!A:A),0)&gt;0,"L",NA())))</f>
        <v>R</v>
      </c>
      <c r="R69" s="63" cm="1">
        <f t="array" ref="R69">IF(_xlfn.IFS(Q69="R",_xlfn.XLOOKUP(A69,RHH!A:A,RHH!V:V,0),Q69="L",_xlfn.XLOOKUP(A69,LHH!A:A,LHH!V:V,0),Q69="S",_xlfn.XLOOKUP(A69,RHH!A:A,RHH!V:V,0))="",AVERAGE(S69,N69),_xlfn.IFS(Q69="R",_xlfn.XLOOKUP(A69,RHH!A:A,RHH!V:V,0),Q69="L",_xlfn.XLOOKUP(A69,LHH!A:A,LHH!V:V,0),Q69="S",_xlfn.XLOOKUP(A69,RHH!A:A,RHH!V:V,0)))</f>
        <v>-0.52195365796584048</v>
      </c>
      <c r="S69" s="63" cm="1">
        <f t="array" ref="S69">_xlfn.IFS(Q69="R",_xlfn.XLOOKUP(A69,RHH!A:A,RHH!L:L,0),Q69="L",_xlfn.XLOOKUP(A69,LHH!A:A,LHH!L:L,0),Q69="S",_xlfn.XLOOKUP(A69,LHH!A:A,LHH!L:L,0))</f>
        <v>0.91746742906725942</v>
      </c>
      <c r="T69" s="64" t="s">
        <v>529</v>
      </c>
      <c r="U69" s="64" t="s">
        <v>549</v>
      </c>
      <c r="V69" s="64" t="s">
        <v>549</v>
      </c>
      <c r="W69" s="64" t="s">
        <v>549</v>
      </c>
      <c r="X69" s="64" t="s">
        <v>549</v>
      </c>
    </row>
    <row r="70" spans="1:24" x14ac:dyDescent="0.45">
      <c r="A70" t="s">
        <v>214</v>
      </c>
      <c r="B70" t="s">
        <v>93</v>
      </c>
      <c r="C70">
        <v>76</v>
      </c>
      <c r="D70">
        <v>290</v>
      </c>
      <c r="E70">
        <v>270</v>
      </c>
      <c r="F70">
        <v>44</v>
      </c>
      <c r="G70" s="2">
        <v>0.40400000000000003</v>
      </c>
      <c r="H70" s="2">
        <f t="shared" si="8"/>
        <v>0.15172413793103448</v>
      </c>
      <c r="I70" s="2">
        <f t="shared" si="9"/>
        <v>0.77931034482758621</v>
      </c>
      <c r="J70" s="2">
        <f t="shared" si="10"/>
        <v>0.31484137931034484</v>
      </c>
      <c r="K70" s="1">
        <f t="shared" si="11"/>
        <v>1.3132266290374173</v>
      </c>
      <c r="L70" s="1">
        <f t="shared" si="12"/>
        <v>0.1071957941019079</v>
      </c>
      <c r="M70" s="1">
        <f t="shared" si="13"/>
        <v>1.6213532850817078</v>
      </c>
      <c r="N70" s="1">
        <f t="shared" si="14"/>
        <v>0.85033885080772276</v>
      </c>
      <c r="O70" s="1">
        <f t="shared" si="15"/>
        <v>246.59826673423959</v>
      </c>
      <c r="P70" s="1">
        <f>IFERROR(-100*_xlfn.XMATCH(A70,Injuries!A:A),O70)</f>
        <v>246.59826673423959</v>
      </c>
      <c r="Q70" s="64" t="str">
        <f>IF(AND(_xlfn.IFNA(_xlfn.XMATCH(A70,RHH!A:A),0)&gt;0,_xlfn.IFNA(_xlfn.XMATCH(A70,LHH!A:A),0)&gt;0),"S",IF(_xlfn.IFNA(_xlfn.XMATCH(A70,RHH!A:A),0)&gt;0,"R",IF(_xlfn.IFNA(_xlfn.XMATCH(A70,LHH!A:A),0)&gt;0,"L",NA())))</f>
        <v>R</v>
      </c>
      <c r="R70" s="63" cm="1">
        <f t="array" ref="R70">IF(_xlfn.IFS(Q70="R",_xlfn.XLOOKUP(A70,RHH!A:A,RHH!V:V,0),Q70="L",_xlfn.XLOOKUP(A70,LHH!A:A,LHH!V:V,0),Q70="S",_xlfn.XLOOKUP(A70,RHH!A:A,RHH!V:V,0))="",AVERAGE(S70,N70),_xlfn.IFS(Q70="R",_xlfn.XLOOKUP(A70,RHH!A:A,RHH!V:V,0),Q70="L",_xlfn.XLOOKUP(A70,LHH!A:A,LHH!V:V,0),Q70="S",_xlfn.XLOOKUP(A70,RHH!A:A,RHH!V:V,0)))</f>
        <v>0.85172473852954678</v>
      </c>
      <c r="S70" s="63" cm="1">
        <f t="array" ref="S70">_xlfn.IFS(Q70="R",_xlfn.XLOOKUP(A70,RHH!A:A,RHH!L:L,0),Q70="L",_xlfn.XLOOKUP(A70,LHH!A:A,LHH!L:L,0),Q70="S",_xlfn.XLOOKUP(A70,LHH!A:A,LHH!L:L,0))</f>
        <v>0.14648941391081857</v>
      </c>
      <c r="T70" s="64" t="s">
        <v>533</v>
      </c>
      <c r="U70" s="64" t="s">
        <v>549</v>
      </c>
      <c r="V70" s="64" t="s">
        <v>549</v>
      </c>
      <c r="W70" s="64" t="s">
        <v>549</v>
      </c>
      <c r="X70" s="64" t="s">
        <v>549</v>
      </c>
    </row>
    <row r="71" spans="1:24" x14ac:dyDescent="0.45">
      <c r="A71" t="s">
        <v>173</v>
      </c>
      <c r="B71" t="s">
        <v>47</v>
      </c>
      <c r="C71">
        <v>89</v>
      </c>
      <c r="D71">
        <v>390</v>
      </c>
      <c r="E71">
        <v>365</v>
      </c>
      <c r="F71">
        <v>49</v>
      </c>
      <c r="G71" s="2">
        <v>0.37</v>
      </c>
      <c r="H71" s="2">
        <f t="shared" si="8"/>
        <v>0.12564102564102564</v>
      </c>
      <c r="I71" s="2">
        <f t="shared" si="9"/>
        <v>0.81025641025641026</v>
      </c>
      <c r="J71" s="2">
        <f t="shared" si="10"/>
        <v>0.2997948717948718</v>
      </c>
      <c r="K71" s="1">
        <f t="shared" si="11"/>
        <v>1.7043672919939732</v>
      </c>
      <c r="L71" s="1">
        <f t="shared" si="12"/>
        <v>-0.26431434183065866</v>
      </c>
      <c r="M71" s="1">
        <f t="shared" si="13"/>
        <v>2.0102051110508827</v>
      </c>
      <c r="N71" s="1">
        <f t="shared" si="14"/>
        <v>0.62889462002179097</v>
      </c>
      <c r="O71" s="1">
        <f t="shared" si="15"/>
        <v>245.26890180849847</v>
      </c>
      <c r="P71" s="1">
        <f>IFERROR(-100*_xlfn.XMATCH(A71,Injuries!A:A),O71)</f>
        <v>245.26890180849847</v>
      </c>
      <c r="Q71" s="64" t="str">
        <f>IF(AND(_xlfn.IFNA(_xlfn.XMATCH(A71,RHH!A:A),0)&gt;0,_xlfn.IFNA(_xlfn.XMATCH(A71,LHH!A:A),0)&gt;0),"S",IF(_xlfn.IFNA(_xlfn.XMATCH(A71,RHH!A:A),0)&gt;0,"R",IF(_xlfn.IFNA(_xlfn.XMATCH(A71,LHH!A:A),0)&gt;0,"L",NA())))</f>
        <v>S</v>
      </c>
      <c r="R71" s="63" cm="1">
        <f t="array" ref="R71">IF(_xlfn.IFS(Q71="R",_xlfn.XLOOKUP(A71,RHH!A:A,RHH!V:V,0),Q71="L",_xlfn.XLOOKUP(A71,LHH!A:A,LHH!V:V,0),Q71="S",_xlfn.XLOOKUP(A71,RHH!A:A,RHH!V:V,0))="",AVERAGE(S71,N71),_xlfn.IFS(Q71="R",_xlfn.XLOOKUP(A71,RHH!A:A,RHH!V:V,0),Q71="L",_xlfn.XLOOKUP(A71,LHH!A:A,LHH!V:V,0),Q71="S",_xlfn.XLOOKUP(A71,RHH!A:A,RHH!V:V,0)))</f>
        <v>1.2721303473162513</v>
      </c>
      <c r="S71" s="63" cm="1">
        <f t="array" ref="S71">_xlfn.IFS(Q71="R",_xlfn.XLOOKUP(A71,RHH!A:A,RHH!L:L,0),Q71="L",_xlfn.XLOOKUP(A71,LHH!A:A,LHH!L:L,0),Q71="S",_xlfn.XLOOKUP(A71,LHH!A:A,LHH!L:L,0))</f>
        <v>0.81603565837496006</v>
      </c>
      <c r="T71" s="64" t="s">
        <v>534</v>
      </c>
      <c r="U71" s="64" t="s">
        <v>549</v>
      </c>
      <c r="V71" s="64" t="s">
        <v>549</v>
      </c>
      <c r="W71" s="64" t="s">
        <v>549</v>
      </c>
      <c r="X71" s="64" t="s">
        <v>549</v>
      </c>
    </row>
    <row r="72" spans="1:24" x14ac:dyDescent="0.45">
      <c r="A72" t="s">
        <v>101</v>
      </c>
      <c r="B72" t="s">
        <v>57</v>
      </c>
      <c r="C72">
        <v>65</v>
      </c>
      <c r="D72">
        <v>273</v>
      </c>
      <c r="E72">
        <v>239</v>
      </c>
      <c r="F72">
        <v>62</v>
      </c>
      <c r="G72" s="2">
        <v>0.49</v>
      </c>
      <c r="H72" s="2">
        <f t="shared" si="8"/>
        <v>0.2271062271062271</v>
      </c>
      <c r="I72" s="2">
        <f t="shared" si="9"/>
        <v>0.64835164835164838</v>
      </c>
      <c r="J72" s="2">
        <f t="shared" si="10"/>
        <v>0.31769230769230772</v>
      </c>
      <c r="K72" s="1">
        <f t="shared" si="11"/>
        <v>0.18280170093827586</v>
      </c>
      <c r="L72" s="1">
        <f t="shared" si="12"/>
        <v>1.046897902637222</v>
      </c>
      <c r="M72" s="1">
        <f t="shared" si="13"/>
        <v>-2.4204156407436939E-2</v>
      </c>
      <c r="N72" s="1">
        <f t="shared" si="14"/>
        <v>0.89229686943233277</v>
      </c>
      <c r="O72" s="1">
        <f t="shared" si="15"/>
        <v>243.59704535502684</v>
      </c>
      <c r="P72" s="1">
        <f>IFERROR(-100*_xlfn.XMATCH(A72,Injuries!A:A),O72)</f>
        <v>243.59704535502684</v>
      </c>
      <c r="Q72" s="64" t="str">
        <f>IF(AND(_xlfn.IFNA(_xlfn.XMATCH(A72,RHH!A:A),0)&gt;0,_xlfn.IFNA(_xlfn.XMATCH(A72,LHH!A:A),0)&gt;0),"S",IF(_xlfn.IFNA(_xlfn.XMATCH(A72,RHH!A:A),0)&gt;0,"R",IF(_xlfn.IFNA(_xlfn.XMATCH(A72,LHH!A:A),0)&gt;0,"L",NA())))</f>
        <v>L</v>
      </c>
      <c r="R72" s="63" cm="1">
        <f t="array" ref="R72">IF(_xlfn.IFS(Q72="R",_xlfn.XLOOKUP(A72,RHH!A:A,RHH!V:V,0),Q72="L",_xlfn.XLOOKUP(A72,LHH!A:A,LHH!V:V,0),Q72="S",_xlfn.XLOOKUP(A72,RHH!A:A,RHH!V:V,0))="",AVERAGE(S72,N72),_xlfn.IFS(Q72="R",_xlfn.XLOOKUP(A72,RHH!A:A,RHH!V:V,0),Q72="L",_xlfn.XLOOKUP(A72,LHH!A:A,LHH!V:V,0),Q72="S",_xlfn.XLOOKUP(A72,RHH!A:A,RHH!V:V,0)))</f>
        <v>8.8698186631655268E-2</v>
      </c>
      <c r="S72" s="63" cm="1">
        <f t="array" ref="S72">_xlfn.IFS(Q72="R",_xlfn.XLOOKUP(A72,RHH!A:A,RHH!L:L,0),Q72="L",_xlfn.XLOOKUP(A72,LHH!A:A,LHH!L:L,0),Q72="S",_xlfn.XLOOKUP(A72,LHH!A:A,LHH!L:L,0))</f>
        <v>1.038935254633472</v>
      </c>
      <c r="T72" s="64" t="s">
        <v>532</v>
      </c>
      <c r="U72" s="64" t="s">
        <v>549</v>
      </c>
      <c r="V72" s="64" t="s">
        <v>549</v>
      </c>
      <c r="W72" s="64" t="s">
        <v>549</v>
      </c>
      <c r="X72" s="64" t="s">
        <v>549</v>
      </c>
    </row>
    <row r="73" spans="1:24" x14ac:dyDescent="0.45">
      <c r="A73" t="s">
        <v>150</v>
      </c>
      <c r="B73" t="s">
        <v>63</v>
      </c>
      <c r="C73">
        <v>87</v>
      </c>
      <c r="D73">
        <v>338</v>
      </c>
      <c r="E73">
        <v>305</v>
      </c>
      <c r="F73">
        <v>68</v>
      </c>
      <c r="G73" s="2">
        <v>0.436</v>
      </c>
      <c r="H73" s="2">
        <f t="shared" si="8"/>
        <v>0.20118343195266272</v>
      </c>
      <c r="I73" s="2">
        <f t="shared" si="9"/>
        <v>0.70118343195266275</v>
      </c>
      <c r="J73" s="2">
        <f t="shared" si="10"/>
        <v>0.30571597633136094</v>
      </c>
      <c r="K73" s="1">
        <f t="shared" si="11"/>
        <v>0.57153825849763207</v>
      </c>
      <c r="L73" s="1">
        <f t="shared" si="12"/>
        <v>0.45685239262667582</v>
      </c>
      <c r="M73" s="1">
        <f t="shared" si="13"/>
        <v>0.63965198290414504</v>
      </c>
      <c r="N73" s="1">
        <f t="shared" si="14"/>
        <v>0.71603739638617758</v>
      </c>
      <c r="O73" s="1">
        <f t="shared" si="15"/>
        <v>242.02063997852801</v>
      </c>
      <c r="P73" s="1">
        <f>IFERROR(-100*_xlfn.XMATCH(A73,Injuries!A:A),O73)</f>
        <v>242.02063997852801</v>
      </c>
      <c r="Q73" s="64" t="str">
        <f>IF(AND(_xlfn.IFNA(_xlfn.XMATCH(A73,RHH!A:A),0)&gt;0,_xlfn.IFNA(_xlfn.XMATCH(A73,LHH!A:A),0)&gt;0),"S",IF(_xlfn.IFNA(_xlfn.XMATCH(A73,RHH!A:A),0)&gt;0,"R",IF(_xlfn.IFNA(_xlfn.XMATCH(A73,LHH!A:A),0)&gt;0,"L",NA())))</f>
        <v>S</v>
      </c>
      <c r="R73" s="63" cm="1">
        <f t="array" ref="R73">IF(_xlfn.IFS(Q73="R",_xlfn.XLOOKUP(A73,RHH!A:A,RHH!V:V,0),Q73="L",_xlfn.XLOOKUP(A73,LHH!A:A,LHH!V:V,0),Q73="S",_xlfn.XLOOKUP(A73,RHH!A:A,RHH!V:V,0))="",AVERAGE(S73,N73),_xlfn.IFS(Q73="R",_xlfn.XLOOKUP(A73,RHH!A:A,RHH!V:V,0),Q73="L",_xlfn.XLOOKUP(A73,LHH!A:A,LHH!V:V,0),Q73="S",_xlfn.XLOOKUP(A73,RHH!A:A,RHH!V:V,0)))</f>
        <v>-6.6185842178468346E-2</v>
      </c>
      <c r="S73" s="63" cm="1">
        <f t="array" ref="S73">_xlfn.IFS(Q73="R",_xlfn.XLOOKUP(A73,RHH!A:A,RHH!L:L,0),Q73="L",_xlfn.XLOOKUP(A73,LHH!A:A,LHH!L:L,0),Q73="S",_xlfn.XLOOKUP(A73,LHH!A:A,LHH!L:L,0))</f>
        <v>-0.15101947789209763</v>
      </c>
      <c r="T73" s="64" t="s">
        <v>532</v>
      </c>
      <c r="U73" s="64" t="s">
        <v>549</v>
      </c>
      <c r="V73" s="64" t="s">
        <v>549</v>
      </c>
      <c r="W73" s="64" t="s">
        <v>549</v>
      </c>
      <c r="X73" s="64" t="s">
        <v>549</v>
      </c>
    </row>
    <row r="74" spans="1:24" x14ac:dyDescent="0.45">
      <c r="A74" t="s">
        <v>153</v>
      </c>
      <c r="B74" t="s">
        <v>42</v>
      </c>
      <c r="C74">
        <v>80</v>
      </c>
      <c r="D74">
        <v>323</v>
      </c>
      <c r="E74">
        <v>278</v>
      </c>
      <c r="F74">
        <v>53</v>
      </c>
      <c r="G74" s="2">
        <v>0.442</v>
      </c>
      <c r="H74" s="2">
        <f t="shared" si="8"/>
        <v>0.16408668730650156</v>
      </c>
      <c r="I74" s="2">
        <f t="shared" si="9"/>
        <v>0.69659442724458209</v>
      </c>
      <c r="J74" s="2">
        <f t="shared" si="10"/>
        <v>0.30789473684210528</v>
      </c>
      <c r="K74" s="1">
        <f t="shared" si="11"/>
        <v>1.1278386391077955</v>
      </c>
      <c r="L74" s="1">
        <f t="shared" si="12"/>
        <v>0.52241300485006992</v>
      </c>
      <c r="M74" s="1">
        <f t="shared" si="13"/>
        <v>0.58198898648146502</v>
      </c>
      <c r="N74" s="1">
        <f t="shared" si="14"/>
        <v>0.74810290692889936</v>
      </c>
      <c r="O74" s="1">
        <f t="shared" si="15"/>
        <v>241.6372389380345</v>
      </c>
      <c r="P74" s="1">
        <f>IFERROR(-100*_xlfn.XMATCH(A74,Injuries!A:A),O74)</f>
        <v>241.6372389380345</v>
      </c>
      <c r="Q74" s="64" t="str">
        <f>IF(AND(_xlfn.IFNA(_xlfn.XMATCH(A74,RHH!A:A),0)&gt;0,_xlfn.IFNA(_xlfn.XMATCH(A74,LHH!A:A),0)&gt;0),"S",IF(_xlfn.IFNA(_xlfn.XMATCH(A74,RHH!A:A),0)&gt;0,"R",IF(_xlfn.IFNA(_xlfn.XMATCH(A74,LHH!A:A),0)&gt;0,"L",NA())))</f>
        <v>L</v>
      </c>
      <c r="R74" s="63" cm="1">
        <f t="array" ref="R74">IF(_xlfn.IFS(Q74="R",_xlfn.XLOOKUP(A74,RHH!A:A,RHH!V:V,0),Q74="L",_xlfn.XLOOKUP(A74,LHH!A:A,LHH!V:V,0),Q74="S",_xlfn.XLOOKUP(A74,RHH!A:A,RHH!V:V,0))="",AVERAGE(S74,N74),_xlfn.IFS(Q74="R",_xlfn.XLOOKUP(A74,RHH!A:A,RHH!V:V,0),Q74="L",_xlfn.XLOOKUP(A74,LHH!A:A,LHH!V:V,0),Q74="S",_xlfn.XLOOKUP(A74,RHH!A:A,RHH!V:V,0)))</f>
        <v>2.2111639928251403</v>
      </c>
      <c r="S74" s="63" cm="1">
        <f t="array" ref="S74">_xlfn.IFS(Q74="R",_xlfn.XLOOKUP(A74,RHH!A:A,RHH!L:L,0),Q74="L",_xlfn.XLOOKUP(A74,LHH!A:A,LHH!L:L,0),Q74="S",_xlfn.XLOOKUP(A74,LHH!A:A,LHH!L:L,0))</f>
        <v>0.53642317781649995</v>
      </c>
      <c r="T74" s="64" t="s">
        <v>532</v>
      </c>
      <c r="U74" s="64" t="s">
        <v>549</v>
      </c>
      <c r="V74" s="64" t="s">
        <v>549</v>
      </c>
      <c r="W74" s="64" t="s">
        <v>549</v>
      </c>
      <c r="X74" s="64" t="s">
        <v>549</v>
      </c>
    </row>
    <row r="75" spans="1:24" x14ac:dyDescent="0.45">
      <c r="A75" t="s">
        <v>241</v>
      </c>
      <c r="B75" t="s">
        <v>117</v>
      </c>
      <c r="C75">
        <v>67</v>
      </c>
      <c r="D75">
        <v>270</v>
      </c>
      <c r="E75">
        <v>248</v>
      </c>
      <c r="F75">
        <v>53</v>
      </c>
      <c r="G75" s="2">
        <v>0.44</v>
      </c>
      <c r="H75" s="2">
        <f t="shared" si="8"/>
        <v>0.1962962962962963</v>
      </c>
      <c r="I75" s="2">
        <f t="shared" si="9"/>
        <v>0.72222222222222221</v>
      </c>
      <c r="J75" s="2">
        <f t="shared" si="10"/>
        <v>0.31777777777777777</v>
      </c>
      <c r="K75" s="1">
        <f t="shared" si="11"/>
        <v>0.64482542834668444</v>
      </c>
      <c r="L75" s="1">
        <f t="shared" si="12"/>
        <v>0.50055946744227187</v>
      </c>
      <c r="M75" s="1">
        <f t="shared" si="13"/>
        <v>0.90401424993666779</v>
      </c>
      <c r="N75" s="1">
        <f t="shared" si="14"/>
        <v>0.89355475983066335</v>
      </c>
      <c r="O75" s="1">
        <f t="shared" si="15"/>
        <v>241.25978515427911</v>
      </c>
      <c r="P75" s="1">
        <f>IFERROR(-100*_xlfn.XMATCH(A75,Injuries!A:A),O75)</f>
        <v>241.25978515427911</v>
      </c>
      <c r="Q75" s="64" t="str">
        <f>IF(AND(_xlfn.IFNA(_xlfn.XMATCH(A75,RHH!A:A),0)&gt;0,_xlfn.IFNA(_xlfn.XMATCH(A75,LHH!A:A),0)&gt;0),"S",IF(_xlfn.IFNA(_xlfn.XMATCH(A75,RHH!A:A),0)&gt;0,"R",IF(_xlfn.IFNA(_xlfn.XMATCH(A75,LHH!A:A),0)&gt;0,"L",NA())))</f>
        <v>L</v>
      </c>
      <c r="R75" s="63" cm="1">
        <f t="array" ref="R75">IF(_xlfn.IFS(Q75="R",_xlfn.XLOOKUP(A75,RHH!A:A,RHH!V:V,0),Q75="L",_xlfn.XLOOKUP(A75,LHH!A:A,LHH!V:V,0),Q75="S",_xlfn.XLOOKUP(A75,RHH!A:A,RHH!V:V,0))="",AVERAGE(S75,N75),_xlfn.IFS(Q75="R",_xlfn.XLOOKUP(A75,RHH!A:A,RHH!V:V,0),Q75="L",_xlfn.XLOOKUP(A75,LHH!A:A,LHH!V:V,0),Q75="S",_xlfn.XLOOKUP(A75,RHH!A:A,RHH!V:V,0)))</f>
        <v>-0.92121239448963876</v>
      </c>
      <c r="S75" s="63" cm="1">
        <f t="array" ref="S75">_xlfn.IFS(Q75="R",_xlfn.XLOOKUP(A75,RHH!A:A,RHH!L:L,0),Q75="L",_xlfn.XLOOKUP(A75,LHH!A:A,LHH!L:L,0),Q75="S",_xlfn.XLOOKUP(A75,LHH!A:A,LHH!L:L,0))</f>
        <v>1.6826972277110415</v>
      </c>
      <c r="T75" s="64" t="e">
        <v>#NAME?</v>
      </c>
      <c r="U75" s="64" t="s">
        <v>549</v>
      </c>
      <c r="V75" s="64" t="s">
        <v>549</v>
      </c>
      <c r="W75" s="64" t="s">
        <v>549</v>
      </c>
      <c r="X75" s="64" t="s">
        <v>549</v>
      </c>
    </row>
    <row r="76" spans="1:24" x14ac:dyDescent="0.45">
      <c r="A76" t="s">
        <v>353</v>
      </c>
      <c r="B76" t="s">
        <v>20</v>
      </c>
      <c r="C76">
        <v>80</v>
      </c>
      <c r="D76">
        <v>317</v>
      </c>
      <c r="E76">
        <v>297</v>
      </c>
      <c r="F76">
        <v>63</v>
      </c>
      <c r="G76" s="2">
        <v>0.41799999999999998</v>
      </c>
      <c r="H76" s="2">
        <f t="shared" si="8"/>
        <v>0.19873817034700317</v>
      </c>
      <c r="I76" s="2">
        <f t="shared" si="9"/>
        <v>0.73817034700315454</v>
      </c>
      <c r="J76" s="2">
        <f t="shared" si="10"/>
        <v>0.30855520504731859</v>
      </c>
      <c r="K76" s="1">
        <f t="shared" si="11"/>
        <v>0.60820724319951736</v>
      </c>
      <c r="L76" s="1">
        <f t="shared" si="12"/>
        <v>0.26017055595649352</v>
      </c>
      <c r="M76" s="1">
        <f t="shared" si="13"/>
        <v>1.104409917557585</v>
      </c>
      <c r="N76" s="1">
        <f t="shared" si="14"/>
        <v>0.75782322730966711</v>
      </c>
      <c r="O76" s="1">
        <f t="shared" si="15"/>
        <v>240.22996305716447</v>
      </c>
      <c r="P76" s="1">
        <f>IFERROR(-100*_xlfn.XMATCH(A76,Injuries!A:A),O76)</f>
        <v>240.22996305716447</v>
      </c>
      <c r="Q76" s="64" t="str">
        <f>IF(AND(_xlfn.IFNA(_xlfn.XMATCH(A76,RHH!A:A),0)&gt;0,_xlfn.IFNA(_xlfn.XMATCH(A76,LHH!A:A),0)&gt;0),"S",IF(_xlfn.IFNA(_xlfn.XMATCH(A76,RHH!A:A),0)&gt;0,"R",IF(_xlfn.IFNA(_xlfn.XMATCH(A76,LHH!A:A),0)&gt;0,"L",NA())))</f>
        <v>R</v>
      </c>
      <c r="R76" s="63" cm="1">
        <f t="array" ref="R76">IF(_xlfn.IFS(Q76="R",_xlfn.XLOOKUP(A76,RHH!A:A,RHH!V:V,0),Q76="L",_xlfn.XLOOKUP(A76,LHH!A:A,LHH!V:V,0),Q76="S",_xlfn.XLOOKUP(A76,RHH!A:A,RHH!V:V,0))="",AVERAGE(S76,N76),_xlfn.IFS(Q76="R",_xlfn.XLOOKUP(A76,RHH!A:A,RHH!V:V,0),Q76="L",_xlfn.XLOOKUP(A76,LHH!A:A,LHH!V:V,0),Q76="S",_xlfn.XLOOKUP(A76,RHH!A:A,RHH!V:V,0)))</f>
        <v>5.4128232101866722E-2</v>
      </c>
      <c r="S76" s="63" cm="1">
        <f t="array" ref="S76">_xlfn.IFS(Q76="R",_xlfn.XLOOKUP(A76,RHH!A:A,RHH!L:L,0),Q76="L",_xlfn.XLOOKUP(A76,LHH!A:A,LHH!L:L,0),Q76="S",_xlfn.XLOOKUP(A76,LHH!A:A,LHH!L:L,0))</f>
        <v>0.47042388476863678</v>
      </c>
      <c r="T76" s="64" t="s">
        <v>530</v>
      </c>
      <c r="U76" s="64" t="s">
        <v>549</v>
      </c>
      <c r="V76" s="64" t="s">
        <v>549</v>
      </c>
      <c r="W76" s="64" t="s">
        <v>549</v>
      </c>
      <c r="X76" s="64" t="s">
        <v>549</v>
      </c>
    </row>
    <row r="77" spans="1:24" x14ac:dyDescent="0.45">
      <c r="A77" t="s">
        <v>213</v>
      </c>
      <c r="B77" t="s">
        <v>66</v>
      </c>
      <c r="C77">
        <v>87</v>
      </c>
      <c r="D77">
        <v>366</v>
      </c>
      <c r="E77">
        <v>328</v>
      </c>
      <c r="F77">
        <v>85</v>
      </c>
      <c r="G77" s="2">
        <v>0.45400000000000001</v>
      </c>
      <c r="H77" s="2">
        <f t="shared" si="8"/>
        <v>0.23224043715846995</v>
      </c>
      <c r="I77" s="2">
        <f t="shared" si="9"/>
        <v>0.66393442622950816</v>
      </c>
      <c r="J77" s="2">
        <f t="shared" si="10"/>
        <v>0.3014262295081967</v>
      </c>
      <c r="K77" s="1">
        <f t="shared" si="11"/>
        <v>0.1058094194473234</v>
      </c>
      <c r="L77" s="1">
        <f t="shared" si="12"/>
        <v>0.65353422929685812</v>
      </c>
      <c r="M77" s="1">
        <f t="shared" si="13"/>
        <v>0.17160075602688979</v>
      </c>
      <c r="N77" s="1">
        <f t="shared" si="14"/>
        <v>0.65290382970665861</v>
      </c>
      <c r="O77" s="1">
        <f t="shared" si="15"/>
        <v>238.96280167263706</v>
      </c>
      <c r="P77" s="1">
        <f>IFERROR(-100*_xlfn.XMATCH(A77,Injuries!A:A),O77)</f>
        <v>238.96280167263706</v>
      </c>
      <c r="Q77" s="64" t="str">
        <f>IF(AND(_xlfn.IFNA(_xlfn.XMATCH(A77,RHH!A:A),0)&gt;0,_xlfn.IFNA(_xlfn.XMATCH(A77,LHH!A:A),0)&gt;0),"S",IF(_xlfn.IFNA(_xlfn.XMATCH(A77,RHH!A:A),0)&gt;0,"R",IF(_xlfn.IFNA(_xlfn.XMATCH(A77,LHH!A:A),0)&gt;0,"L",NA())))</f>
        <v>R</v>
      </c>
      <c r="R77" s="63" cm="1">
        <f t="array" ref="R77">IF(_xlfn.IFS(Q77="R",_xlfn.XLOOKUP(A77,RHH!A:A,RHH!V:V,0),Q77="L",_xlfn.XLOOKUP(A77,LHH!A:A,LHH!V:V,0),Q77="S",_xlfn.XLOOKUP(A77,RHH!A:A,RHH!V:V,0))="",AVERAGE(S77,N77),_xlfn.IFS(Q77="R",_xlfn.XLOOKUP(A77,RHH!A:A,RHH!V:V,0),Q77="L",_xlfn.XLOOKUP(A77,LHH!A:A,LHH!V:V,0),Q77="S",_xlfn.XLOOKUP(A77,RHH!A:A,RHH!V:V,0)))</f>
        <v>2.1873809212214868</v>
      </c>
      <c r="S77" s="63" cm="1">
        <f t="array" ref="S77">_xlfn.IFS(Q77="R",_xlfn.XLOOKUP(A77,RHH!A:A,RHH!L:L,0),Q77="L",_xlfn.XLOOKUP(A77,LHH!A:A,LHH!L:L,0),Q77="S",_xlfn.XLOOKUP(A77,LHH!A:A,LHH!L:L,0))</f>
        <v>0.35650705196624349</v>
      </c>
      <c r="T77" s="64" t="s">
        <v>534</v>
      </c>
      <c r="U77" s="64" t="s">
        <v>549</v>
      </c>
      <c r="V77" s="64" t="s">
        <v>549</v>
      </c>
      <c r="W77" s="64" t="s">
        <v>549</v>
      </c>
      <c r="X77" s="64" t="s">
        <v>549</v>
      </c>
    </row>
    <row r="78" spans="1:24" x14ac:dyDescent="0.45">
      <c r="A78" t="s">
        <v>161</v>
      </c>
      <c r="B78" t="s">
        <v>90</v>
      </c>
      <c r="C78">
        <v>89</v>
      </c>
      <c r="D78">
        <v>368</v>
      </c>
      <c r="E78">
        <v>337</v>
      </c>
      <c r="F78">
        <v>50</v>
      </c>
      <c r="G78" s="2">
        <v>0.38600000000000001</v>
      </c>
      <c r="H78" s="2">
        <f t="shared" si="8"/>
        <v>0.1358695652173913</v>
      </c>
      <c r="I78" s="2">
        <f t="shared" si="9"/>
        <v>0.77989130434782605</v>
      </c>
      <c r="J78" s="2">
        <f t="shared" si="10"/>
        <v>0.30103804347826085</v>
      </c>
      <c r="K78" s="1">
        <f t="shared" si="11"/>
        <v>1.550980774829396</v>
      </c>
      <c r="L78" s="1">
        <f t="shared" si="12"/>
        <v>-8.9486042568274402E-2</v>
      </c>
      <c r="M78" s="1">
        <f t="shared" si="13"/>
        <v>1.628653313926377</v>
      </c>
      <c r="N78" s="1">
        <f t="shared" si="14"/>
        <v>0.64719077259273439</v>
      </c>
      <c r="O78" s="1">
        <f t="shared" si="15"/>
        <v>238.16620431412625</v>
      </c>
      <c r="P78" s="1">
        <f>IFERROR(-100*_xlfn.XMATCH(A78,Injuries!A:A),O78)</f>
        <v>238.16620431412625</v>
      </c>
      <c r="Q78" s="64" t="str">
        <f>IF(AND(_xlfn.IFNA(_xlfn.XMATCH(A78,RHH!A:A),0)&gt;0,_xlfn.IFNA(_xlfn.XMATCH(A78,LHH!A:A),0)&gt;0),"S",IF(_xlfn.IFNA(_xlfn.XMATCH(A78,RHH!A:A),0)&gt;0,"R",IF(_xlfn.IFNA(_xlfn.XMATCH(A78,LHH!A:A),0)&gt;0,"L",NA())))</f>
        <v>L</v>
      </c>
      <c r="R78" s="63" cm="1">
        <f t="array" ref="R78">IF(_xlfn.IFS(Q78="R",_xlfn.XLOOKUP(A78,RHH!A:A,RHH!V:V,0),Q78="L",_xlfn.XLOOKUP(A78,LHH!A:A,LHH!V:V,0),Q78="S",_xlfn.XLOOKUP(A78,RHH!A:A,RHH!V:V,0))="",AVERAGE(S78,N78),_xlfn.IFS(Q78="R",_xlfn.XLOOKUP(A78,RHH!A:A,RHH!V:V,0),Q78="L",_xlfn.XLOOKUP(A78,LHH!A:A,LHH!V:V,0),Q78="S",_xlfn.XLOOKUP(A78,RHH!A:A,RHH!V:V,0)))</f>
        <v>9.5227309817614472E-2</v>
      </c>
      <c r="S78" s="63" cm="1">
        <f t="array" ref="S78">_xlfn.IFS(Q78="R",_xlfn.XLOOKUP(A78,RHH!A:A,RHH!L:L,0),Q78="L",_xlfn.XLOOKUP(A78,LHH!A:A,LHH!L:L,0),Q78="S",_xlfn.XLOOKUP(A78,LHH!A:A,LHH!L:L,0))</f>
        <v>1.4369864653416227</v>
      </c>
      <c r="T78" s="64" t="e">
        <v>#NAME?</v>
      </c>
      <c r="U78" s="64" t="s">
        <v>549</v>
      </c>
      <c r="V78" s="64" t="s">
        <v>549</v>
      </c>
      <c r="W78" s="64" t="s">
        <v>549</v>
      </c>
      <c r="X78" s="64" t="s">
        <v>549</v>
      </c>
    </row>
    <row r="79" spans="1:24" x14ac:dyDescent="0.45">
      <c r="A79" t="s">
        <v>73</v>
      </c>
      <c r="B79" t="s">
        <v>18</v>
      </c>
      <c r="C79">
        <v>75</v>
      </c>
      <c r="D79">
        <v>334</v>
      </c>
      <c r="E79">
        <v>315</v>
      </c>
      <c r="F79">
        <v>79</v>
      </c>
      <c r="G79" s="2">
        <v>0.432</v>
      </c>
      <c r="H79" s="2">
        <f t="shared" si="8"/>
        <v>0.23652694610778444</v>
      </c>
      <c r="I79" s="2">
        <f t="shared" si="9"/>
        <v>0.70658682634730541</v>
      </c>
      <c r="J79" s="2">
        <f t="shared" si="10"/>
        <v>0.30524550898203595</v>
      </c>
      <c r="K79" s="1">
        <f t="shared" si="11"/>
        <v>4.1529208805194201E-2</v>
      </c>
      <c r="L79" s="1">
        <f t="shared" si="12"/>
        <v>0.41314531781107972</v>
      </c>
      <c r="M79" s="1">
        <f t="shared" si="13"/>
        <v>0.70754816769122164</v>
      </c>
      <c r="N79" s="1">
        <f t="shared" si="14"/>
        <v>0.70911337895728044</v>
      </c>
      <c r="O79" s="1">
        <f t="shared" si="15"/>
        <v>236.84386857173166</v>
      </c>
      <c r="P79" s="1">
        <f>IFERROR(-100*_xlfn.XMATCH(A79,Injuries!A:A),O79)</f>
        <v>236.84386857173166</v>
      </c>
      <c r="Q79" s="64" t="str">
        <f>IF(AND(_xlfn.IFNA(_xlfn.XMATCH(A79,RHH!A:A),0)&gt;0,_xlfn.IFNA(_xlfn.XMATCH(A79,LHH!A:A),0)&gt;0),"S",IF(_xlfn.IFNA(_xlfn.XMATCH(A79,RHH!A:A),0)&gt;0,"R",IF(_xlfn.IFNA(_xlfn.XMATCH(A79,LHH!A:A),0)&gt;0,"L",NA())))</f>
        <v>R</v>
      </c>
      <c r="R79" s="63" cm="1">
        <f t="array" ref="R79">IF(_xlfn.IFS(Q79="R",_xlfn.XLOOKUP(A79,RHH!A:A,RHH!V:V,0),Q79="L",_xlfn.XLOOKUP(A79,LHH!A:A,LHH!V:V,0),Q79="S",_xlfn.XLOOKUP(A79,RHH!A:A,RHH!V:V,0))="",AVERAGE(S79,N79),_xlfn.IFS(Q79="R",_xlfn.XLOOKUP(A79,RHH!A:A,RHH!V:V,0),Q79="L",_xlfn.XLOOKUP(A79,LHH!A:A,LHH!V:V,0),Q79="S",_xlfn.XLOOKUP(A79,RHH!A:A,RHH!V:V,0)))</f>
        <v>-0.31604489268950064</v>
      </c>
      <c r="S79" s="63" cm="1">
        <f t="array" ref="S79">_xlfn.IFS(Q79="R",_xlfn.XLOOKUP(A79,RHH!A:A,RHH!L:L,0),Q79="L",_xlfn.XLOOKUP(A79,LHH!A:A,LHH!L:L,0),Q79="S",_xlfn.XLOOKUP(A79,LHH!A:A,LHH!L:L,0))</f>
        <v>1.0338955193282666</v>
      </c>
      <c r="T79" s="64" t="s">
        <v>529</v>
      </c>
      <c r="U79" s="64" t="s">
        <v>549</v>
      </c>
      <c r="V79" s="64" t="s">
        <v>549</v>
      </c>
      <c r="W79" s="64" t="s">
        <v>549</v>
      </c>
      <c r="X79" s="64" t="s">
        <v>549</v>
      </c>
    </row>
    <row r="80" spans="1:24" x14ac:dyDescent="0.45">
      <c r="A80" t="s">
        <v>163</v>
      </c>
      <c r="B80" t="s">
        <v>93</v>
      </c>
      <c r="C80">
        <v>85</v>
      </c>
      <c r="D80">
        <v>365</v>
      </c>
      <c r="E80">
        <v>316</v>
      </c>
      <c r="F80">
        <v>85</v>
      </c>
      <c r="G80" s="2">
        <v>0.47499999999999998</v>
      </c>
      <c r="H80" s="2">
        <f t="shared" si="8"/>
        <v>0.23287671232876711</v>
      </c>
      <c r="I80" s="2">
        <f t="shared" si="9"/>
        <v>0.63287671232876708</v>
      </c>
      <c r="J80" s="2">
        <f t="shared" si="10"/>
        <v>0.30061643835616436</v>
      </c>
      <c r="K80" s="1">
        <f t="shared" si="11"/>
        <v>9.6267878193898801E-2</v>
      </c>
      <c r="L80" s="1">
        <f t="shared" si="12"/>
        <v>0.88299637207873682</v>
      </c>
      <c r="M80" s="1">
        <f t="shared" si="13"/>
        <v>-0.21865398535560185</v>
      </c>
      <c r="N80" s="1">
        <f t="shared" si="14"/>
        <v>0.64098587608355728</v>
      </c>
      <c r="O80" s="1">
        <f t="shared" si="15"/>
        <v>233.95984477049842</v>
      </c>
      <c r="P80" s="1">
        <f>IFERROR(-100*_xlfn.XMATCH(A80,Injuries!A:A),O80)</f>
        <v>233.95984477049842</v>
      </c>
      <c r="Q80" s="64" t="str">
        <f>IF(AND(_xlfn.IFNA(_xlfn.XMATCH(A80,RHH!A:A),0)&gt;0,_xlfn.IFNA(_xlfn.XMATCH(A80,LHH!A:A),0)&gt;0),"S",IF(_xlfn.IFNA(_xlfn.XMATCH(A80,RHH!A:A),0)&gt;0,"R",IF(_xlfn.IFNA(_xlfn.XMATCH(A80,LHH!A:A),0)&gt;0,"L",NA())))</f>
        <v>L</v>
      </c>
      <c r="R80" s="63" cm="1">
        <f t="array" ref="R80">IF(_xlfn.IFS(Q80="R",_xlfn.XLOOKUP(A80,RHH!A:A,RHH!V:V,0),Q80="L",_xlfn.XLOOKUP(A80,LHH!A:A,LHH!V:V,0),Q80="S",_xlfn.XLOOKUP(A80,RHH!A:A,RHH!V:V,0))="",AVERAGE(S80,N80),_xlfn.IFS(Q80="R",_xlfn.XLOOKUP(A80,RHH!A:A,RHH!V:V,0),Q80="L",_xlfn.XLOOKUP(A80,LHH!A:A,LHH!V:V,0),Q80="S",_xlfn.XLOOKUP(A80,RHH!A:A,RHH!V:V,0)))</f>
        <v>-1.9065201775309344</v>
      </c>
      <c r="S80" s="63" cm="1">
        <f t="array" ref="S80">_xlfn.IFS(Q80="R",_xlfn.XLOOKUP(A80,RHH!A:A,RHH!L:L,0),Q80="L",_xlfn.XLOOKUP(A80,LHH!A:A,LHH!L:L,0),Q80="S",_xlfn.XLOOKUP(A80,LHH!A:A,LHH!L:L,0))</f>
        <v>3.1535555300063236</v>
      </c>
      <c r="T80" s="64" t="e">
        <v>#NAME?</v>
      </c>
      <c r="U80" s="64" t="s">
        <v>549</v>
      </c>
      <c r="V80" s="64" t="s">
        <v>549</v>
      </c>
      <c r="W80" s="64" t="s">
        <v>549</v>
      </c>
      <c r="X80" s="64" t="s">
        <v>549</v>
      </c>
    </row>
    <row r="81" spans="1:24" x14ac:dyDescent="0.45">
      <c r="A81" t="s">
        <v>98</v>
      </c>
      <c r="B81" t="s">
        <v>93</v>
      </c>
      <c r="C81">
        <v>77</v>
      </c>
      <c r="D81">
        <v>283</v>
      </c>
      <c r="E81">
        <v>256</v>
      </c>
      <c r="F81">
        <v>63</v>
      </c>
      <c r="G81" s="2">
        <v>0.45700000000000002</v>
      </c>
      <c r="H81" s="2">
        <f t="shared" si="8"/>
        <v>0.22261484098939929</v>
      </c>
      <c r="I81" s="2">
        <f t="shared" si="9"/>
        <v>0.6819787985865724</v>
      </c>
      <c r="J81" s="2">
        <f t="shared" si="10"/>
        <v>0.31166431095406361</v>
      </c>
      <c r="K81" s="1">
        <f t="shared" si="11"/>
        <v>0.25015423631814432</v>
      </c>
      <c r="L81" s="1">
        <f t="shared" si="12"/>
        <v>0.68631453540855514</v>
      </c>
      <c r="M81" s="1">
        <f t="shared" si="13"/>
        <v>0.39833675759226767</v>
      </c>
      <c r="N81" s="1">
        <f t="shared" si="14"/>
        <v>0.8035809265792907</v>
      </c>
      <c r="O81" s="1">
        <f t="shared" si="15"/>
        <v>227.41340222193926</v>
      </c>
      <c r="P81" s="1">
        <f>IFERROR(-100*_xlfn.XMATCH(A81,Injuries!A:A),O81)</f>
        <v>227.41340222193926</v>
      </c>
      <c r="Q81" s="64" t="str">
        <f>IF(AND(_xlfn.IFNA(_xlfn.XMATCH(A81,RHH!A:A),0)&gt;0,_xlfn.IFNA(_xlfn.XMATCH(A81,LHH!A:A),0)&gt;0),"S",IF(_xlfn.IFNA(_xlfn.XMATCH(A81,RHH!A:A),0)&gt;0,"R",IF(_xlfn.IFNA(_xlfn.XMATCH(A81,LHH!A:A),0)&gt;0,"L",NA())))</f>
        <v>L</v>
      </c>
      <c r="R81" s="63" cm="1">
        <f t="array" ref="R81">IF(_xlfn.IFS(Q81="R",_xlfn.XLOOKUP(A81,RHH!A:A,RHH!V:V,0),Q81="L",_xlfn.XLOOKUP(A81,LHH!A:A,LHH!V:V,0),Q81="S",_xlfn.XLOOKUP(A81,RHH!A:A,RHH!V:V,0))="",AVERAGE(S81,N81),_xlfn.IFS(Q81="R",_xlfn.XLOOKUP(A81,RHH!A:A,RHH!V:V,0),Q81="L",_xlfn.XLOOKUP(A81,LHH!A:A,LHH!V:V,0),Q81="S",_xlfn.XLOOKUP(A81,RHH!A:A,RHH!V:V,0)))</f>
        <v>-1.2197112016226268</v>
      </c>
      <c r="S81" s="63" cm="1">
        <f t="array" ref="S81">_xlfn.IFS(Q81="R",_xlfn.XLOOKUP(A81,RHH!A:A,RHH!L:L,0),Q81="L",_xlfn.XLOOKUP(A81,LHH!A:A,LHH!L:L,0),Q81="S",_xlfn.XLOOKUP(A81,LHH!A:A,LHH!L:L,0))</f>
        <v>2.8276829559883478</v>
      </c>
      <c r="T81" s="64" t="s">
        <v>534</v>
      </c>
      <c r="U81" s="64" t="s">
        <v>531</v>
      </c>
      <c r="V81" s="64" t="s">
        <v>530</v>
      </c>
      <c r="W81" s="64" t="s">
        <v>532</v>
      </c>
      <c r="X81" s="64" t="s">
        <v>549</v>
      </c>
    </row>
    <row r="82" spans="1:24" x14ac:dyDescent="0.45">
      <c r="A82" t="s">
        <v>302</v>
      </c>
      <c r="B82" t="s">
        <v>14</v>
      </c>
      <c r="C82">
        <v>82</v>
      </c>
      <c r="D82">
        <v>319</v>
      </c>
      <c r="E82">
        <v>290</v>
      </c>
      <c r="F82">
        <v>83</v>
      </c>
      <c r="G82" s="2">
        <v>0.46899999999999997</v>
      </c>
      <c r="H82" s="2">
        <f t="shared" si="8"/>
        <v>0.2601880877742947</v>
      </c>
      <c r="I82" s="2">
        <f t="shared" si="9"/>
        <v>0.64890282131661448</v>
      </c>
      <c r="J82" s="2">
        <f t="shared" si="10"/>
        <v>0.30433542319749218</v>
      </c>
      <c r="K82" s="1">
        <f t="shared" si="11"/>
        <v>-0.31329173950981526</v>
      </c>
      <c r="L82" s="1">
        <f t="shared" si="12"/>
        <v>0.81743575985534278</v>
      </c>
      <c r="M82" s="1">
        <f t="shared" si="13"/>
        <v>-1.727840959982235E-2</v>
      </c>
      <c r="N82" s="1">
        <f t="shared" si="14"/>
        <v>0.69571935736786772</v>
      </c>
      <c r="O82" s="1">
        <f t="shared" si="15"/>
        <v>221.93447500034981</v>
      </c>
      <c r="P82" s="1">
        <f>IFERROR(-100*_xlfn.XMATCH(A82,Injuries!A:A),O82)</f>
        <v>221.93447500034981</v>
      </c>
      <c r="Q82" s="64" t="str">
        <f>IF(AND(_xlfn.IFNA(_xlfn.XMATCH(A82,RHH!A:A),0)&gt;0,_xlfn.IFNA(_xlfn.XMATCH(A82,LHH!A:A),0)&gt;0),"S",IF(_xlfn.IFNA(_xlfn.XMATCH(A82,RHH!A:A),0)&gt;0,"R",IF(_xlfn.IFNA(_xlfn.XMATCH(A82,LHH!A:A),0)&gt;0,"L",NA())))</f>
        <v>R</v>
      </c>
      <c r="R82" s="63" cm="1">
        <f t="array" ref="R82">IF(_xlfn.IFS(Q82="R",_xlfn.XLOOKUP(A82,RHH!A:A,RHH!V:V,0),Q82="L",_xlfn.XLOOKUP(A82,LHH!A:A,LHH!V:V,0),Q82="S",_xlfn.XLOOKUP(A82,RHH!A:A,RHH!V:V,0))="",AVERAGE(S82,N82),_xlfn.IFS(Q82="R",_xlfn.XLOOKUP(A82,RHH!A:A,RHH!V:V,0),Q82="L",_xlfn.XLOOKUP(A82,LHH!A:A,LHH!V:V,0),Q82="S",_xlfn.XLOOKUP(A82,RHH!A:A,RHH!V:V,0)))</f>
        <v>-0.27522910260658962</v>
      </c>
      <c r="S82" s="63" cm="1">
        <f t="array" ref="S82">_xlfn.IFS(Q82="R",_xlfn.XLOOKUP(A82,RHH!A:A,RHH!L:L,0),Q82="L",_xlfn.XLOOKUP(A82,LHH!A:A,LHH!L:L,0),Q82="S",_xlfn.XLOOKUP(A82,LHH!A:A,LHH!L:L,0))</f>
        <v>1.0189616919022493</v>
      </c>
      <c r="T82" s="64" t="s">
        <v>534</v>
      </c>
      <c r="U82" s="64" t="s">
        <v>549</v>
      </c>
      <c r="V82" s="64" t="s">
        <v>549</v>
      </c>
      <c r="W82" s="64" t="s">
        <v>549</v>
      </c>
      <c r="X82" s="64" t="s">
        <v>549</v>
      </c>
    </row>
    <row r="83" spans="1:24" x14ac:dyDescent="0.45">
      <c r="A83" t="s">
        <v>205</v>
      </c>
      <c r="B83" t="s">
        <v>65</v>
      </c>
      <c r="C83">
        <v>70</v>
      </c>
      <c r="D83">
        <v>284</v>
      </c>
      <c r="E83">
        <v>260</v>
      </c>
      <c r="F83">
        <v>40</v>
      </c>
      <c r="G83" s="2">
        <v>0.4</v>
      </c>
      <c r="H83" s="2">
        <f t="shared" si="8"/>
        <v>0.14084507042253522</v>
      </c>
      <c r="I83" s="2">
        <f t="shared" si="9"/>
        <v>0.77464788732394363</v>
      </c>
      <c r="J83" s="2">
        <f t="shared" si="10"/>
        <v>0.3098591549295775</v>
      </c>
      <c r="K83" s="1">
        <f t="shared" si="11"/>
        <v>1.4763684209490175</v>
      </c>
      <c r="L83" s="1">
        <f t="shared" si="12"/>
        <v>6.348871928631182E-2</v>
      </c>
      <c r="M83" s="1">
        <f t="shared" si="13"/>
        <v>1.562767319833072</v>
      </c>
      <c r="N83" s="1">
        <f t="shared" si="14"/>
        <v>0.77701387194020954</v>
      </c>
      <c r="O83" s="1">
        <f t="shared" si="15"/>
        <v>220.67193963101951</v>
      </c>
      <c r="P83" s="1">
        <f>IFERROR(-100*_xlfn.XMATCH(A83,Injuries!A:A),O83)</f>
        <v>220.67193963101951</v>
      </c>
      <c r="Q83" s="64" t="str">
        <f>IF(AND(_xlfn.IFNA(_xlfn.XMATCH(A83,RHH!A:A),0)&gt;0,_xlfn.IFNA(_xlfn.XMATCH(A83,LHH!A:A),0)&gt;0),"S",IF(_xlfn.IFNA(_xlfn.XMATCH(A83,RHH!A:A),0)&gt;0,"R",IF(_xlfn.IFNA(_xlfn.XMATCH(A83,LHH!A:A),0)&gt;0,"L",NA())))</f>
        <v>R</v>
      </c>
      <c r="R83" s="63" cm="1">
        <f t="array" ref="R83">IF(_xlfn.IFS(Q83="R",_xlfn.XLOOKUP(A83,RHH!A:A,RHH!V:V,0),Q83="L",_xlfn.XLOOKUP(A83,LHH!A:A,LHH!V:V,0),Q83="S",_xlfn.XLOOKUP(A83,RHH!A:A,RHH!V:V,0))="",AVERAGE(S83,N83),_xlfn.IFS(Q83="R",_xlfn.XLOOKUP(A83,RHH!A:A,RHH!V:V,0),Q83="L",_xlfn.XLOOKUP(A83,LHH!A:A,LHH!V:V,0),Q83="S",_xlfn.XLOOKUP(A83,RHH!A:A,RHH!V:V,0)))</f>
        <v>1.1376861020526885</v>
      </c>
      <c r="S83" s="63" cm="1">
        <f t="array" ref="S83">_xlfn.IFS(Q83="R",_xlfn.XLOOKUP(A83,RHH!A:A,RHH!L:L,0),Q83="L",_xlfn.XLOOKUP(A83,LHH!A:A,LHH!L:L,0),Q83="S",_xlfn.XLOOKUP(A83,LHH!A:A,LHH!L:L,0))</f>
        <v>0.54097361528807453</v>
      </c>
      <c r="T83" s="64" t="s">
        <v>531</v>
      </c>
      <c r="U83" s="64" t="s">
        <v>549</v>
      </c>
      <c r="V83" s="64" t="s">
        <v>549</v>
      </c>
      <c r="W83" s="64" t="s">
        <v>549</v>
      </c>
      <c r="X83" s="64" t="s">
        <v>549</v>
      </c>
    </row>
    <row r="84" spans="1:24" x14ac:dyDescent="0.45">
      <c r="A84" t="s">
        <v>144</v>
      </c>
      <c r="B84" t="s">
        <v>24</v>
      </c>
      <c r="C84">
        <v>78</v>
      </c>
      <c r="D84">
        <v>314</v>
      </c>
      <c r="E84">
        <v>295</v>
      </c>
      <c r="F84">
        <v>78</v>
      </c>
      <c r="G84" s="2">
        <v>0.441</v>
      </c>
      <c r="H84" s="2">
        <f t="shared" si="8"/>
        <v>0.24840764331210191</v>
      </c>
      <c r="I84" s="2">
        <f t="shared" si="9"/>
        <v>0.69108280254777066</v>
      </c>
      <c r="J84" s="2">
        <f t="shared" si="10"/>
        <v>0.30476751592356688</v>
      </c>
      <c r="K84" s="1">
        <f t="shared" si="11"/>
        <v>-0.13663295716695806</v>
      </c>
      <c r="L84" s="1">
        <f t="shared" si="12"/>
        <v>0.51148623614617084</v>
      </c>
      <c r="M84" s="1">
        <f t="shared" si="13"/>
        <v>0.51273283718709672</v>
      </c>
      <c r="N84" s="1">
        <f t="shared" si="14"/>
        <v>0.70207860327628935</v>
      </c>
      <c r="O84" s="1">
        <f t="shared" si="15"/>
        <v>220.45268142875486</v>
      </c>
      <c r="P84" s="1">
        <f>IFERROR(-100*_xlfn.XMATCH(A84,Injuries!A:A),O84)</f>
        <v>220.45268142875486</v>
      </c>
      <c r="Q84" s="64" t="str">
        <f>IF(AND(_xlfn.IFNA(_xlfn.XMATCH(A84,RHH!A:A),0)&gt;0,_xlfn.IFNA(_xlfn.XMATCH(A84,LHH!A:A),0)&gt;0),"S",IF(_xlfn.IFNA(_xlfn.XMATCH(A84,RHH!A:A),0)&gt;0,"R",IF(_xlfn.IFNA(_xlfn.XMATCH(A84,LHH!A:A),0)&gt;0,"L",NA())))</f>
        <v>R</v>
      </c>
      <c r="R84" s="63" cm="1">
        <f t="array" ref="R84">IF(_xlfn.IFS(Q84="R",_xlfn.XLOOKUP(A84,RHH!A:A,RHH!V:V,0),Q84="L",_xlfn.XLOOKUP(A84,LHH!A:A,LHH!V:V,0),Q84="S",_xlfn.XLOOKUP(A84,RHH!A:A,RHH!V:V,0))="",AVERAGE(S84,N84),_xlfn.IFS(Q84="R",_xlfn.XLOOKUP(A84,RHH!A:A,RHH!V:V,0),Q84="L",_xlfn.XLOOKUP(A84,LHH!A:A,LHH!V:V,0),Q84="S",_xlfn.XLOOKUP(A84,RHH!A:A,RHH!V:V,0)))</f>
        <v>-0.19134345628153057</v>
      </c>
      <c r="S84" s="63" cm="1">
        <f t="array" ref="S84">_xlfn.IFS(Q84="R",_xlfn.XLOOKUP(A84,RHH!A:A,RHH!L:L,0),Q84="L",_xlfn.XLOOKUP(A84,LHH!A:A,LHH!L:L,0),Q84="S",_xlfn.XLOOKUP(A84,LHH!A:A,LHH!L:L,0))</f>
        <v>0.50547403041411731</v>
      </c>
      <c r="T84" s="64" t="s">
        <v>531</v>
      </c>
      <c r="U84" s="64" t="s">
        <v>549</v>
      </c>
      <c r="V84" s="64" t="s">
        <v>549</v>
      </c>
      <c r="W84" s="64" t="s">
        <v>549</v>
      </c>
      <c r="X84" s="64" t="s">
        <v>549</v>
      </c>
    </row>
    <row r="85" spans="1:24" x14ac:dyDescent="0.45">
      <c r="A85" t="s">
        <v>279</v>
      </c>
      <c r="B85" t="s">
        <v>31</v>
      </c>
      <c r="C85">
        <v>79</v>
      </c>
      <c r="D85">
        <v>254</v>
      </c>
      <c r="E85">
        <v>225</v>
      </c>
      <c r="F85">
        <v>33</v>
      </c>
      <c r="G85" s="2">
        <v>0.41799999999999998</v>
      </c>
      <c r="H85" s="2">
        <f t="shared" si="8"/>
        <v>0.12992125984251968</v>
      </c>
      <c r="I85" s="2">
        <f t="shared" si="9"/>
        <v>0.75590551181102361</v>
      </c>
      <c r="J85" s="2">
        <f t="shared" si="10"/>
        <v>0.31596850393700787</v>
      </c>
      <c r="K85" s="1">
        <f t="shared" si="11"/>
        <v>1.6401811770638544</v>
      </c>
      <c r="L85" s="1">
        <f t="shared" si="12"/>
        <v>0.26017055595649352</v>
      </c>
      <c r="M85" s="1">
        <f t="shared" si="13"/>
        <v>1.3272605812474731</v>
      </c>
      <c r="N85" s="1">
        <f t="shared" si="14"/>
        <v>0.86692710198126621</v>
      </c>
      <c r="O85" s="1">
        <f t="shared" si="15"/>
        <v>220.19948390324163</v>
      </c>
      <c r="P85" s="1">
        <f>IFERROR(-100*_xlfn.XMATCH(A85,Injuries!A:A),O85)</f>
        <v>220.19948390324163</v>
      </c>
      <c r="Q85" s="64" t="str">
        <f>IF(AND(_xlfn.IFNA(_xlfn.XMATCH(A85,RHH!A:A),0)&gt;0,_xlfn.IFNA(_xlfn.XMATCH(A85,LHH!A:A),0)&gt;0),"S",IF(_xlfn.IFNA(_xlfn.XMATCH(A85,RHH!A:A),0)&gt;0,"R",IF(_xlfn.IFNA(_xlfn.XMATCH(A85,LHH!A:A),0)&gt;0,"L",NA())))</f>
        <v>R</v>
      </c>
      <c r="R85" s="63" cm="1">
        <f t="array" ref="R85">IF(_xlfn.IFS(Q85="R",_xlfn.XLOOKUP(A85,RHH!A:A,RHH!V:V,0),Q85="L",_xlfn.XLOOKUP(A85,LHH!A:A,LHH!V:V,0),Q85="S",_xlfn.XLOOKUP(A85,RHH!A:A,RHH!V:V,0))="",AVERAGE(S85,N85),_xlfn.IFS(Q85="R",_xlfn.XLOOKUP(A85,RHH!A:A,RHH!V:V,0),Q85="L",_xlfn.XLOOKUP(A85,LHH!A:A,LHH!V:V,0),Q85="S",_xlfn.XLOOKUP(A85,RHH!A:A,RHH!V:V,0)))</f>
        <v>-0.43683221992627613</v>
      </c>
      <c r="S85" s="63" cm="1">
        <f t="array" ref="S85">_xlfn.IFS(Q85="R",_xlfn.XLOOKUP(A85,RHH!A:A,RHH!L:L,0),Q85="L",_xlfn.XLOOKUP(A85,LHH!A:A,LHH!L:L,0),Q85="S",_xlfn.XLOOKUP(A85,LHH!A:A,LHH!L:L,0))</f>
        <v>0.30524810547471637</v>
      </c>
      <c r="T85" s="64" t="s">
        <v>529</v>
      </c>
      <c r="U85" s="64" t="s">
        <v>549</v>
      </c>
      <c r="V85" s="64" t="s">
        <v>549</v>
      </c>
      <c r="W85" s="64" t="s">
        <v>549</v>
      </c>
      <c r="X85" s="64" t="s">
        <v>549</v>
      </c>
    </row>
    <row r="86" spans="1:24" x14ac:dyDescent="0.45">
      <c r="A86" t="s">
        <v>287</v>
      </c>
      <c r="B86" t="s">
        <v>117</v>
      </c>
      <c r="C86">
        <v>66</v>
      </c>
      <c r="D86">
        <v>162</v>
      </c>
      <c r="E86">
        <v>155</v>
      </c>
      <c r="F86">
        <v>17</v>
      </c>
      <c r="G86" s="2">
        <v>0.40600000000000003</v>
      </c>
      <c r="H86" s="2">
        <f t="shared" si="8"/>
        <v>0.10493827160493827</v>
      </c>
      <c r="I86" s="2">
        <f t="shared" si="9"/>
        <v>0.85185185185185186</v>
      </c>
      <c r="J86" s="2">
        <f t="shared" si="10"/>
        <v>0.34585185185185185</v>
      </c>
      <c r="K86" s="1">
        <f t="shared" si="11"/>
        <v>2.0148244509658939</v>
      </c>
      <c r="L86" s="1">
        <f t="shared" si="12"/>
        <v>0.12904933150970593</v>
      </c>
      <c r="M86" s="1">
        <f t="shared" si="13"/>
        <v>2.5328713431631007</v>
      </c>
      <c r="N86" s="1">
        <f t="shared" si="14"/>
        <v>1.3067298260024998</v>
      </c>
      <c r="O86" s="1">
        <f t="shared" si="15"/>
        <v>211.69023181240496</v>
      </c>
      <c r="P86" s="1">
        <f>IFERROR(-100*_xlfn.XMATCH(A86,Injuries!A:A),O86)</f>
        <v>211.69023181240496</v>
      </c>
      <c r="Q86" s="64" t="str">
        <f>IF(AND(_xlfn.IFNA(_xlfn.XMATCH(A86,RHH!A:A),0)&gt;0,_xlfn.IFNA(_xlfn.XMATCH(A86,LHH!A:A),0)&gt;0),"S",IF(_xlfn.IFNA(_xlfn.XMATCH(A86,RHH!A:A),0)&gt;0,"R",IF(_xlfn.IFNA(_xlfn.XMATCH(A86,LHH!A:A),0)&gt;0,"L",NA())))</f>
        <v>R</v>
      </c>
      <c r="R86" s="63" cm="1">
        <f t="array" ref="R86">IF(_xlfn.IFS(Q86="R",_xlfn.XLOOKUP(A86,RHH!A:A,RHH!V:V,0),Q86="L",_xlfn.XLOOKUP(A86,LHH!A:A,LHH!V:V,0),Q86="S",_xlfn.XLOOKUP(A86,RHH!A:A,RHH!V:V,0))="",AVERAGE(S86,N86),_xlfn.IFS(Q86="R",_xlfn.XLOOKUP(A86,RHH!A:A,RHH!V:V,0),Q86="L",_xlfn.XLOOKUP(A86,LHH!A:A,LHH!V:V,0),Q86="S",_xlfn.XLOOKUP(A86,RHH!A:A,RHH!V:V,0)))</f>
        <v>-0.3053466248351509</v>
      </c>
      <c r="S86" s="63" cm="1">
        <f t="array" ref="S86">_xlfn.IFS(Q86="R",_xlfn.XLOOKUP(A86,RHH!A:A,RHH!L:L,0),Q86="L",_xlfn.XLOOKUP(A86,LHH!A:A,LHH!L:L,0),Q86="S",_xlfn.XLOOKUP(A86,LHH!A:A,LHH!L:L,0))</f>
        <v>0.71818445107920448</v>
      </c>
      <c r="T86" s="64" t="s">
        <v>533</v>
      </c>
      <c r="U86" s="64" t="s">
        <v>549</v>
      </c>
      <c r="V86" s="64" t="s">
        <v>549</v>
      </c>
      <c r="W86" s="64" t="s">
        <v>549</v>
      </c>
      <c r="X86" s="64" t="s">
        <v>549</v>
      </c>
    </row>
    <row r="87" spans="1:24" x14ac:dyDescent="0.45">
      <c r="A87" t="s">
        <v>332</v>
      </c>
      <c r="B87" t="s">
        <v>53</v>
      </c>
      <c r="C87">
        <v>61</v>
      </c>
      <c r="D87">
        <v>231</v>
      </c>
      <c r="E87">
        <v>214</v>
      </c>
      <c r="F87">
        <v>46</v>
      </c>
      <c r="G87" s="2">
        <v>0.439</v>
      </c>
      <c r="H87" s="2">
        <f t="shared" si="8"/>
        <v>0.19913419913419914</v>
      </c>
      <c r="I87" s="2">
        <f t="shared" si="9"/>
        <v>0.72727272727272729</v>
      </c>
      <c r="J87" s="2">
        <f t="shared" si="10"/>
        <v>0.31927272727272726</v>
      </c>
      <c r="K87" s="1">
        <f t="shared" si="11"/>
        <v>0.60226842115054557</v>
      </c>
      <c r="L87" s="1">
        <f t="shared" si="12"/>
        <v>0.48963269873837284</v>
      </c>
      <c r="M87" s="1">
        <f t="shared" si="13"/>
        <v>0.96747621460782796</v>
      </c>
      <c r="N87" s="1">
        <f t="shared" si="14"/>
        <v>0.91555640643420078</v>
      </c>
      <c r="O87" s="1">
        <f t="shared" si="15"/>
        <v>211.49352988630037</v>
      </c>
      <c r="P87" s="1">
        <f>IFERROR(-100*_xlfn.XMATCH(A87,Injuries!A:A),O87)</f>
        <v>211.49352988630037</v>
      </c>
      <c r="Q87" s="64" t="str">
        <f>IF(AND(_xlfn.IFNA(_xlfn.XMATCH(A87,RHH!A:A),0)&gt;0,_xlfn.IFNA(_xlfn.XMATCH(A87,LHH!A:A),0)&gt;0),"S",IF(_xlfn.IFNA(_xlfn.XMATCH(A87,RHH!A:A),0)&gt;0,"R",IF(_xlfn.IFNA(_xlfn.XMATCH(A87,LHH!A:A),0)&gt;0,"L",NA())))</f>
        <v>R</v>
      </c>
      <c r="R87" s="63" cm="1">
        <f t="array" ref="R87">IF(_xlfn.IFS(Q87="R",_xlfn.XLOOKUP(A87,RHH!A:A,RHH!V:V,0),Q87="L",_xlfn.XLOOKUP(A87,LHH!A:A,LHH!V:V,0),Q87="S",_xlfn.XLOOKUP(A87,RHH!A:A,RHH!V:V,0))="",AVERAGE(S87,N87),_xlfn.IFS(Q87="R",_xlfn.XLOOKUP(A87,RHH!A:A,RHH!V:V,0),Q87="L",_xlfn.XLOOKUP(A87,LHH!A:A,LHH!V:V,0),Q87="S",_xlfn.XLOOKUP(A87,RHH!A:A,RHH!V:V,0)))</f>
        <v>1.1404971053719548</v>
      </c>
      <c r="S87" s="63" cm="1">
        <f t="array" ref="S87">_xlfn.IFS(Q87="R",_xlfn.XLOOKUP(A87,RHH!A:A,RHH!L:L,0),Q87="L",_xlfn.XLOOKUP(A87,LHH!A:A,LHH!L:L,0),Q87="S",_xlfn.XLOOKUP(A87,LHH!A:A,LHH!L:L,0))</f>
        <v>0.23552966194934186</v>
      </c>
      <c r="T87" s="64" t="s">
        <v>530</v>
      </c>
      <c r="U87" s="64" t="s">
        <v>549</v>
      </c>
      <c r="V87" s="64" t="s">
        <v>549</v>
      </c>
      <c r="W87" s="64" t="s">
        <v>549</v>
      </c>
      <c r="X87" s="64" t="s">
        <v>549</v>
      </c>
    </row>
    <row r="88" spans="1:24" x14ac:dyDescent="0.45">
      <c r="A88" t="s">
        <v>46</v>
      </c>
      <c r="B88" t="s">
        <v>47</v>
      </c>
      <c r="C88">
        <v>69</v>
      </c>
      <c r="D88">
        <v>269</v>
      </c>
      <c r="E88">
        <v>250</v>
      </c>
      <c r="F88">
        <v>46</v>
      </c>
      <c r="G88" s="2">
        <v>0.40799999999999997</v>
      </c>
      <c r="H88" s="2">
        <f t="shared" si="8"/>
        <v>0.17100371747211895</v>
      </c>
      <c r="I88" s="2">
        <f t="shared" si="9"/>
        <v>0.75836431226765799</v>
      </c>
      <c r="J88" s="2">
        <f t="shared" si="10"/>
        <v>0.30941263940520441</v>
      </c>
      <c r="K88" s="1">
        <f t="shared" si="11"/>
        <v>1.0241113026385797</v>
      </c>
      <c r="L88" s="1">
        <f t="shared" si="12"/>
        <v>0.15090286891750335</v>
      </c>
      <c r="M88" s="1">
        <f t="shared" si="13"/>
        <v>1.3581565621745209</v>
      </c>
      <c r="N88" s="1">
        <f t="shared" si="14"/>
        <v>0.77044236112767772</v>
      </c>
      <c r="O88" s="1">
        <f t="shared" si="15"/>
        <v>207.2489951433453</v>
      </c>
      <c r="P88" s="1">
        <f>IFERROR(-100*_xlfn.XMATCH(A88,Injuries!A:A),O88)</f>
        <v>207.2489951433453</v>
      </c>
      <c r="Q88" s="64" t="str">
        <f>IF(AND(_xlfn.IFNA(_xlfn.XMATCH(A88,RHH!A:A),0)&gt;0,_xlfn.IFNA(_xlfn.XMATCH(A88,LHH!A:A),0)&gt;0),"S",IF(_xlfn.IFNA(_xlfn.XMATCH(A88,RHH!A:A),0)&gt;0,"R",IF(_xlfn.IFNA(_xlfn.XMATCH(A88,LHH!A:A),0)&gt;0,"L",NA())))</f>
        <v>R</v>
      </c>
      <c r="R88" s="63" cm="1">
        <f t="array" ref="R88">IF(_xlfn.IFS(Q88="R",_xlfn.XLOOKUP(A88,RHH!A:A,RHH!V:V,0),Q88="L",_xlfn.XLOOKUP(A88,LHH!A:A,LHH!V:V,0),Q88="S",_xlfn.XLOOKUP(A88,RHH!A:A,RHH!V:V,0))="",AVERAGE(S88,N88),_xlfn.IFS(Q88="R",_xlfn.XLOOKUP(A88,RHH!A:A,RHH!V:V,0),Q88="L",_xlfn.XLOOKUP(A88,LHH!A:A,LHH!V:V,0),Q88="S",_xlfn.XLOOKUP(A88,RHH!A:A,RHH!V:V,0)))</f>
        <v>0.77541001123352726</v>
      </c>
      <c r="S88" s="63" cm="1">
        <f t="array" ref="S88">_xlfn.IFS(Q88="R",_xlfn.XLOOKUP(A88,RHH!A:A,RHH!L:L,0),Q88="L",_xlfn.XLOOKUP(A88,LHH!A:A,LHH!L:L,0),Q88="S",_xlfn.XLOOKUP(A88,LHH!A:A,LHH!L:L,0))</f>
        <v>0.87901849493400308</v>
      </c>
      <c r="T88" s="64" t="s">
        <v>529</v>
      </c>
      <c r="U88" s="64" t="s">
        <v>549</v>
      </c>
      <c r="V88" s="64" t="s">
        <v>549</v>
      </c>
      <c r="W88" s="64" t="s">
        <v>549</v>
      </c>
      <c r="X88" s="64" t="s">
        <v>549</v>
      </c>
    </row>
    <row r="89" spans="1:24" x14ac:dyDescent="0.45">
      <c r="A89" t="s">
        <v>105</v>
      </c>
      <c r="B89" t="s">
        <v>7</v>
      </c>
      <c r="C89">
        <v>69</v>
      </c>
      <c r="D89">
        <v>274</v>
      </c>
      <c r="E89">
        <v>229</v>
      </c>
      <c r="F89">
        <v>53</v>
      </c>
      <c r="G89" s="2">
        <v>0.48</v>
      </c>
      <c r="H89" s="2">
        <f t="shared" si="8"/>
        <v>0.19343065693430658</v>
      </c>
      <c r="I89" s="2">
        <f t="shared" si="9"/>
        <v>0.64233576642335766</v>
      </c>
      <c r="J89" s="2">
        <f t="shared" si="10"/>
        <v>0.30832116788321168</v>
      </c>
      <c r="K89" s="1">
        <f t="shared" si="11"/>
        <v>0.68779837066202354</v>
      </c>
      <c r="L89" s="1">
        <f t="shared" si="12"/>
        <v>0.9376302155982319</v>
      </c>
      <c r="M89" s="1">
        <f t="shared" si="13"/>
        <v>-9.9796534314449639E-2</v>
      </c>
      <c r="N89" s="1">
        <f t="shared" si="14"/>
        <v>0.75437882802114908</v>
      </c>
      <c r="O89" s="1">
        <f t="shared" si="15"/>
        <v>206.69979887779485</v>
      </c>
      <c r="P89" s="1">
        <f>IFERROR(-100*_xlfn.XMATCH(A89,Injuries!A:A),O89)</f>
        <v>206.69979887779485</v>
      </c>
      <c r="Q89" s="64" t="str">
        <f>IF(AND(_xlfn.IFNA(_xlfn.XMATCH(A89,RHH!A:A),0)&gt;0,_xlfn.IFNA(_xlfn.XMATCH(A89,LHH!A:A),0)&gt;0),"S",IF(_xlfn.IFNA(_xlfn.XMATCH(A89,RHH!A:A),0)&gt;0,"R",IF(_xlfn.IFNA(_xlfn.XMATCH(A89,LHH!A:A),0)&gt;0,"L",NA())))</f>
        <v>R</v>
      </c>
      <c r="R89" s="63" cm="1">
        <f t="array" ref="R89">IF(_xlfn.IFS(Q89="R",_xlfn.XLOOKUP(A89,RHH!A:A,RHH!V:V,0),Q89="L",_xlfn.XLOOKUP(A89,LHH!A:A,LHH!V:V,0),Q89="S",_xlfn.XLOOKUP(A89,RHH!A:A,RHH!V:V,0))="",AVERAGE(S89,N89),_xlfn.IFS(Q89="R",_xlfn.XLOOKUP(A89,RHH!A:A,RHH!V:V,0),Q89="L",_xlfn.XLOOKUP(A89,LHH!A:A,LHH!V:V,0),Q89="S",_xlfn.XLOOKUP(A89,RHH!A:A,RHH!V:V,0)))</f>
        <v>0.29426462055042563</v>
      </c>
      <c r="S89" s="63" cm="1">
        <f t="array" ref="S89">_xlfn.IFS(Q89="R",_xlfn.XLOOKUP(A89,RHH!A:A,RHH!L:L,0),Q89="L",_xlfn.XLOOKUP(A89,LHH!A:A,LHH!L:L,0),Q89="S",_xlfn.XLOOKUP(A89,LHH!A:A,LHH!L:L,0))</f>
        <v>0.7561106765940564</v>
      </c>
      <c r="T89" s="64" t="s">
        <v>529</v>
      </c>
      <c r="U89" s="64" t="s">
        <v>549</v>
      </c>
      <c r="V89" s="64" t="s">
        <v>549</v>
      </c>
      <c r="W89" s="64" t="s">
        <v>549</v>
      </c>
      <c r="X89" s="64" t="s">
        <v>549</v>
      </c>
    </row>
    <row r="90" spans="1:24" x14ac:dyDescent="0.45">
      <c r="A90" t="s">
        <v>39</v>
      </c>
      <c r="B90" t="s">
        <v>14</v>
      </c>
      <c r="C90">
        <v>72</v>
      </c>
      <c r="D90">
        <v>255</v>
      </c>
      <c r="E90">
        <v>218</v>
      </c>
      <c r="F90">
        <v>45</v>
      </c>
      <c r="G90" s="2">
        <v>0.45900000000000002</v>
      </c>
      <c r="H90" s="2">
        <f t="shared" si="8"/>
        <v>0.17647058823529413</v>
      </c>
      <c r="I90" s="2">
        <f t="shared" si="9"/>
        <v>0.67843137254901964</v>
      </c>
      <c r="J90" s="2">
        <f t="shared" si="10"/>
        <v>0.31140000000000001</v>
      </c>
      <c r="K90" s="1">
        <f t="shared" si="11"/>
        <v>0.94213046266706924</v>
      </c>
      <c r="L90" s="1">
        <f t="shared" si="12"/>
        <v>0.70816807281635319</v>
      </c>
      <c r="M90" s="1">
        <f t="shared" si="13"/>
        <v>0.35376168567026006</v>
      </c>
      <c r="N90" s="1">
        <f t="shared" si="14"/>
        <v>0.79969097830719371</v>
      </c>
      <c r="O90" s="1">
        <f t="shared" si="15"/>
        <v>203.92119946833441</v>
      </c>
      <c r="P90" s="1">
        <f>IFERROR(-100*_xlfn.XMATCH(A90,Injuries!A:A),O90)</f>
        <v>203.92119946833441</v>
      </c>
      <c r="Q90" s="64" t="str">
        <f>IF(AND(_xlfn.IFNA(_xlfn.XMATCH(A90,RHH!A:A),0)&gt;0,_xlfn.IFNA(_xlfn.XMATCH(A90,LHH!A:A),0)&gt;0),"S",IF(_xlfn.IFNA(_xlfn.XMATCH(A90,RHH!A:A),0)&gt;0,"R",IF(_xlfn.IFNA(_xlfn.XMATCH(A90,LHH!A:A),0)&gt;0,"L",NA())))</f>
        <v>L</v>
      </c>
      <c r="R90" s="63" cm="1">
        <f t="array" ref="R90">IF(_xlfn.IFS(Q90="R",_xlfn.XLOOKUP(A90,RHH!A:A,RHH!V:V,0),Q90="L",_xlfn.XLOOKUP(A90,LHH!A:A,LHH!V:V,0),Q90="S",_xlfn.XLOOKUP(A90,RHH!A:A,RHH!V:V,0))="",AVERAGE(S90,N90),_xlfn.IFS(Q90="R",_xlfn.XLOOKUP(A90,RHH!A:A,RHH!V:V,0),Q90="L",_xlfn.XLOOKUP(A90,LHH!A:A,LHH!V:V,0),Q90="S",_xlfn.XLOOKUP(A90,RHH!A:A,RHH!V:V,0)))</f>
        <v>-0.37636217575122899</v>
      </c>
      <c r="S90" s="63" cm="1">
        <f t="array" ref="S90">_xlfn.IFS(Q90="R",_xlfn.XLOOKUP(A90,RHH!A:A,RHH!L:L,0),Q90="L",_xlfn.XLOOKUP(A90,LHH!A:A,LHH!L:L,0),Q90="S",_xlfn.XLOOKUP(A90,LHH!A:A,LHH!L:L,0))</f>
        <v>2.1185490150491288</v>
      </c>
      <c r="T90" s="64" t="s">
        <v>534</v>
      </c>
      <c r="U90" s="64" t="s">
        <v>549</v>
      </c>
      <c r="V90" s="64" t="s">
        <v>549</v>
      </c>
      <c r="W90" s="64" t="s">
        <v>549</v>
      </c>
      <c r="X90" s="64" t="s">
        <v>549</v>
      </c>
    </row>
    <row r="91" spans="1:24" x14ac:dyDescent="0.45">
      <c r="A91" t="s">
        <v>193</v>
      </c>
      <c r="B91" t="s">
        <v>8</v>
      </c>
      <c r="C91">
        <v>88</v>
      </c>
      <c r="D91">
        <v>346</v>
      </c>
      <c r="E91">
        <v>319</v>
      </c>
      <c r="F91">
        <v>65</v>
      </c>
      <c r="G91" s="2">
        <v>0.40400000000000003</v>
      </c>
      <c r="H91" s="2">
        <f t="shared" si="8"/>
        <v>0.18786127167630057</v>
      </c>
      <c r="I91" s="2">
        <f t="shared" si="9"/>
        <v>0.73410404624277459</v>
      </c>
      <c r="J91" s="2">
        <f t="shared" si="10"/>
        <v>0.29657803468208094</v>
      </c>
      <c r="K91" s="1">
        <f t="shared" si="11"/>
        <v>0.77131651135995649</v>
      </c>
      <c r="L91" s="1">
        <f t="shared" si="12"/>
        <v>0.1071957941019079</v>
      </c>
      <c r="M91" s="1">
        <f t="shared" si="13"/>
        <v>1.0533149413884717</v>
      </c>
      <c r="N91" s="1">
        <f t="shared" si="14"/>
        <v>0.58155140637084468</v>
      </c>
      <c r="O91" s="1">
        <f t="shared" si="15"/>
        <v>201.21678660431226</v>
      </c>
      <c r="P91" s="1">
        <f>IFERROR(-100*_xlfn.XMATCH(A91,Injuries!A:A),O91)</f>
        <v>201.21678660431226</v>
      </c>
      <c r="Q91" s="64" t="str">
        <f>IF(AND(_xlfn.IFNA(_xlfn.XMATCH(A91,RHH!A:A),0)&gt;0,_xlfn.IFNA(_xlfn.XMATCH(A91,LHH!A:A),0)&gt;0),"S",IF(_xlfn.IFNA(_xlfn.XMATCH(A91,RHH!A:A),0)&gt;0,"R",IF(_xlfn.IFNA(_xlfn.XMATCH(A91,LHH!A:A),0)&gt;0,"L",NA())))</f>
        <v>L</v>
      </c>
      <c r="R91" s="63" cm="1">
        <f t="array" ref="R91">IF(_xlfn.IFS(Q91="R",_xlfn.XLOOKUP(A91,RHH!A:A,RHH!V:V,0),Q91="L",_xlfn.XLOOKUP(A91,LHH!A:A,LHH!V:V,0),Q91="S",_xlfn.XLOOKUP(A91,RHH!A:A,RHH!V:V,0))="",AVERAGE(S91,N91),_xlfn.IFS(Q91="R",_xlfn.XLOOKUP(A91,RHH!A:A,RHH!V:V,0),Q91="L",_xlfn.XLOOKUP(A91,LHH!A:A,LHH!V:V,0),Q91="S",_xlfn.XLOOKUP(A91,RHH!A:A,RHH!V:V,0)))</f>
        <v>1.1590238595006497</v>
      </c>
      <c r="S91" s="63" cm="1">
        <f t="array" ref="S91">_xlfn.IFS(Q91="R",_xlfn.XLOOKUP(A91,RHH!A:A,RHH!L:L,0),Q91="L",_xlfn.XLOOKUP(A91,LHH!A:A,LHH!L:L,0),Q91="S",_xlfn.XLOOKUP(A91,LHH!A:A,LHH!L:L,0))</f>
        <v>1.8108745529771091</v>
      </c>
      <c r="T91" s="64" t="s">
        <v>534</v>
      </c>
      <c r="U91" s="64" t="s">
        <v>549</v>
      </c>
      <c r="V91" s="64" t="s">
        <v>549</v>
      </c>
      <c r="W91" s="64" t="s">
        <v>549</v>
      </c>
      <c r="X91" s="64" t="s">
        <v>549</v>
      </c>
    </row>
    <row r="92" spans="1:24" x14ac:dyDescent="0.45">
      <c r="A92" t="s">
        <v>45</v>
      </c>
      <c r="B92" t="s">
        <v>31</v>
      </c>
      <c r="C92">
        <v>50</v>
      </c>
      <c r="D92">
        <v>186</v>
      </c>
      <c r="E92">
        <v>161</v>
      </c>
      <c r="F92">
        <v>42</v>
      </c>
      <c r="G92" s="2">
        <v>0.51600000000000001</v>
      </c>
      <c r="H92" s="2">
        <f t="shared" si="8"/>
        <v>0.22580645161290322</v>
      </c>
      <c r="I92" s="2">
        <f t="shared" si="9"/>
        <v>0.63978494623655913</v>
      </c>
      <c r="J92" s="2">
        <f t="shared" si="10"/>
        <v>0.3301290322580645</v>
      </c>
      <c r="K92" s="1">
        <f t="shared" si="11"/>
        <v>0.20229305007256343</v>
      </c>
      <c r="L92" s="1">
        <f t="shared" si="12"/>
        <v>1.3309938889385966</v>
      </c>
      <c r="M92" s="1">
        <f t="shared" si="13"/>
        <v>-0.13184878630871333</v>
      </c>
      <c r="N92" s="1">
        <f t="shared" si="14"/>
        <v>1.0753320955224006</v>
      </c>
      <c r="O92" s="1">
        <f t="shared" si="15"/>
        <v>200.01176976716653</v>
      </c>
      <c r="P92" s="1">
        <f>IFERROR(-100*_xlfn.XMATCH(A92,Injuries!A:A),O92)</f>
        <v>200.01176976716653</v>
      </c>
      <c r="Q92" s="64" t="str">
        <f>IF(AND(_xlfn.IFNA(_xlfn.XMATCH(A92,RHH!A:A),0)&gt;0,_xlfn.IFNA(_xlfn.XMATCH(A92,LHH!A:A),0)&gt;0),"S",IF(_xlfn.IFNA(_xlfn.XMATCH(A92,RHH!A:A),0)&gt;0,"R",IF(_xlfn.IFNA(_xlfn.XMATCH(A92,LHH!A:A),0)&gt;0,"L",NA())))</f>
        <v>R</v>
      </c>
      <c r="R92" s="63" cm="1">
        <f t="array" ref="R92">IF(_xlfn.IFS(Q92="R",_xlfn.XLOOKUP(A92,RHH!A:A,RHH!V:V,0),Q92="L",_xlfn.XLOOKUP(A92,LHH!A:A,LHH!V:V,0),Q92="S",_xlfn.XLOOKUP(A92,RHH!A:A,RHH!V:V,0))="",AVERAGE(S92,N92),_xlfn.IFS(Q92="R",_xlfn.XLOOKUP(A92,RHH!A:A,RHH!V:V,0),Q92="L",_xlfn.XLOOKUP(A92,LHH!A:A,LHH!V:V,0),Q92="S",_xlfn.XLOOKUP(A92,RHH!A:A,RHH!V:V,0)))</f>
        <v>2.0301407245761149</v>
      </c>
      <c r="S92" s="63" cm="1">
        <f t="array" ref="S92">_xlfn.IFS(Q92="R",_xlfn.XLOOKUP(A92,RHH!A:A,RHH!L:L,0),Q92="L",_xlfn.XLOOKUP(A92,LHH!A:A,LHH!L:L,0),Q92="S",_xlfn.XLOOKUP(A92,LHH!A:A,LHH!L:L,0))</f>
        <v>-5.9795985128933915E-2</v>
      </c>
      <c r="T92" s="64" t="s">
        <v>534</v>
      </c>
      <c r="U92" s="64" t="s">
        <v>549</v>
      </c>
      <c r="V92" s="64" t="s">
        <v>549</v>
      </c>
      <c r="W92" s="64" t="s">
        <v>549</v>
      </c>
      <c r="X92" s="64" t="s">
        <v>549</v>
      </c>
    </row>
    <row r="93" spans="1:24" x14ac:dyDescent="0.45">
      <c r="A93" t="s">
        <v>97</v>
      </c>
      <c r="B93" t="s">
        <v>90</v>
      </c>
      <c r="C93">
        <v>87</v>
      </c>
      <c r="D93">
        <v>338</v>
      </c>
      <c r="E93">
        <v>305</v>
      </c>
      <c r="F93">
        <v>91</v>
      </c>
      <c r="G93" s="2">
        <v>0.46899999999999997</v>
      </c>
      <c r="H93" s="2">
        <f t="shared" si="8"/>
        <v>0.26923076923076922</v>
      </c>
      <c r="I93" s="2">
        <f t="shared" si="9"/>
        <v>0.63313609467455623</v>
      </c>
      <c r="J93" s="2">
        <f t="shared" si="10"/>
        <v>0.29694082840236685</v>
      </c>
      <c r="K93" s="1">
        <f t="shared" si="11"/>
        <v>-0.44889520509567776</v>
      </c>
      <c r="L93" s="1">
        <f t="shared" si="12"/>
        <v>0.81743575985534278</v>
      </c>
      <c r="M93" s="1">
        <f t="shared" si="13"/>
        <v>-0.21539472452917272</v>
      </c>
      <c r="N93" s="1">
        <f t="shared" si="14"/>
        <v>0.58689075679751779</v>
      </c>
      <c r="O93" s="1">
        <f t="shared" si="15"/>
        <v>198.36907579756101</v>
      </c>
      <c r="P93" s="1">
        <f>IFERROR(-100*_xlfn.XMATCH(A93,Injuries!A:A),O93)</f>
        <v>198.36907579756101</v>
      </c>
      <c r="Q93" s="64" t="str">
        <f>IF(AND(_xlfn.IFNA(_xlfn.XMATCH(A93,RHH!A:A),0)&gt;0,_xlfn.IFNA(_xlfn.XMATCH(A93,LHH!A:A),0)&gt;0),"S",IF(_xlfn.IFNA(_xlfn.XMATCH(A93,RHH!A:A),0)&gt;0,"R",IF(_xlfn.IFNA(_xlfn.XMATCH(A93,LHH!A:A),0)&gt;0,"L",NA())))</f>
        <v>L</v>
      </c>
      <c r="R93" s="63" cm="1">
        <f t="array" ref="R93">IF(_xlfn.IFS(Q93="R",_xlfn.XLOOKUP(A93,RHH!A:A,RHH!V:V,0),Q93="L",_xlfn.XLOOKUP(A93,LHH!A:A,LHH!V:V,0),Q93="S",_xlfn.XLOOKUP(A93,RHH!A:A,RHH!V:V,0))="",AVERAGE(S93,N93),_xlfn.IFS(Q93="R",_xlfn.XLOOKUP(A93,RHH!A:A,RHH!V:V,0),Q93="L",_xlfn.XLOOKUP(A93,LHH!A:A,LHH!V:V,0),Q93="S",_xlfn.XLOOKUP(A93,RHH!A:A,RHH!V:V,0)))</f>
        <v>-0.20828263176395817</v>
      </c>
      <c r="S93" s="63" cm="1">
        <f t="array" ref="S93">_xlfn.IFS(Q93="R",_xlfn.XLOOKUP(A93,RHH!A:A,RHH!L:L,0),Q93="L",_xlfn.XLOOKUP(A93,LHH!A:A,LHH!L:L,0),Q93="S",_xlfn.XLOOKUP(A93,LHH!A:A,LHH!L:L,0))</f>
        <v>2.3491236397340645</v>
      </c>
      <c r="T93" s="64" t="s">
        <v>535</v>
      </c>
      <c r="U93" s="64" t="s">
        <v>549</v>
      </c>
      <c r="V93" s="64" t="s">
        <v>549</v>
      </c>
      <c r="W93" s="64" t="s">
        <v>549</v>
      </c>
      <c r="X93" s="64" t="s">
        <v>549</v>
      </c>
    </row>
    <row r="94" spans="1:24" x14ac:dyDescent="0.45">
      <c r="A94" t="s">
        <v>359</v>
      </c>
      <c r="B94" t="s">
        <v>53</v>
      </c>
      <c r="C94">
        <v>74</v>
      </c>
      <c r="D94">
        <v>279</v>
      </c>
      <c r="E94">
        <v>254</v>
      </c>
      <c r="F94">
        <v>61</v>
      </c>
      <c r="G94" s="2">
        <v>0.441</v>
      </c>
      <c r="H94" s="2">
        <f t="shared" si="8"/>
        <v>0.21863799283154123</v>
      </c>
      <c r="I94" s="2">
        <f t="shared" si="9"/>
        <v>0.69175627240143367</v>
      </c>
      <c r="J94" s="2">
        <f t="shared" si="10"/>
        <v>0.30506451612903224</v>
      </c>
      <c r="K94" s="1">
        <f t="shared" si="11"/>
        <v>0.30979079378287605</v>
      </c>
      <c r="L94" s="1">
        <f t="shared" si="12"/>
        <v>0.51148623614617084</v>
      </c>
      <c r="M94" s="1">
        <f t="shared" si="13"/>
        <v>0.52119530175902684</v>
      </c>
      <c r="N94" s="1">
        <f t="shared" si="14"/>
        <v>0.70644964964534918</v>
      </c>
      <c r="O94" s="1">
        <f t="shared" si="15"/>
        <v>197.09945225105241</v>
      </c>
      <c r="P94" s="1">
        <f>IFERROR(-100*_xlfn.XMATCH(A94,Injuries!A:A),O94)</f>
        <v>197.09945225105241</v>
      </c>
      <c r="Q94" s="64" t="str">
        <f>IF(AND(_xlfn.IFNA(_xlfn.XMATCH(A94,RHH!A:A),0)&gt;0,_xlfn.IFNA(_xlfn.XMATCH(A94,LHH!A:A),0)&gt;0),"S",IF(_xlfn.IFNA(_xlfn.XMATCH(A94,RHH!A:A),0)&gt;0,"R",IF(_xlfn.IFNA(_xlfn.XMATCH(A94,LHH!A:A),0)&gt;0,"L",NA())))</f>
        <v>S</v>
      </c>
      <c r="R94" s="63" cm="1">
        <f t="array" ref="R94">IF(_xlfn.IFS(Q94="R",_xlfn.XLOOKUP(A94,RHH!A:A,RHH!V:V,0),Q94="L",_xlfn.XLOOKUP(A94,LHH!A:A,LHH!V:V,0),Q94="S",_xlfn.XLOOKUP(A94,RHH!A:A,RHH!V:V,0))="",AVERAGE(S94,N94),_xlfn.IFS(Q94="R",_xlfn.XLOOKUP(A94,RHH!A:A,RHH!V:V,0),Q94="L",_xlfn.XLOOKUP(A94,LHH!A:A,LHH!V:V,0),Q94="S",_xlfn.XLOOKUP(A94,RHH!A:A,RHH!V:V,0)))</f>
        <v>-0.8280971694745296</v>
      </c>
      <c r="S94" s="63" cm="1">
        <f t="array" ref="S94">_xlfn.IFS(Q94="R",_xlfn.XLOOKUP(A94,RHH!A:A,RHH!L:L,0),Q94="L",_xlfn.XLOOKUP(A94,LHH!A:A,LHH!L:L,0),Q94="S",_xlfn.XLOOKUP(A94,LHH!A:A,LHH!L:L,0))</f>
        <v>0.62790215879787492</v>
      </c>
      <c r="T94" s="64" t="s">
        <v>534</v>
      </c>
      <c r="U94" s="64" t="s">
        <v>549</v>
      </c>
      <c r="V94" s="64" t="s">
        <v>549</v>
      </c>
      <c r="W94" s="64" t="s">
        <v>549</v>
      </c>
      <c r="X94" s="64" t="s">
        <v>549</v>
      </c>
    </row>
    <row r="95" spans="1:24" x14ac:dyDescent="0.45">
      <c r="A95" t="s">
        <v>102</v>
      </c>
      <c r="B95" t="s">
        <v>12</v>
      </c>
      <c r="C95">
        <v>89</v>
      </c>
      <c r="D95">
        <v>359</v>
      </c>
      <c r="E95">
        <v>312</v>
      </c>
      <c r="F95">
        <v>91</v>
      </c>
      <c r="G95" s="2">
        <v>0.47799999999999998</v>
      </c>
      <c r="H95" s="2">
        <f t="shared" si="8"/>
        <v>0.25348189415041783</v>
      </c>
      <c r="I95" s="2">
        <f t="shared" si="9"/>
        <v>0.6155988857938719</v>
      </c>
      <c r="J95" s="2">
        <f t="shared" si="10"/>
        <v>0.29425626740947075</v>
      </c>
      <c r="K95" s="1">
        <f t="shared" si="11"/>
        <v>-0.21272609416836596</v>
      </c>
      <c r="L95" s="1">
        <f t="shared" si="12"/>
        <v>0.91577667819043385</v>
      </c>
      <c r="M95" s="1">
        <f t="shared" si="13"/>
        <v>-0.43575797915168674</v>
      </c>
      <c r="N95" s="1">
        <f t="shared" si="14"/>
        <v>0.54738121988614741</v>
      </c>
      <c r="O95" s="1">
        <f t="shared" si="15"/>
        <v>196.50985793912693</v>
      </c>
      <c r="P95" s="1">
        <f>IFERROR(-100*_xlfn.XMATCH(A95,Injuries!A:A),O95)</f>
        <v>196.50985793912693</v>
      </c>
      <c r="Q95" s="64" t="str">
        <f>IF(AND(_xlfn.IFNA(_xlfn.XMATCH(A95,RHH!A:A),0)&gt;0,_xlfn.IFNA(_xlfn.XMATCH(A95,LHH!A:A),0)&gt;0),"S",IF(_xlfn.IFNA(_xlfn.XMATCH(A95,RHH!A:A),0)&gt;0,"R",IF(_xlfn.IFNA(_xlfn.XMATCH(A95,LHH!A:A),0)&gt;0,"L",NA())))</f>
        <v>R</v>
      </c>
      <c r="R95" s="63" cm="1">
        <f t="array" ref="R95">IF(_xlfn.IFS(Q95="R",_xlfn.XLOOKUP(A95,RHH!A:A,RHH!V:V,0),Q95="L",_xlfn.XLOOKUP(A95,LHH!A:A,LHH!V:V,0),Q95="S",_xlfn.XLOOKUP(A95,RHH!A:A,RHH!V:V,0))="",AVERAGE(S95,N95),_xlfn.IFS(Q95="R",_xlfn.XLOOKUP(A95,RHH!A:A,RHH!V:V,0),Q95="L",_xlfn.XLOOKUP(A95,LHH!A:A,LHH!V:V,0),Q95="S",_xlfn.XLOOKUP(A95,RHH!A:A,RHH!V:V,0)))</f>
        <v>0.19189704524067436</v>
      </c>
      <c r="S95" s="63" cm="1">
        <f t="array" ref="S95">_xlfn.IFS(Q95="R",_xlfn.XLOOKUP(A95,RHH!A:A,RHH!L:L,0),Q95="L",_xlfn.XLOOKUP(A95,LHH!A:A,LHH!L:L,0),Q95="S",_xlfn.XLOOKUP(A95,LHH!A:A,LHH!L:L,0))</f>
        <v>0.96260022515113963</v>
      </c>
      <c r="T95" s="64" t="s">
        <v>529</v>
      </c>
      <c r="U95" s="64" t="s">
        <v>549</v>
      </c>
      <c r="V95" s="64" t="s">
        <v>549</v>
      </c>
      <c r="W95" s="64" t="s">
        <v>549</v>
      </c>
      <c r="X95" s="64" t="s">
        <v>549</v>
      </c>
    </row>
    <row r="96" spans="1:24" x14ac:dyDescent="0.45">
      <c r="A96" t="s">
        <v>299</v>
      </c>
      <c r="B96" t="s">
        <v>55</v>
      </c>
      <c r="C96">
        <v>78</v>
      </c>
      <c r="D96">
        <v>306</v>
      </c>
      <c r="E96">
        <v>283</v>
      </c>
      <c r="F96">
        <v>47</v>
      </c>
      <c r="G96" s="2">
        <v>0.38900000000000001</v>
      </c>
      <c r="H96" s="2">
        <f t="shared" si="8"/>
        <v>0.15359477124183007</v>
      </c>
      <c r="I96" s="2">
        <f t="shared" si="9"/>
        <v>0.77124183006535951</v>
      </c>
      <c r="J96" s="2">
        <f t="shared" si="10"/>
        <v>0.30001307189542487</v>
      </c>
      <c r="K96" s="1">
        <f t="shared" si="11"/>
        <v>1.285174733036744</v>
      </c>
      <c r="L96" s="1">
        <f t="shared" si="12"/>
        <v>-5.6705736456577352E-2</v>
      </c>
      <c r="M96" s="1">
        <f t="shared" si="13"/>
        <v>1.5199686129214538</v>
      </c>
      <c r="N96" s="1">
        <f t="shared" si="14"/>
        <v>0.63210594021517796</v>
      </c>
      <c r="O96" s="1">
        <f t="shared" si="15"/>
        <v>193.42441770584446</v>
      </c>
      <c r="P96" s="1">
        <f>IFERROR(-100*_xlfn.XMATCH(A96,Injuries!A:A),O96)</f>
        <v>193.42441770584446</v>
      </c>
      <c r="Q96" s="64" t="str">
        <f>IF(AND(_xlfn.IFNA(_xlfn.XMATCH(A96,RHH!A:A),0)&gt;0,_xlfn.IFNA(_xlfn.XMATCH(A96,LHH!A:A),0)&gt;0),"S",IF(_xlfn.IFNA(_xlfn.XMATCH(A96,RHH!A:A),0)&gt;0,"R",IF(_xlfn.IFNA(_xlfn.XMATCH(A96,LHH!A:A),0)&gt;0,"L",NA())))</f>
        <v>L</v>
      </c>
      <c r="R96" s="63" cm="1">
        <f t="array" ref="R96">IF(_xlfn.IFS(Q96="R",_xlfn.XLOOKUP(A96,RHH!A:A,RHH!V:V,0),Q96="L",_xlfn.XLOOKUP(A96,LHH!A:A,LHH!V:V,0),Q96="S",_xlfn.XLOOKUP(A96,RHH!A:A,RHH!V:V,0))="",AVERAGE(S96,N96),_xlfn.IFS(Q96="R",_xlfn.XLOOKUP(A96,RHH!A:A,RHH!V:V,0),Q96="L",_xlfn.XLOOKUP(A96,LHH!A:A,LHH!V:V,0),Q96="S",_xlfn.XLOOKUP(A96,RHH!A:A,RHH!V:V,0)))</f>
        <v>0.38787589348973345</v>
      </c>
      <c r="S96" s="63" cm="1">
        <f t="array" ref="S96">_xlfn.IFS(Q96="R",_xlfn.XLOOKUP(A96,RHH!A:A,RHH!L:L,0),Q96="L",_xlfn.XLOOKUP(A96,LHH!A:A,LHH!L:L,0),Q96="S",_xlfn.XLOOKUP(A96,LHH!A:A,LHH!L:L,0))</f>
        <v>1.9951503245260668E-2</v>
      </c>
      <c r="T96" s="64" t="s">
        <v>532</v>
      </c>
      <c r="U96" s="64" t="s">
        <v>549</v>
      </c>
      <c r="V96" s="64" t="s">
        <v>549</v>
      </c>
      <c r="W96" s="64" t="s">
        <v>549</v>
      </c>
      <c r="X96" s="64" t="s">
        <v>549</v>
      </c>
    </row>
    <row r="97" spans="1:24" x14ac:dyDescent="0.45">
      <c r="A97" t="s">
        <v>284</v>
      </c>
      <c r="B97" t="s">
        <v>65</v>
      </c>
      <c r="C97">
        <v>80</v>
      </c>
      <c r="D97">
        <v>293</v>
      </c>
      <c r="E97">
        <v>272</v>
      </c>
      <c r="F97">
        <v>89</v>
      </c>
      <c r="G97" s="2">
        <v>0.48199999999999998</v>
      </c>
      <c r="H97" s="2">
        <f t="shared" si="8"/>
        <v>0.30375426621160412</v>
      </c>
      <c r="I97" s="2">
        <f t="shared" si="9"/>
        <v>0.62457337883959041</v>
      </c>
      <c r="J97" s="2">
        <f t="shared" si="10"/>
        <v>0.30104436860068257</v>
      </c>
      <c r="K97" s="1">
        <f t="shared" si="11"/>
        <v>-0.96660733034059987</v>
      </c>
      <c r="L97" s="1">
        <f t="shared" si="12"/>
        <v>0.95948375300602995</v>
      </c>
      <c r="M97" s="1">
        <f t="shared" si="13"/>
        <v>-0.3229892649511133</v>
      </c>
      <c r="N97" s="1">
        <f t="shared" si="14"/>
        <v>0.64728386142865613</v>
      </c>
      <c r="O97" s="1">
        <f t="shared" si="15"/>
        <v>189.65417139859625</v>
      </c>
      <c r="P97" s="1">
        <f>IFERROR(-100*_xlfn.XMATCH(A97,Injuries!A:A),O97)</f>
        <v>189.65417139859625</v>
      </c>
      <c r="Q97" s="64" t="str">
        <f>IF(AND(_xlfn.IFNA(_xlfn.XMATCH(A97,RHH!A:A),0)&gt;0,_xlfn.IFNA(_xlfn.XMATCH(A97,LHH!A:A),0)&gt;0),"S",IF(_xlfn.IFNA(_xlfn.XMATCH(A97,RHH!A:A),0)&gt;0,"R",IF(_xlfn.IFNA(_xlfn.XMATCH(A97,LHH!A:A),0)&gt;0,"L",NA())))</f>
        <v>R</v>
      </c>
      <c r="R97" s="63" cm="1">
        <f t="array" ref="R97">IF(_xlfn.IFS(Q97="R",_xlfn.XLOOKUP(A97,RHH!A:A,RHH!V:V,0),Q97="L",_xlfn.XLOOKUP(A97,LHH!A:A,LHH!V:V,0),Q97="S",_xlfn.XLOOKUP(A97,RHH!A:A,RHH!V:V,0))="",AVERAGE(S97,N97),_xlfn.IFS(Q97="R",_xlfn.XLOOKUP(A97,RHH!A:A,RHH!V:V,0),Q97="L",_xlfn.XLOOKUP(A97,LHH!A:A,LHH!V:V,0),Q97="S",_xlfn.XLOOKUP(A97,RHH!A:A,RHH!V:V,0)))</f>
        <v>-0.52678846029094939</v>
      </c>
      <c r="S97" s="63" cm="1">
        <f t="array" ref="S97">_xlfn.IFS(Q97="R",_xlfn.XLOOKUP(A97,RHH!A:A,RHH!L:L,0),Q97="L",_xlfn.XLOOKUP(A97,LHH!A:A,LHH!L:L,0),Q97="S",_xlfn.XLOOKUP(A97,LHH!A:A,LHH!L:L,0))</f>
        <v>-0.36331572301544202</v>
      </c>
      <c r="T97" s="64" t="s">
        <v>531</v>
      </c>
      <c r="U97" s="64" t="s">
        <v>549</v>
      </c>
      <c r="V97" s="64" t="s">
        <v>549</v>
      </c>
      <c r="W97" s="64" t="s">
        <v>549</v>
      </c>
      <c r="X97" s="64" t="s">
        <v>549</v>
      </c>
    </row>
    <row r="98" spans="1:24" x14ac:dyDescent="0.45">
      <c r="A98" t="s">
        <v>394</v>
      </c>
      <c r="B98" t="s">
        <v>7</v>
      </c>
      <c r="C98">
        <v>54</v>
      </c>
      <c r="D98">
        <v>216</v>
      </c>
      <c r="E98">
        <v>200</v>
      </c>
      <c r="F98">
        <v>48</v>
      </c>
      <c r="G98" s="2">
        <v>0.45</v>
      </c>
      <c r="H98" s="2">
        <f t="shared" si="8"/>
        <v>0.22222222222222221</v>
      </c>
      <c r="I98" s="2">
        <f t="shared" si="9"/>
        <v>0.70370370370370372</v>
      </c>
      <c r="J98" s="2">
        <f t="shared" si="10"/>
        <v>0.31666666666666671</v>
      </c>
      <c r="K98" s="1">
        <f t="shared" si="11"/>
        <v>0.25604192192771996</v>
      </c>
      <c r="L98" s="1">
        <f t="shared" si="12"/>
        <v>0.60982715448126201</v>
      </c>
      <c r="M98" s="1">
        <f t="shared" si="13"/>
        <v>0.67132037947574918</v>
      </c>
      <c r="N98" s="1">
        <f t="shared" si="14"/>
        <v>0.87720218465235922</v>
      </c>
      <c r="O98" s="1">
        <f t="shared" si="15"/>
        <v>189.47567188490959</v>
      </c>
      <c r="P98" s="1">
        <f>IFERROR(-100*_xlfn.XMATCH(A98,Injuries!A:A),O98)</f>
        <v>189.47567188490959</v>
      </c>
      <c r="Q98" s="64" t="str">
        <f>IF(AND(_xlfn.IFNA(_xlfn.XMATCH(A98,RHH!A:A),0)&gt;0,_xlfn.IFNA(_xlfn.XMATCH(A98,LHH!A:A),0)&gt;0),"S",IF(_xlfn.IFNA(_xlfn.XMATCH(A98,RHH!A:A),0)&gt;0,"R",IF(_xlfn.IFNA(_xlfn.XMATCH(A98,LHH!A:A),0)&gt;0,"L",NA())))</f>
        <v>L</v>
      </c>
      <c r="R98" s="63" cm="1">
        <f t="array" ref="R98">IF(_xlfn.IFS(Q98="R",_xlfn.XLOOKUP(A98,RHH!A:A,RHH!V:V,0),Q98="L",_xlfn.XLOOKUP(A98,LHH!A:A,LHH!V:V,0),Q98="S",_xlfn.XLOOKUP(A98,RHH!A:A,RHH!V:V,0))="",AVERAGE(S98,N98),_xlfn.IFS(Q98="R",_xlfn.XLOOKUP(A98,RHH!A:A,RHH!V:V,0),Q98="L",_xlfn.XLOOKUP(A98,LHH!A:A,LHH!V:V,0),Q98="S",_xlfn.XLOOKUP(A98,RHH!A:A,RHH!V:V,0)))</f>
        <v>0.64227072030650068</v>
      </c>
      <c r="S98" s="63" cm="1">
        <f t="array" ref="S98">_xlfn.IFS(Q98="R",_xlfn.XLOOKUP(A98,RHH!A:A,RHH!L:L,0),Q98="L",_xlfn.XLOOKUP(A98,LHH!A:A,LHH!L:L,0),Q98="S",_xlfn.XLOOKUP(A98,LHH!A:A,LHH!L:L,0))</f>
        <v>-8.7745511533848602E-2</v>
      </c>
      <c r="T98" s="64" t="s">
        <v>532</v>
      </c>
      <c r="U98" s="64" t="s">
        <v>531</v>
      </c>
      <c r="V98" s="64" t="s">
        <v>549</v>
      </c>
      <c r="W98" s="64" t="s">
        <v>549</v>
      </c>
      <c r="X98" s="64" t="s">
        <v>549</v>
      </c>
    </row>
    <row r="99" spans="1:24" x14ac:dyDescent="0.45">
      <c r="A99" t="s">
        <v>141</v>
      </c>
      <c r="B99" t="s">
        <v>35</v>
      </c>
      <c r="C99">
        <v>59</v>
      </c>
      <c r="D99">
        <v>262</v>
      </c>
      <c r="E99">
        <v>229</v>
      </c>
      <c r="F99">
        <v>42</v>
      </c>
      <c r="G99" s="2">
        <v>0.42799999999999999</v>
      </c>
      <c r="H99" s="2">
        <f t="shared" si="8"/>
        <v>0.16030534351145037</v>
      </c>
      <c r="I99" s="2">
        <f t="shared" si="9"/>
        <v>0.7137404580152672</v>
      </c>
      <c r="J99" s="2">
        <f t="shared" si="10"/>
        <v>0.30548091603053434</v>
      </c>
      <c r="K99" s="1">
        <f t="shared" si="11"/>
        <v>1.1845434258072542</v>
      </c>
      <c r="L99" s="1">
        <f t="shared" si="12"/>
        <v>0.36943824299548367</v>
      </c>
      <c r="M99" s="1">
        <f t="shared" si="13"/>
        <v>0.79743690468739237</v>
      </c>
      <c r="N99" s="1">
        <f t="shared" si="14"/>
        <v>0.71257793926954593</v>
      </c>
      <c r="O99" s="1">
        <f t="shared" si="15"/>
        <v>186.69542008862103</v>
      </c>
      <c r="P99" s="1">
        <f>IFERROR(-100*_xlfn.XMATCH(A99,Injuries!A:A),O99)</f>
        <v>186.69542008862103</v>
      </c>
      <c r="Q99" s="64" t="str">
        <f>IF(AND(_xlfn.IFNA(_xlfn.XMATCH(A99,RHH!A:A),0)&gt;0,_xlfn.IFNA(_xlfn.XMATCH(A99,LHH!A:A),0)&gt;0),"S",IF(_xlfn.IFNA(_xlfn.XMATCH(A99,RHH!A:A),0)&gt;0,"R",IF(_xlfn.IFNA(_xlfn.XMATCH(A99,LHH!A:A),0)&gt;0,"L",NA())))</f>
        <v>R</v>
      </c>
      <c r="R99" s="63" cm="1">
        <f t="array" ref="R99">IF(_xlfn.IFS(Q99="R",_xlfn.XLOOKUP(A99,RHH!A:A,RHH!V:V,0),Q99="L",_xlfn.XLOOKUP(A99,LHH!A:A,LHH!V:V,0),Q99="S",_xlfn.XLOOKUP(A99,RHH!A:A,RHH!V:V,0))="",AVERAGE(S99,N99),_xlfn.IFS(Q99="R",_xlfn.XLOOKUP(A99,RHH!A:A,RHH!V:V,0),Q99="L",_xlfn.XLOOKUP(A99,LHH!A:A,LHH!V:V,0),Q99="S",_xlfn.XLOOKUP(A99,RHH!A:A,RHH!V:V,0)))</f>
        <v>1.3416129307377787</v>
      </c>
      <c r="S99" s="63" cm="1">
        <f t="array" ref="S99">_xlfn.IFS(Q99="R",_xlfn.XLOOKUP(A99,RHH!A:A,RHH!L:L,0),Q99="L",_xlfn.XLOOKUP(A99,LHH!A:A,LHH!L:L,0),Q99="S",_xlfn.XLOOKUP(A99,LHH!A:A,LHH!L:L,0))</f>
        <v>0.35335928061070204</v>
      </c>
      <c r="T99" s="64" t="s">
        <v>530</v>
      </c>
      <c r="U99" s="64" t="s">
        <v>549</v>
      </c>
      <c r="V99" s="64" t="s">
        <v>549</v>
      </c>
      <c r="W99" s="64" t="s">
        <v>549</v>
      </c>
      <c r="X99" s="64" t="s">
        <v>549</v>
      </c>
    </row>
    <row r="100" spans="1:24" x14ac:dyDescent="0.45">
      <c r="A100" t="s">
        <v>341</v>
      </c>
      <c r="B100" t="s">
        <v>499</v>
      </c>
      <c r="C100">
        <v>90</v>
      </c>
      <c r="D100">
        <v>342</v>
      </c>
      <c r="E100">
        <v>309</v>
      </c>
      <c r="F100">
        <v>100</v>
      </c>
      <c r="G100" s="2">
        <v>0.47899999999999998</v>
      </c>
      <c r="H100" s="2">
        <f t="shared" si="8"/>
        <v>0.29239766081871343</v>
      </c>
      <c r="I100" s="2">
        <f t="shared" si="9"/>
        <v>0.61111111111111116</v>
      </c>
      <c r="J100" s="2">
        <f t="shared" si="10"/>
        <v>0.29272222222222222</v>
      </c>
      <c r="K100" s="1">
        <f t="shared" si="11"/>
        <v>-0.79630441123639528</v>
      </c>
      <c r="L100" s="1">
        <f t="shared" si="12"/>
        <v>0.92670344689433293</v>
      </c>
      <c r="M100" s="1">
        <f t="shared" si="13"/>
        <v>-0.49214897282884512</v>
      </c>
      <c r="N100" s="1">
        <f t="shared" si="14"/>
        <v>0.52480418955988883</v>
      </c>
      <c r="O100" s="1">
        <f t="shared" si="15"/>
        <v>179.48303282948197</v>
      </c>
      <c r="P100" s="1">
        <f>IFERROR(-100*_xlfn.XMATCH(A100,Injuries!A:A),O100)</f>
        <v>179.48303282948197</v>
      </c>
      <c r="Q100" s="64" t="str">
        <f>IF(AND(_xlfn.IFNA(_xlfn.XMATCH(A100,RHH!A:A),0)&gt;0,_xlfn.IFNA(_xlfn.XMATCH(A100,LHH!A:A),0)&gt;0),"S",IF(_xlfn.IFNA(_xlfn.XMATCH(A100,RHH!A:A),0)&gt;0,"R",IF(_xlfn.IFNA(_xlfn.XMATCH(A100,LHH!A:A),0)&gt;0,"L",NA())))</f>
        <v>R</v>
      </c>
      <c r="R100" s="63" cm="1">
        <f t="array" ref="R100">IF(_xlfn.IFS(Q100="R",_xlfn.XLOOKUP(A100,RHH!A:A,RHH!V:V,0),Q100="L",_xlfn.XLOOKUP(A100,LHH!A:A,LHH!V:V,0),Q100="S",_xlfn.XLOOKUP(A100,RHH!A:A,RHH!V:V,0))="",AVERAGE(S100,N100),_xlfn.IFS(Q100="R",_xlfn.XLOOKUP(A100,RHH!A:A,RHH!V:V,0),Q100="L",_xlfn.XLOOKUP(A100,LHH!A:A,LHH!V:V,0),Q100="S",_xlfn.XLOOKUP(A100,RHH!A:A,RHH!V:V,0)))</f>
        <v>-0.53679796091788679</v>
      </c>
      <c r="S100" s="63" cm="1">
        <f t="array" ref="S100">_xlfn.IFS(Q100="R",_xlfn.XLOOKUP(A100,RHH!A:A,RHH!L:L,0),Q100="L",_xlfn.XLOOKUP(A100,LHH!A:A,LHH!L:L,0),Q100="S",_xlfn.XLOOKUP(A100,LHH!A:A,LHH!L:L,0))</f>
        <v>-0.64328616554189699</v>
      </c>
      <c r="T100" s="64" t="s">
        <v>529</v>
      </c>
      <c r="U100" s="64" t="s">
        <v>530</v>
      </c>
      <c r="V100" s="64" t="s">
        <v>549</v>
      </c>
      <c r="W100" s="64" t="s">
        <v>549</v>
      </c>
      <c r="X100" s="64" t="s">
        <v>549</v>
      </c>
    </row>
    <row r="101" spans="1:24" x14ac:dyDescent="0.45">
      <c r="A101" t="s">
        <v>89</v>
      </c>
      <c r="B101" t="s">
        <v>90</v>
      </c>
      <c r="C101">
        <v>75</v>
      </c>
      <c r="D101">
        <v>279</v>
      </c>
      <c r="E101">
        <v>235</v>
      </c>
      <c r="F101">
        <v>61</v>
      </c>
      <c r="G101" s="2">
        <v>0.48099999999999998</v>
      </c>
      <c r="H101" s="2">
        <f t="shared" si="8"/>
        <v>0.21863799283154123</v>
      </c>
      <c r="I101" s="2">
        <f t="shared" si="9"/>
        <v>0.62365591397849462</v>
      </c>
      <c r="J101" s="2">
        <f t="shared" si="10"/>
        <v>0.29997849462365589</v>
      </c>
      <c r="K101" s="1">
        <f t="shared" si="11"/>
        <v>0.30979079378287605</v>
      </c>
      <c r="L101" s="1">
        <f t="shared" si="12"/>
        <v>0.94855698430213098</v>
      </c>
      <c r="M101" s="1">
        <f t="shared" si="13"/>
        <v>-0.33451764122628774</v>
      </c>
      <c r="N101" s="1">
        <f t="shared" si="14"/>
        <v>0.63159705552272138</v>
      </c>
      <c r="O101" s="1">
        <f t="shared" si="15"/>
        <v>176.21557849083928</v>
      </c>
      <c r="P101" s="1">
        <f>IFERROR(-100*_xlfn.XMATCH(A101,Injuries!A:A),O101)</f>
        <v>176.21557849083928</v>
      </c>
      <c r="Q101" s="64" t="str">
        <f>IF(AND(_xlfn.IFNA(_xlfn.XMATCH(A101,RHH!A:A),0)&gt;0,_xlfn.IFNA(_xlfn.XMATCH(A101,LHH!A:A),0)&gt;0),"S",IF(_xlfn.IFNA(_xlfn.XMATCH(A101,RHH!A:A),0)&gt;0,"R",IF(_xlfn.IFNA(_xlfn.XMATCH(A101,LHH!A:A),0)&gt;0,"L",NA())))</f>
        <v>R</v>
      </c>
      <c r="R101" s="63" cm="1">
        <f t="array" ref="R101">IF(_xlfn.IFS(Q101="R",_xlfn.XLOOKUP(A101,RHH!A:A,RHH!V:V,0),Q101="L",_xlfn.XLOOKUP(A101,LHH!A:A,LHH!V:V,0),Q101="S",_xlfn.XLOOKUP(A101,RHH!A:A,RHH!V:V,0))="",AVERAGE(S101,N101),_xlfn.IFS(Q101="R",_xlfn.XLOOKUP(A101,RHH!A:A,RHH!V:V,0),Q101="L",_xlfn.XLOOKUP(A101,LHH!A:A,LHH!V:V,0),Q101="S",_xlfn.XLOOKUP(A101,RHH!A:A,RHH!V:V,0)))</f>
        <v>0.58722682632294354</v>
      </c>
      <c r="S101" s="63" cm="1">
        <f t="array" ref="S101">_xlfn.IFS(Q101="R",_xlfn.XLOOKUP(A101,RHH!A:A,RHH!L:L,0),Q101="L",_xlfn.XLOOKUP(A101,LHH!A:A,LHH!L:L,0),Q101="S",_xlfn.XLOOKUP(A101,LHH!A:A,LHH!L:L,0))</f>
        <v>-0.61538511303379251</v>
      </c>
      <c r="T101" s="64" t="s">
        <v>534</v>
      </c>
      <c r="U101" s="64" t="s">
        <v>549</v>
      </c>
      <c r="V101" s="64" t="s">
        <v>549</v>
      </c>
      <c r="W101" s="64" t="s">
        <v>549</v>
      </c>
      <c r="X101" s="64" t="s">
        <v>549</v>
      </c>
    </row>
    <row r="102" spans="1:24" x14ac:dyDescent="0.45">
      <c r="A102" t="s">
        <v>142</v>
      </c>
      <c r="B102" t="s">
        <v>8</v>
      </c>
      <c r="C102">
        <v>86</v>
      </c>
      <c r="D102">
        <v>332</v>
      </c>
      <c r="E102">
        <v>301</v>
      </c>
      <c r="F102">
        <v>53</v>
      </c>
      <c r="G102" s="2">
        <v>0.39200000000000002</v>
      </c>
      <c r="H102" s="2">
        <f t="shared" si="8"/>
        <v>0.15963855421686746</v>
      </c>
      <c r="I102" s="2">
        <f t="shared" si="9"/>
        <v>0.74698795180722888</v>
      </c>
      <c r="J102" s="2">
        <f t="shared" si="10"/>
        <v>0.29281927710843375</v>
      </c>
      <c r="K102" s="1">
        <f t="shared" si="11"/>
        <v>1.194542554892605</v>
      </c>
      <c r="L102" s="1">
        <f t="shared" si="12"/>
        <v>-2.3925430344880306E-2</v>
      </c>
      <c r="M102" s="1">
        <f t="shared" si="13"/>
        <v>1.215207257420547</v>
      </c>
      <c r="N102" s="1">
        <f t="shared" si="14"/>
        <v>0.5262325771507651</v>
      </c>
      <c r="O102" s="1">
        <f t="shared" si="15"/>
        <v>174.70921561405402</v>
      </c>
      <c r="P102" s="1">
        <f>IFERROR(-100*_xlfn.XMATCH(A102,Injuries!A:A),O102)</f>
        <v>174.70921561405402</v>
      </c>
      <c r="Q102" s="64" t="str">
        <f>IF(AND(_xlfn.IFNA(_xlfn.XMATCH(A102,RHH!A:A),0)&gt;0,_xlfn.IFNA(_xlfn.XMATCH(A102,LHH!A:A),0)&gt;0),"S",IF(_xlfn.IFNA(_xlfn.XMATCH(A102,RHH!A:A),0)&gt;0,"R",IF(_xlfn.IFNA(_xlfn.XMATCH(A102,LHH!A:A),0)&gt;0,"L",NA())))</f>
        <v>L</v>
      </c>
      <c r="R102" s="63" cm="1">
        <f t="array" ref="R102">IF(_xlfn.IFS(Q102="R",_xlfn.XLOOKUP(A102,RHH!A:A,RHH!V:V,0),Q102="L",_xlfn.XLOOKUP(A102,LHH!A:A,LHH!V:V,0),Q102="S",_xlfn.XLOOKUP(A102,RHH!A:A,RHH!V:V,0))="",AVERAGE(S102,N102),_xlfn.IFS(Q102="R",_xlfn.XLOOKUP(A102,RHH!A:A,RHH!V:V,0),Q102="L",_xlfn.XLOOKUP(A102,LHH!A:A,LHH!V:V,0),Q102="S",_xlfn.XLOOKUP(A102,RHH!A:A,RHH!V:V,0)))</f>
        <v>0.80438539480068194</v>
      </c>
      <c r="S102" s="63" cm="1">
        <f t="array" ref="S102">_xlfn.IFS(Q102="R",_xlfn.XLOOKUP(A102,RHH!A:A,RHH!L:L,0),Q102="L",_xlfn.XLOOKUP(A102,LHH!A:A,LHH!L:L,0),Q102="S",_xlfn.XLOOKUP(A102,LHH!A:A,LHH!L:L,0))</f>
        <v>0.79802984253176945</v>
      </c>
      <c r="T102" s="64" t="s">
        <v>534</v>
      </c>
      <c r="U102" s="64" t="s">
        <v>549</v>
      </c>
      <c r="V102" s="64" t="s">
        <v>549</v>
      </c>
      <c r="W102" s="64" t="s">
        <v>549</v>
      </c>
      <c r="X102" s="64" t="s">
        <v>549</v>
      </c>
    </row>
    <row r="103" spans="1:24" x14ac:dyDescent="0.45">
      <c r="A103" t="s">
        <v>561</v>
      </c>
      <c r="B103" t="s">
        <v>112</v>
      </c>
      <c r="C103">
        <v>44</v>
      </c>
      <c r="D103">
        <v>171</v>
      </c>
      <c r="E103">
        <v>160</v>
      </c>
      <c r="F103">
        <v>57</v>
      </c>
      <c r="G103" s="2">
        <v>0.53800000000000003</v>
      </c>
      <c r="H103" s="2">
        <f t="shared" si="8"/>
        <v>0.33333333333333331</v>
      </c>
      <c r="I103" s="2">
        <f t="shared" si="9"/>
        <v>0.60233918128654973</v>
      </c>
      <c r="J103" s="2">
        <f t="shared" si="10"/>
        <v>0.32405847953216377</v>
      </c>
      <c r="K103" s="1">
        <f t="shared" si="11"/>
        <v>-1.4101731055821292</v>
      </c>
      <c r="L103" s="1">
        <f t="shared" si="12"/>
        <v>1.5713828004243748</v>
      </c>
      <c r="M103" s="1">
        <f t="shared" si="13"/>
        <v>-0.60237238515243863</v>
      </c>
      <c r="N103" s="1">
        <f t="shared" si="14"/>
        <v>0.98598984268066081</v>
      </c>
      <c r="O103" s="1">
        <f t="shared" si="15"/>
        <v>168.60426309839301</v>
      </c>
      <c r="P103" s="1">
        <f>IFERROR(-100*_xlfn.XMATCH(A103,Injuries!A:A),O103)</f>
        <v>168.60426309839301</v>
      </c>
      <c r="Q103" s="64" t="str">
        <f>IF(AND(_xlfn.IFNA(_xlfn.XMATCH(A103,RHH!A:A),0)&gt;0,_xlfn.IFNA(_xlfn.XMATCH(A103,LHH!A:A),0)&gt;0),"S",IF(_xlfn.IFNA(_xlfn.XMATCH(A103,RHH!A:A),0)&gt;0,"R",IF(_xlfn.IFNA(_xlfn.XMATCH(A103,LHH!A:A),0)&gt;0,"L",NA())))</f>
        <v>R</v>
      </c>
      <c r="R103" s="63" cm="1">
        <f t="array" ref="R103">IF(_xlfn.IFS(Q103="R",_xlfn.XLOOKUP(A103,RHH!A:A,RHH!V:V,0),Q103="L",_xlfn.XLOOKUP(A103,LHH!A:A,LHH!V:V,0),Q103="S",_xlfn.XLOOKUP(A103,RHH!A:A,RHH!V:V,0))="",AVERAGE(S103,N103),_xlfn.IFS(Q103="R",_xlfn.XLOOKUP(A103,RHH!A:A,RHH!V:V,0),Q103="L",_xlfn.XLOOKUP(A103,LHH!A:A,LHH!V:V,0),Q103="S",_xlfn.XLOOKUP(A103,RHH!A:A,RHH!V:V,0)))</f>
        <v>0.65315699913624437</v>
      </c>
      <c r="S103" s="63" cm="1">
        <f t="array" ref="S103">_xlfn.IFS(Q103="R",_xlfn.XLOOKUP(A103,RHH!A:A,RHH!L:L,0),Q103="L",_xlfn.XLOOKUP(A103,LHH!A:A,LHH!L:L,0),Q103="S",_xlfn.XLOOKUP(A103,LHH!A:A,LHH!L:L,0))</f>
        <v>0.26530405095375359</v>
      </c>
      <c r="T103" s="64" t="s">
        <v>534</v>
      </c>
      <c r="U103" s="64" t="s">
        <v>549</v>
      </c>
      <c r="V103" s="64" t="s">
        <v>549</v>
      </c>
      <c r="W103" s="64" t="s">
        <v>549</v>
      </c>
      <c r="X103" s="64" t="s">
        <v>549</v>
      </c>
    </row>
    <row r="104" spans="1:24" x14ac:dyDescent="0.45">
      <c r="A104" t="s">
        <v>295</v>
      </c>
      <c r="B104" t="s">
        <v>12</v>
      </c>
      <c r="C104">
        <v>90</v>
      </c>
      <c r="D104">
        <v>367</v>
      </c>
      <c r="E104">
        <v>334</v>
      </c>
      <c r="F104">
        <v>103</v>
      </c>
      <c r="G104" s="2">
        <v>0.45800000000000002</v>
      </c>
      <c r="H104" s="2">
        <f t="shared" si="8"/>
        <v>0.28065395095367845</v>
      </c>
      <c r="I104" s="2">
        <f t="shared" si="9"/>
        <v>0.6294277929155313</v>
      </c>
      <c r="J104" s="2">
        <f t="shared" si="10"/>
        <v>0.28827792915531336</v>
      </c>
      <c r="K104" s="1">
        <f t="shared" si="11"/>
        <v>-0.62019649853386272</v>
      </c>
      <c r="L104" s="1">
        <f t="shared" si="12"/>
        <v>0.69724130411245411</v>
      </c>
      <c r="M104" s="1">
        <f t="shared" si="13"/>
        <v>-0.26199127534297806</v>
      </c>
      <c r="N104" s="1">
        <f t="shared" si="14"/>
        <v>0.45939611671794728</v>
      </c>
      <c r="O104" s="1">
        <f t="shared" si="15"/>
        <v>168.59837483548665</v>
      </c>
      <c r="P104" s="1">
        <f>IFERROR(-100*_xlfn.XMATCH(A104,Injuries!A:A),O104)</f>
        <v>168.59837483548665</v>
      </c>
      <c r="Q104" s="64" t="str">
        <f>IF(AND(_xlfn.IFNA(_xlfn.XMATCH(A104,RHH!A:A),0)&gt;0,_xlfn.IFNA(_xlfn.XMATCH(A104,LHH!A:A),0)&gt;0),"S",IF(_xlfn.IFNA(_xlfn.XMATCH(A104,RHH!A:A),0)&gt;0,"R",IF(_xlfn.IFNA(_xlfn.XMATCH(A104,LHH!A:A),0)&gt;0,"L",NA())))</f>
        <v>R</v>
      </c>
      <c r="R104" s="63" cm="1">
        <f t="array" ref="R104">IF(_xlfn.IFS(Q104="R",_xlfn.XLOOKUP(A104,RHH!A:A,RHH!V:V,0),Q104="L",_xlfn.XLOOKUP(A104,LHH!A:A,LHH!V:V,0),Q104="S",_xlfn.XLOOKUP(A104,RHH!A:A,RHH!V:V,0))="",AVERAGE(S104,N104),_xlfn.IFS(Q104="R",_xlfn.XLOOKUP(A104,RHH!A:A,RHH!V:V,0),Q104="L",_xlfn.XLOOKUP(A104,LHH!A:A,LHH!V:V,0),Q104="S",_xlfn.XLOOKUP(A104,RHH!A:A,RHH!V:V,0)))</f>
        <v>0.96458191141641969</v>
      </c>
      <c r="S104" s="63" cm="1">
        <f t="array" ref="S104">_xlfn.IFS(Q104="R",_xlfn.XLOOKUP(A104,RHH!A:A,RHH!L:L,0),Q104="L",_xlfn.XLOOKUP(A104,LHH!A:A,LHH!L:L,0),Q104="S",_xlfn.XLOOKUP(A104,LHH!A:A,LHH!L:L,0))</f>
        <v>-2.8599285328476009E-2</v>
      </c>
      <c r="T104" s="64" t="s">
        <v>534</v>
      </c>
      <c r="U104" s="64" t="s">
        <v>531</v>
      </c>
      <c r="V104" s="64" t="s">
        <v>532</v>
      </c>
      <c r="W104" s="64" t="s">
        <v>549</v>
      </c>
      <c r="X104" s="64" t="s">
        <v>549</v>
      </c>
    </row>
    <row r="105" spans="1:24" x14ac:dyDescent="0.45">
      <c r="A105" t="s">
        <v>303</v>
      </c>
      <c r="B105" t="s">
        <v>78</v>
      </c>
      <c r="C105">
        <v>91</v>
      </c>
      <c r="D105">
        <v>369</v>
      </c>
      <c r="E105">
        <v>335</v>
      </c>
      <c r="F105">
        <v>59</v>
      </c>
      <c r="G105" s="2">
        <v>0.38500000000000001</v>
      </c>
      <c r="H105" s="2">
        <f t="shared" si="8"/>
        <v>0.15989159891598917</v>
      </c>
      <c r="I105" s="2">
        <f t="shared" si="9"/>
        <v>0.74796747967479671</v>
      </c>
      <c r="J105" s="2">
        <f t="shared" si="10"/>
        <v>0.28796747967479674</v>
      </c>
      <c r="K105" s="1">
        <f t="shared" si="11"/>
        <v>1.1907479129698302</v>
      </c>
      <c r="L105" s="1">
        <f t="shared" si="12"/>
        <v>-0.10041281127217341</v>
      </c>
      <c r="M105" s="1">
        <f t="shared" si="13"/>
        <v>1.2275154844798963</v>
      </c>
      <c r="N105" s="1">
        <f t="shared" si="14"/>
        <v>0.45482713309565498</v>
      </c>
      <c r="O105" s="1">
        <f t="shared" si="15"/>
        <v>167.8312121122967</v>
      </c>
      <c r="P105" s="1">
        <f>IFERROR(-100*_xlfn.XMATCH(A105,Injuries!A:A),O105)</f>
        <v>167.8312121122967</v>
      </c>
      <c r="Q105" s="64" t="str">
        <f>IF(AND(_xlfn.IFNA(_xlfn.XMATCH(A105,RHH!A:A),0)&gt;0,_xlfn.IFNA(_xlfn.XMATCH(A105,LHH!A:A),0)&gt;0),"S",IF(_xlfn.IFNA(_xlfn.XMATCH(A105,RHH!A:A),0)&gt;0,"R",IF(_xlfn.IFNA(_xlfn.XMATCH(A105,LHH!A:A),0)&gt;0,"L",NA())))</f>
        <v>L</v>
      </c>
      <c r="R105" s="63" cm="1">
        <f t="array" ref="R105">IF(_xlfn.IFS(Q105="R",_xlfn.XLOOKUP(A105,RHH!A:A,RHH!V:V,0),Q105="L",_xlfn.XLOOKUP(A105,LHH!A:A,LHH!V:V,0),Q105="S",_xlfn.XLOOKUP(A105,RHH!A:A,RHH!V:V,0))="",AVERAGE(S105,N105),_xlfn.IFS(Q105="R",_xlfn.XLOOKUP(A105,RHH!A:A,RHH!V:V,0),Q105="L",_xlfn.XLOOKUP(A105,LHH!A:A,LHH!V:V,0),Q105="S",_xlfn.XLOOKUP(A105,RHH!A:A,RHH!V:V,0)))</f>
        <v>2.2923697523570841</v>
      </c>
      <c r="S105" s="63" cm="1">
        <f t="array" ref="S105">_xlfn.IFS(Q105="R",_xlfn.XLOOKUP(A105,RHH!A:A,RHH!L:L,0),Q105="L",_xlfn.XLOOKUP(A105,LHH!A:A,LHH!L:L,0),Q105="S",_xlfn.XLOOKUP(A105,LHH!A:A,LHH!L:L,0))</f>
        <v>-0.43680981794204188</v>
      </c>
      <c r="T105" s="64" t="s">
        <v>529</v>
      </c>
      <c r="U105" s="64" t="s">
        <v>549</v>
      </c>
      <c r="V105" s="64" t="s">
        <v>549</v>
      </c>
      <c r="W105" s="64" t="s">
        <v>549</v>
      </c>
      <c r="X105" s="64" t="s">
        <v>549</v>
      </c>
    </row>
    <row r="106" spans="1:24" x14ac:dyDescent="0.45">
      <c r="A106" t="s">
        <v>130</v>
      </c>
      <c r="B106" t="s">
        <v>57</v>
      </c>
      <c r="C106">
        <v>85</v>
      </c>
      <c r="D106">
        <v>334</v>
      </c>
      <c r="E106">
        <v>305</v>
      </c>
      <c r="F106">
        <v>52</v>
      </c>
      <c r="G106" s="2">
        <v>0.38400000000000001</v>
      </c>
      <c r="H106" s="2">
        <f t="shared" si="8"/>
        <v>0.15568862275449102</v>
      </c>
      <c r="I106" s="2">
        <f t="shared" si="9"/>
        <v>0.75748502994011979</v>
      </c>
      <c r="J106" s="2">
        <f t="shared" si="10"/>
        <v>0.29087425149700602</v>
      </c>
      <c r="K106" s="1">
        <f t="shared" si="11"/>
        <v>1.253775471334815</v>
      </c>
      <c r="L106" s="1">
        <f t="shared" si="12"/>
        <v>-0.11133957997607244</v>
      </c>
      <c r="M106" s="1">
        <f t="shared" si="13"/>
        <v>1.3471079673412925</v>
      </c>
      <c r="N106" s="1">
        <f t="shared" si="14"/>
        <v>0.49760701736962482</v>
      </c>
      <c r="O106" s="1">
        <f t="shared" si="15"/>
        <v>166.20074380145468</v>
      </c>
      <c r="P106" s="1">
        <f>IFERROR(-100*_xlfn.XMATCH(A106,Injuries!A:A),O106)</f>
        <v>166.20074380145468</v>
      </c>
      <c r="Q106" s="64" t="str">
        <f>IF(AND(_xlfn.IFNA(_xlfn.XMATCH(A106,RHH!A:A),0)&gt;0,_xlfn.IFNA(_xlfn.XMATCH(A106,LHH!A:A),0)&gt;0),"S",IF(_xlfn.IFNA(_xlfn.XMATCH(A106,RHH!A:A),0)&gt;0,"R",IF(_xlfn.IFNA(_xlfn.XMATCH(A106,LHH!A:A),0)&gt;0,"L",NA())))</f>
        <v>L</v>
      </c>
      <c r="R106" s="63" cm="1">
        <f t="array" ref="R106">IF(_xlfn.IFS(Q106="R",_xlfn.XLOOKUP(A106,RHH!A:A,RHH!V:V,0),Q106="L",_xlfn.XLOOKUP(A106,LHH!A:A,LHH!V:V,0),Q106="S",_xlfn.XLOOKUP(A106,RHH!A:A,RHH!V:V,0))="",AVERAGE(S106,N106),_xlfn.IFS(Q106="R",_xlfn.XLOOKUP(A106,RHH!A:A,RHH!V:V,0),Q106="L",_xlfn.XLOOKUP(A106,LHH!A:A,LHH!V:V,0),Q106="S",_xlfn.XLOOKUP(A106,RHH!A:A,RHH!V:V,0)))</f>
        <v>2.5934747518291745</v>
      </c>
      <c r="S106" s="63" cm="1">
        <f t="array" ref="S106">_xlfn.IFS(Q106="R",_xlfn.XLOOKUP(A106,RHH!A:A,RHH!L:L,0),Q106="L",_xlfn.XLOOKUP(A106,LHH!A:A,LHH!L:L,0),Q106="S",_xlfn.XLOOKUP(A106,LHH!A:A,LHH!L:L,0))</f>
        <v>3.4963690438116889E-2</v>
      </c>
      <c r="T106" s="64" t="s">
        <v>529</v>
      </c>
      <c r="U106" s="64" t="s">
        <v>549</v>
      </c>
      <c r="V106" s="64" t="s">
        <v>549</v>
      </c>
      <c r="W106" s="64" t="s">
        <v>549</v>
      </c>
      <c r="X106" s="64" t="s">
        <v>549</v>
      </c>
    </row>
    <row r="107" spans="1:24" x14ac:dyDescent="0.45">
      <c r="A107" t="s">
        <v>235</v>
      </c>
      <c r="B107" t="s">
        <v>66</v>
      </c>
      <c r="C107">
        <v>60</v>
      </c>
      <c r="D107">
        <v>244</v>
      </c>
      <c r="E107">
        <v>221</v>
      </c>
      <c r="F107">
        <v>49</v>
      </c>
      <c r="G107" s="2">
        <v>0.43</v>
      </c>
      <c r="H107" s="2">
        <f t="shared" si="8"/>
        <v>0.20081967213114754</v>
      </c>
      <c r="I107" s="2">
        <f t="shared" si="9"/>
        <v>0.70491803278688525</v>
      </c>
      <c r="J107" s="2">
        <f t="shared" si="10"/>
        <v>0.30311475409836064</v>
      </c>
      <c r="K107" s="1">
        <f t="shared" si="11"/>
        <v>0.57699317722674803</v>
      </c>
      <c r="L107" s="1">
        <f t="shared" si="12"/>
        <v>0.39129178040328172</v>
      </c>
      <c r="M107" s="1">
        <f t="shared" si="13"/>
        <v>0.68657899393220279</v>
      </c>
      <c r="N107" s="1">
        <f t="shared" si="14"/>
        <v>0.67775438247762365</v>
      </c>
      <c r="O107" s="1">
        <f t="shared" si="15"/>
        <v>165.37206932454018</v>
      </c>
      <c r="P107" s="1">
        <f>IFERROR(-100*_xlfn.XMATCH(A107,Injuries!A:A),O107)</f>
        <v>165.37206932454018</v>
      </c>
      <c r="Q107" s="64" t="str">
        <f>IF(AND(_xlfn.IFNA(_xlfn.XMATCH(A107,RHH!A:A),0)&gt;0,_xlfn.IFNA(_xlfn.XMATCH(A107,LHH!A:A),0)&gt;0),"S",IF(_xlfn.IFNA(_xlfn.XMATCH(A107,RHH!A:A),0)&gt;0,"R",IF(_xlfn.IFNA(_xlfn.XMATCH(A107,LHH!A:A),0)&gt;0,"L",NA())))</f>
        <v>R</v>
      </c>
      <c r="R107" s="63" cm="1">
        <f t="array" ref="R107">IF(_xlfn.IFS(Q107="R",_xlfn.XLOOKUP(A107,RHH!A:A,RHH!V:V,0),Q107="L",_xlfn.XLOOKUP(A107,LHH!A:A,LHH!V:V,0),Q107="S",_xlfn.XLOOKUP(A107,RHH!A:A,RHH!V:V,0))="",AVERAGE(S107,N107),_xlfn.IFS(Q107="R",_xlfn.XLOOKUP(A107,RHH!A:A,RHH!V:V,0),Q107="L",_xlfn.XLOOKUP(A107,LHH!A:A,LHH!V:V,0),Q107="S",_xlfn.XLOOKUP(A107,RHH!A:A,RHH!V:V,0)))</f>
        <v>1.5566825652522802</v>
      </c>
      <c r="S107" s="63" cm="1">
        <f t="array" ref="S107">_xlfn.IFS(Q107="R",_xlfn.XLOOKUP(A107,RHH!A:A,RHH!L:L,0),Q107="L",_xlfn.XLOOKUP(A107,LHH!A:A,LHH!L:L,0),Q107="S",_xlfn.XLOOKUP(A107,LHH!A:A,LHH!L:L,0))</f>
        <v>-0.19717866111534599</v>
      </c>
      <c r="T107" s="64" t="e">
        <v>#NAME?</v>
      </c>
      <c r="U107" s="64" t="s">
        <v>549</v>
      </c>
      <c r="V107" s="64" t="s">
        <v>549</v>
      </c>
      <c r="W107" s="64" t="s">
        <v>549</v>
      </c>
      <c r="X107" s="64" t="s">
        <v>549</v>
      </c>
    </row>
    <row r="108" spans="1:24" x14ac:dyDescent="0.45">
      <c r="A108" t="s">
        <v>194</v>
      </c>
      <c r="B108" t="s">
        <v>90</v>
      </c>
      <c r="C108">
        <v>78</v>
      </c>
      <c r="D108">
        <v>327</v>
      </c>
      <c r="E108">
        <v>289</v>
      </c>
      <c r="F108">
        <v>72</v>
      </c>
      <c r="G108" s="2">
        <v>0.439</v>
      </c>
      <c r="H108" s="2">
        <f t="shared" si="8"/>
        <v>0.22018348623853212</v>
      </c>
      <c r="I108" s="2">
        <f t="shared" si="9"/>
        <v>0.66360856269113155</v>
      </c>
      <c r="J108" s="2">
        <f t="shared" si="10"/>
        <v>0.29132415902140674</v>
      </c>
      <c r="K108" s="1">
        <f t="shared" si="11"/>
        <v>0.28661467472606544</v>
      </c>
      <c r="L108" s="1">
        <f t="shared" si="12"/>
        <v>0.48963269873837284</v>
      </c>
      <c r="M108" s="1">
        <f t="shared" si="13"/>
        <v>0.16750612783559493</v>
      </c>
      <c r="N108" s="1">
        <f t="shared" si="14"/>
        <v>0.50422844932406785</v>
      </c>
      <c r="O108" s="1">
        <f t="shared" si="15"/>
        <v>164.88270292897019</v>
      </c>
      <c r="P108" s="1">
        <f>IFERROR(-100*_xlfn.XMATCH(A108,Injuries!A:A),O108)</f>
        <v>164.88270292897019</v>
      </c>
      <c r="Q108" s="64" t="str">
        <f>IF(AND(_xlfn.IFNA(_xlfn.XMATCH(A108,RHH!A:A),0)&gt;0,_xlfn.IFNA(_xlfn.XMATCH(A108,LHH!A:A),0)&gt;0),"S",IF(_xlfn.IFNA(_xlfn.XMATCH(A108,RHH!A:A),0)&gt;0,"R",IF(_xlfn.IFNA(_xlfn.XMATCH(A108,LHH!A:A),0)&gt;0,"L",NA())))</f>
        <v>R</v>
      </c>
      <c r="R108" s="63" cm="1">
        <f t="array" ref="R108">IF(_xlfn.IFS(Q108="R",_xlfn.XLOOKUP(A108,RHH!A:A,RHH!V:V,0),Q108="L",_xlfn.XLOOKUP(A108,LHH!A:A,LHH!V:V,0),Q108="S",_xlfn.XLOOKUP(A108,RHH!A:A,RHH!V:V,0))="",AVERAGE(S108,N108),_xlfn.IFS(Q108="R",_xlfn.XLOOKUP(A108,RHH!A:A,RHH!V:V,0),Q108="L",_xlfn.XLOOKUP(A108,LHH!A:A,LHH!V:V,0),Q108="S",_xlfn.XLOOKUP(A108,RHH!A:A,RHH!V:V,0)))</f>
        <v>0.22471289164157199</v>
      </c>
      <c r="S108" s="63" cm="1">
        <f t="array" ref="S108">_xlfn.IFS(Q108="R",_xlfn.XLOOKUP(A108,RHH!A:A,RHH!L:L,0),Q108="L",_xlfn.XLOOKUP(A108,LHH!A:A,LHH!L:L,0),Q108="S",_xlfn.XLOOKUP(A108,LHH!A:A,LHH!L:L,0))</f>
        <v>0.28331932556840789</v>
      </c>
      <c r="T108" s="64" t="s">
        <v>529</v>
      </c>
      <c r="U108" s="64" t="s">
        <v>549</v>
      </c>
      <c r="V108" s="64" t="s">
        <v>549</v>
      </c>
      <c r="W108" s="64" t="s">
        <v>549</v>
      </c>
      <c r="X108" s="64" t="s">
        <v>549</v>
      </c>
    </row>
    <row r="109" spans="1:24" x14ac:dyDescent="0.45">
      <c r="A109" t="s">
        <v>17</v>
      </c>
      <c r="B109" t="s">
        <v>18</v>
      </c>
      <c r="C109">
        <v>68</v>
      </c>
      <c r="D109">
        <v>262</v>
      </c>
      <c r="E109">
        <v>240</v>
      </c>
      <c r="F109">
        <v>46</v>
      </c>
      <c r="G109" s="2">
        <v>0.40400000000000003</v>
      </c>
      <c r="H109" s="2">
        <f t="shared" si="8"/>
        <v>0.17557251908396945</v>
      </c>
      <c r="I109" s="2">
        <f t="shared" si="9"/>
        <v>0.74045801526717558</v>
      </c>
      <c r="J109" s="2">
        <f t="shared" si="10"/>
        <v>0.29914503816793897</v>
      </c>
      <c r="K109" s="1">
        <f t="shared" si="11"/>
        <v>0.95559784950819093</v>
      </c>
      <c r="L109" s="1">
        <f t="shared" si="12"/>
        <v>0.1071957941019079</v>
      </c>
      <c r="M109" s="1">
        <f t="shared" si="13"/>
        <v>1.1331555422226112</v>
      </c>
      <c r="N109" s="1">
        <f t="shared" si="14"/>
        <v>0.61933081210776242</v>
      </c>
      <c r="O109" s="1">
        <f t="shared" si="15"/>
        <v>162.26467277223375</v>
      </c>
      <c r="P109" s="1">
        <f>IFERROR(-100*_xlfn.XMATCH(A109,Injuries!A:A),O109)</f>
        <v>162.26467277223375</v>
      </c>
      <c r="Q109" s="64" t="str">
        <f>IF(AND(_xlfn.IFNA(_xlfn.XMATCH(A109,RHH!A:A),0)&gt;0,_xlfn.IFNA(_xlfn.XMATCH(A109,LHH!A:A),0)&gt;0),"S",IF(_xlfn.IFNA(_xlfn.XMATCH(A109,RHH!A:A),0)&gt;0,"R",IF(_xlfn.IFNA(_xlfn.XMATCH(A109,LHH!A:A),0)&gt;0,"L",NA())))</f>
        <v>R</v>
      </c>
      <c r="R109" s="63" cm="1">
        <f t="array" ref="R109">IF(_xlfn.IFS(Q109="R",_xlfn.XLOOKUP(A109,RHH!A:A,RHH!V:V,0),Q109="L",_xlfn.XLOOKUP(A109,LHH!A:A,LHH!V:V,0),Q109="S",_xlfn.XLOOKUP(A109,RHH!A:A,RHH!V:V,0))="",AVERAGE(S109,N109),_xlfn.IFS(Q109="R",_xlfn.XLOOKUP(A109,RHH!A:A,RHH!V:V,0),Q109="L",_xlfn.XLOOKUP(A109,LHH!A:A,LHH!V:V,0),Q109="S",_xlfn.XLOOKUP(A109,RHH!A:A,RHH!V:V,0)))</f>
        <v>2.0806845895751227</v>
      </c>
      <c r="S109" s="63" cm="1">
        <f t="array" ref="S109">_xlfn.IFS(Q109="R",_xlfn.XLOOKUP(A109,RHH!A:A,RHH!L:L,0),Q109="L",_xlfn.XLOOKUP(A109,LHH!A:A,LHH!L:L,0),Q109="S",_xlfn.XLOOKUP(A109,LHH!A:A,LHH!L:L,0))</f>
        <v>0.29404217084000112</v>
      </c>
      <c r="T109" s="64" t="s">
        <v>534</v>
      </c>
      <c r="U109" s="64" t="s">
        <v>549</v>
      </c>
      <c r="V109" s="64" t="s">
        <v>549</v>
      </c>
      <c r="W109" s="64" t="s">
        <v>549</v>
      </c>
      <c r="X109" s="64" t="s">
        <v>549</v>
      </c>
    </row>
    <row r="110" spans="1:24" x14ac:dyDescent="0.45">
      <c r="A110" t="s">
        <v>182</v>
      </c>
      <c r="B110" t="s">
        <v>66</v>
      </c>
      <c r="C110">
        <v>77</v>
      </c>
      <c r="D110">
        <v>309</v>
      </c>
      <c r="E110">
        <v>290</v>
      </c>
      <c r="F110">
        <v>50</v>
      </c>
      <c r="G110" s="2">
        <v>0.376</v>
      </c>
      <c r="H110" s="2">
        <f t="shared" si="8"/>
        <v>0.16181229773462782</v>
      </c>
      <c r="I110" s="2">
        <f t="shared" si="9"/>
        <v>0.77669902912621358</v>
      </c>
      <c r="J110" s="2">
        <f t="shared" si="10"/>
        <v>0.29203883495145633</v>
      </c>
      <c r="K110" s="1">
        <f t="shared" si="11"/>
        <v>1.1619452378554049</v>
      </c>
      <c r="L110" s="1">
        <f t="shared" si="12"/>
        <v>-0.19875372960726456</v>
      </c>
      <c r="M110" s="1">
        <f t="shared" si="13"/>
        <v>1.5885408785741284</v>
      </c>
      <c r="N110" s="1">
        <f t="shared" si="14"/>
        <v>0.51474656201090263</v>
      </c>
      <c r="O110" s="1">
        <f t="shared" si="15"/>
        <v>159.05668766136893</v>
      </c>
      <c r="P110" s="1">
        <f>IFERROR(-100*_xlfn.XMATCH(A110,Injuries!A:A),O110)</f>
        <v>159.05668766136893</v>
      </c>
      <c r="Q110" s="64" t="str">
        <f>IF(AND(_xlfn.IFNA(_xlfn.XMATCH(A110,RHH!A:A),0)&gt;0,_xlfn.IFNA(_xlfn.XMATCH(A110,LHH!A:A),0)&gt;0),"S",IF(_xlfn.IFNA(_xlfn.XMATCH(A110,RHH!A:A),0)&gt;0,"R",IF(_xlfn.IFNA(_xlfn.XMATCH(A110,LHH!A:A),0)&gt;0,"L",NA())))</f>
        <v>R</v>
      </c>
      <c r="R110" s="63" cm="1">
        <f t="array" ref="R110">IF(_xlfn.IFS(Q110="R",_xlfn.XLOOKUP(A110,RHH!A:A,RHH!V:V,0),Q110="L",_xlfn.XLOOKUP(A110,LHH!A:A,LHH!V:V,0),Q110="S",_xlfn.XLOOKUP(A110,RHH!A:A,RHH!V:V,0))="",AVERAGE(S110,N110),_xlfn.IFS(Q110="R",_xlfn.XLOOKUP(A110,RHH!A:A,RHH!V:V,0),Q110="L",_xlfn.XLOOKUP(A110,LHH!A:A,LHH!V:V,0),Q110="S",_xlfn.XLOOKUP(A110,RHH!A:A,RHH!V:V,0)))</f>
        <v>0.47182833085483405</v>
      </c>
      <c r="S110" s="63" cm="1">
        <f t="array" ref="S110">_xlfn.IFS(Q110="R",_xlfn.XLOOKUP(A110,RHH!A:A,RHH!L:L,0),Q110="L",_xlfn.XLOOKUP(A110,LHH!A:A,LHH!L:L,0),Q110="S",_xlfn.XLOOKUP(A110,LHH!A:A,LHH!L:L,0))</f>
        <v>-0.26507881405034972</v>
      </c>
      <c r="T110" s="64" t="s">
        <v>529</v>
      </c>
      <c r="U110" s="64" t="s">
        <v>549</v>
      </c>
      <c r="V110" s="64" t="s">
        <v>549</v>
      </c>
      <c r="W110" s="64" t="s">
        <v>549</v>
      </c>
      <c r="X110" s="64" t="s">
        <v>549</v>
      </c>
    </row>
    <row r="111" spans="1:24" x14ac:dyDescent="0.45">
      <c r="A111" t="s">
        <v>614</v>
      </c>
      <c r="B111" t="s">
        <v>31</v>
      </c>
      <c r="C111">
        <v>40</v>
      </c>
      <c r="D111">
        <v>139</v>
      </c>
      <c r="E111">
        <v>120</v>
      </c>
      <c r="F111">
        <v>27</v>
      </c>
      <c r="G111" s="2">
        <v>0.5</v>
      </c>
      <c r="H111" s="2">
        <f t="shared" si="8"/>
        <v>0.19424460431654678</v>
      </c>
      <c r="I111" s="2">
        <f t="shared" si="9"/>
        <v>0.6690647482014388</v>
      </c>
      <c r="J111" s="2">
        <f t="shared" si="10"/>
        <v>0.3345323741007194</v>
      </c>
      <c r="K111" s="1">
        <f t="shared" si="11"/>
        <v>0.67559246842300535</v>
      </c>
      <c r="L111" s="1">
        <f t="shared" si="12"/>
        <v>1.1561655896762122</v>
      </c>
      <c r="M111" s="1">
        <f t="shared" si="13"/>
        <v>0.23606565775028845</v>
      </c>
      <c r="N111" s="1">
        <f t="shared" si="14"/>
        <v>1.1401374761884113</v>
      </c>
      <c r="O111" s="1">
        <f t="shared" si="15"/>
        <v>158.47910919018918</v>
      </c>
      <c r="P111" s="1">
        <f>IFERROR(-100*_xlfn.XMATCH(A111,Injuries!A:A),O111)</f>
        <v>158.47910919018918</v>
      </c>
      <c r="Q111" s="64" t="str">
        <f>IF(AND(_xlfn.IFNA(_xlfn.XMATCH(A111,RHH!A:A),0)&gt;0,_xlfn.IFNA(_xlfn.XMATCH(A111,LHH!A:A),0)&gt;0),"S",IF(_xlfn.IFNA(_xlfn.XMATCH(A111,RHH!A:A),0)&gt;0,"R",IF(_xlfn.IFNA(_xlfn.XMATCH(A111,LHH!A:A),0)&gt;0,"L",NA())))</f>
        <v>L</v>
      </c>
      <c r="R111" s="63" cm="1">
        <f t="array" ref="R111">IF(_xlfn.IFS(Q111="R",_xlfn.XLOOKUP(A111,RHH!A:A,RHH!V:V,0),Q111="L",_xlfn.XLOOKUP(A111,LHH!A:A,LHH!V:V,0),Q111="S",_xlfn.XLOOKUP(A111,RHH!A:A,RHH!V:V,0))="",AVERAGE(S111,N111),_xlfn.IFS(Q111="R",_xlfn.XLOOKUP(A111,RHH!A:A,RHH!V:V,0),Q111="L",_xlfn.XLOOKUP(A111,LHH!A:A,LHH!V:V,0),Q111="S",_xlfn.XLOOKUP(A111,RHH!A:A,RHH!V:V,0)))</f>
        <v>-0.23093306509476202</v>
      </c>
      <c r="S111" s="63" cm="1">
        <f t="array" ref="S111">_xlfn.IFS(Q111="R",_xlfn.XLOOKUP(A111,RHH!A:A,RHH!L:L,0),Q111="L",_xlfn.XLOOKUP(A111,LHH!A:A,LHH!L:L,0),Q111="S",_xlfn.XLOOKUP(A111,LHH!A:A,LHH!L:L,0))</f>
        <v>0.39137310477486059</v>
      </c>
      <c r="T111" s="64" t="s">
        <v>534</v>
      </c>
      <c r="U111" s="64" t="s">
        <v>549</v>
      </c>
      <c r="V111" s="64" t="s">
        <v>549</v>
      </c>
      <c r="W111" s="64" t="s">
        <v>549</v>
      </c>
      <c r="X111" s="64" t="s">
        <v>549</v>
      </c>
    </row>
    <row r="112" spans="1:24" x14ac:dyDescent="0.45">
      <c r="A112" t="s">
        <v>269</v>
      </c>
      <c r="B112" t="s">
        <v>55</v>
      </c>
      <c r="C112">
        <v>69</v>
      </c>
      <c r="D112">
        <v>250</v>
      </c>
      <c r="E112">
        <v>233</v>
      </c>
      <c r="F112">
        <v>45</v>
      </c>
      <c r="G112" s="2">
        <v>0.39900000000000002</v>
      </c>
      <c r="H112" s="2">
        <f t="shared" si="8"/>
        <v>0.18</v>
      </c>
      <c r="I112" s="2">
        <f t="shared" si="9"/>
        <v>0.752</v>
      </c>
      <c r="J112" s="2">
        <f t="shared" si="10"/>
        <v>0.30004800000000004</v>
      </c>
      <c r="K112" s="1">
        <f t="shared" si="11"/>
        <v>0.88920363238146249</v>
      </c>
      <c r="L112" s="1">
        <f t="shared" si="12"/>
        <v>5.2561950582412809E-2</v>
      </c>
      <c r="M112" s="1">
        <f t="shared" si="13"/>
        <v>1.2781859936378257</v>
      </c>
      <c r="N112" s="1">
        <f t="shared" si="14"/>
        <v>0.63261998822548904</v>
      </c>
      <c r="O112" s="1">
        <f t="shared" si="15"/>
        <v>158.15499705637225</v>
      </c>
      <c r="P112" s="1">
        <f>IFERROR(-100*_xlfn.XMATCH(A112,Injuries!A:A),O112)</f>
        <v>158.15499705637225</v>
      </c>
      <c r="Q112" s="64" t="str">
        <f>IF(AND(_xlfn.IFNA(_xlfn.XMATCH(A112,RHH!A:A),0)&gt;0,_xlfn.IFNA(_xlfn.XMATCH(A112,LHH!A:A),0)&gt;0),"S",IF(_xlfn.IFNA(_xlfn.XMATCH(A112,RHH!A:A),0)&gt;0,"R",IF(_xlfn.IFNA(_xlfn.XMATCH(A112,LHH!A:A),0)&gt;0,"L",NA())))</f>
        <v>L</v>
      </c>
      <c r="R112" s="63" cm="1">
        <f t="array" ref="R112">IF(_xlfn.IFS(Q112="R",_xlfn.XLOOKUP(A112,RHH!A:A,RHH!V:V,0),Q112="L",_xlfn.XLOOKUP(A112,LHH!A:A,LHH!V:V,0),Q112="S",_xlfn.XLOOKUP(A112,RHH!A:A,RHH!V:V,0))="",AVERAGE(S112,N112),_xlfn.IFS(Q112="R",_xlfn.XLOOKUP(A112,RHH!A:A,RHH!V:V,0),Q112="L",_xlfn.XLOOKUP(A112,LHH!A:A,LHH!V:V,0),Q112="S",_xlfn.XLOOKUP(A112,RHH!A:A,RHH!V:V,0)))</f>
        <v>-0.93863309009671092</v>
      </c>
      <c r="S112" s="63" cm="1">
        <f t="array" ref="S112">_xlfn.IFS(Q112="R",_xlfn.XLOOKUP(A112,RHH!A:A,RHH!L:L,0),Q112="L",_xlfn.XLOOKUP(A112,LHH!A:A,LHH!L:L,0),Q112="S",_xlfn.XLOOKUP(A112,LHH!A:A,LHH!L:L,0))</f>
        <v>1.1621584068447983</v>
      </c>
      <c r="T112" s="64" t="s">
        <v>532</v>
      </c>
      <c r="U112" s="64" t="s">
        <v>534</v>
      </c>
      <c r="V112" s="64" t="s">
        <v>549</v>
      </c>
      <c r="W112" s="64" t="s">
        <v>549</v>
      </c>
      <c r="X112" s="64" t="s">
        <v>549</v>
      </c>
    </row>
    <row r="113" spans="1:24" x14ac:dyDescent="0.45">
      <c r="A113" t="s">
        <v>171</v>
      </c>
      <c r="B113" t="s">
        <v>7</v>
      </c>
      <c r="C113">
        <v>62</v>
      </c>
      <c r="D113">
        <v>255</v>
      </c>
      <c r="E113">
        <v>226</v>
      </c>
      <c r="F113">
        <v>26</v>
      </c>
      <c r="G113" s="2">
        <v>0.38100000000000001</v>
      </c>
      <c r="H113" s="2">
        <f t="shared" si="8"/>
        <v>0.10196078431372549</v>
      </c>
      <c r="I113" s="2">
        <f t="shared" si="9"/>
        <v>0.78431372549019607</v>
      </c>
      <c r="J113" s="2">
        <f t="shared" si="10"/>
        <v>0.29882352941176471</v>
      </c>
      <c r="K113" s="1">
        <f t="shared" si="11"/>
        <v>2.0594746575854388</v>
      </c>
      <c r="L113" s="1">
        <f t="shared" si="12"/>
        <v>-0.14411988608776949</v>
      </c>
      <c r="M113" s="1">
        <f t="shared" si="13"/>
        <v>1.6842231097173961</v>
      </c>
      <c r="N113" s="1">
        <f t="shared" si="14"/>
        <v>0.61459906561252176</v>
      </c>
      <c r="O113" s="1">
        <f t="shared" si="15"/>
        <v>156.72276173119306</v>
      </c>
      <c r="P113" s="1">
        <f>IFERROR(-100*_xlfn.XMATCH(A113,Injuries!A:A),O113)</f>
        <v>156.72276173119306</v>
      </c>
      <c r="Q113" s="64" t="str">
        <f>IF(AND(_xlfn.IFNA(_xlfn.XMATCH(A113,RHH!A:A),0)&gt;0,_xlfn.IFNA(_xlfn.XMATCH(A113,LHH!A:A),0)&gt;0),"S",IF(_xlfn.IFNA(_xlfn.XMATCH(A113,RHH!A:A),0)&gt;0,"R",IF(_xlfn.IFNA(_xlfn.XMATCH(A113,LHH!A:A),0)&gt;0,"L",NA())))</f>
        <v>L</v>
      </c>
      <c r="R113" s="63" cm="1">
        <f t="array" ref="R113">IF(_xlfn.IFS(Q113="R",_xlfn.XLOOKUP(A113,RHH!A:A,RHH!V:V,0),Q113="L",_xlfn.XLOOKUP(A113,LHH!A:A,LHH!V:V,0),Q113="S",_xlfn.XLOOKUP(A113,RHH!A:A,RHH!V:V,0))="",AVERAGE(S113,N113),_xlfn.IFS(Q113="R",_xlfn.XLOOKUP(A113,RHH!A:A,RHH!V:V,0),Q113="L",_xlfn.XLOOKUP(A113,LHH!A:A,LHH!V:V,0),Q113="S",_xlfn.XLOOKUP(A113,RHH!A:A,RHH!V:V,0)))</f>
        <v>-0.40277752715385251</v>
      </c>
      <c r="S113" s="63" cm="1">
        <f t="array" ref="S113">_xlfn.IFS(Q113="R",_xlfn.XLOOKUP(A113,RHH!A:A,RHH!L:L,0),Q113="L",_xlfn.XLOOKUP(A113,LHH!A:A,LHH!L:L,0),Q113="S",_xlfn.XLOOKUP(A113,LHH!A:A,LHH!L:L,0))</f>
        <v>0.21521138223669276</v>
      </c>
      <c r="T113" s="64" t="s">
        <v>534</v>
      </c>
      <c r="U113" s="64" t="s">
        <v>549</v>
      </c>
      <c r="V113" s="64" t="s">
        <v>549</v>
      </c>
      <c r="W113" s="64" t="s">
        <v>549</v>
      </c>
      <c r="X113" s="64" t="s">
        <v>549</v>
      </c>
    </row>
    <row r="114" spans="1:24" x14ac:dyDescent="0.45">
      <c r="A114" t="s">
        <v>615</v>
      </c>
      <c r="B114" t="s">
        <v>42</v>
      </c>
      <c r="C114">
        <v>44</v>
      </c>
      <c r="D114">
        <v>128</v>
      </c>
      <c r="E114">
        <v>119</v>
      </c>
      <c r="F114">
        <v>50</v>
      </c>
      <c r="G114" s="2">
        <v>0.63</v>
      </c>
      <c r="H114" s="2">
        <f t="shared" si="8"/>
        <v>0.390625</v>
      </c>
      <c r="I114" s="2">
        <f t="shared" si="9"/>
        <v>0.5390625</v>
      </c>
      <c r="J114" s="2">
        <f t="shared" si="10"/>
        <v>0.33960937499999999</v>
      </c>
      <c r="K114" s="1">
        <f t="shared" si="11"/>
        <v>-2.2693152291418954</v>
      </c>
      <c r="L114" s="1">
        <f t="shared" si="12"/>
        <v>2.576645521183083</v>
      </c>
      <c r="M114" s="1">
        <f t="shared" si="13"/>
        <v>-1.3974735625908585</v>
      </c>
      <c r="N114" s="1">
        <f t="shared" si="14"/>
        <v>1.2148573111856378</v>
      </c>
      <c r="O114" s="1">
        <f t="shared" si="15"/>
        <v>155.50173583176164</v>
      </c>
      <c r="P114" s="1">
        <f>IFERROR(-100*_xlfn.XMATCH(A114,Injuries!A:A),O114)</f>
        <v>155.50173583176164</v>
      </c>
      <c r="Q114" s="64" t="str">
        <f>IF(AND(_xlfn.IFNA(_xlfn.XMATCH(A114,RHH!A:A),0)&gt;0,_xlfn.IFNA(_xlfn.XMATCH(A114,LHH!A:A),0)&gt;0),"S",IF(_xlfn.IFNA(_xlfn.XMATCH(A114,RHH!A:A),0)&gt;0,"R",IF(_xlfn.IFNA(_xlfn.XMATCH(A114,LHH!A:A),0)&gt;0,"L",NA())))</f>
        <v>R</v>
      </c>
      <c r="R114" s="63" cm="1">
        <f t="array" ref="R114">IF(_xlfn.IFS(Q114="R",_xlfn.XLOOKUP(A114,RHH!A:A,RHH!V:V,0),Q114="L",_xlfn.XLOOKUP(A114,LHH!A:A,LHH!V:V,0),Q114="S",_xlfn.XLOOKUP(A114,RHH!A:A,RHH!V:V,0))="",AVERAGE(S114,N114),_xlfn.IFS(Q114="R",_xlfn.XLOOKUP(A114,RHH!A:A,RHH!V:V,0),Q114="L",_xlfn.XLOOKUP(A114,LHH!A:A,LHH!V:V,0),Q114="S",_xlfn.XLOOKUP(A114,RHH!A:A,RHH!V:V,0)))</f>
        <v>0.36131512954644052</v>
      </c>
      <c r="S114" s="63" cm="1">
        <f t="array" ref="S114">_xlfn.IFS(Q114="R",_xlfn.XLOOKUP(A114,RHH!A:A,RHH!L:L,0),Q114="L",_xlfn.XLOOKUP(A114,LHH!A:A,LHH!L:L,0),Q114="S",_xlfn.XLOOKUP(A114,LHH!A:A,LHH!L:L,0))</f>
        <v>0.99176029831271995</v>
      </c>
      <c r="T114" s="64" t="s">
        <v>532</v>
      </c>
      <c r="U114" s="64" t="s">
        <v>549</v>
      </c>
      <c r="V114" s="64" t="s">
        <v>549</v>
      </c>
      <c r="W114" s="64" t="s">
        <v>549</v>
      </c>
      <c r="X114" s="64" t="s">
        <v>549</v>
      </c>
    </row>
    <row r="115" spans="1:24" x14ac:dyDescent="0.45">
      <c r="A115" t="s">
        <v>60</v>
      </c>
      <c r="B115" t="s">
        <v>53</v>
      </c>
      <c r="C115">
        <v>62</v>
      </c>
      <c r="D115">
        <v>160</v>
      </c>
      <c r="E115">
        <v>154</v>
      </c>
      <c r="F115">
        <v>42</v>
      </c>
      <c r="G115" s="2">
        <v>0.46100000000000002</v>
      </c>
      <c r="H115" s="2">
        <f t="shared" si="8"/>
        <v>0.26250000000000001</v>
      </c>
      <c r="I115" s="2">
        <f t="shared" si="9"/>
        <v>0.7</v>
      </c>
      <c r="J115" s="2">
        <f t="shared" si="10"/>
        <v>0.32269999999999999</v>
      </c>
      <c r="K115" s="1">
        <f t="shared" si="11"/>
        <v>-0.34796102554460073</v>
      </c>
      <c r="L115" s="1">
        <f t="shared" si="12"/>
        <v>0.73002161022415124</v>
      </c>
      <c r="M115" s="1">
        <f t="shared" si="13"/>
        <v>0.62478160538356464</v>
      </c>
      <c r="N115" s="1">
        <f t="shared" si="14"/>
        <v>0.96599666787055383</v>
      </c>
      <c r="O115" s="1">
        <f t="shared" si="15"/>
        <v>154.55946685928862</v>
      </c>
      <c r="P115" s="1">
        <f>IFERROR(-100*_xlfn.XMATCH(A115,Injuries!A:A),O115)</f>
        <v>154.55946685928862</v>
      </c>
      <c r="Q115" s="64" t="str">
        <f>IF(AND(_xlfn.IFNA(_xlfn.XMATCH(A115,RHH!A:A),0)&gt;0,_xlfn.IFNA(_xlfn.XMATCH(A115,LHH!A:A),0)&gt;0),"S",IF(_xlfn.IFNA(_xlfn.XMATCH(A115,RHH!A:A),0)&gt;0,"R",IF(_xlfn.IFNA(_xlfn.XMATCH(A115,LHH!A:A),0)&gt;0,"L",NA())))</f>
        <v>R</v>
      </c>
      <c r="R115" s="63" cm="1">
        <f t="array" ref="R115">IF(_xlfn.IFS(Q115="R",_xlfn.XLOOKUP(A115,RHH!A:A,RHH!V:V,0),Q115="L",_xlfn.XLOOKUP(A115,LHH!A:A,LHH!V:V,0),Q115="S",_xlfn.XLOOKUP(A115,RHH!A:A,RHH!V:V,0))="",AVERAGE(S115,N115),_xlfn.IFS(Q115="R",_xlfn.XLOOKUP(A115,RHH!A:A,RHH!V:V,0),Q115="L",_xlfn.XLOOKUP(A115,LHH!A:A,LHH!V:V,0),Q115="S",_xlfn.XLOOKUP(A115,RHH!A:A,RHH!V:V,0)))</f>
        <v>0.24578845519573947</v>
      </c>
      <c r="S115" s="63" cm="1">
        <f t="array" ref="S115">_xlfn.IFS(Q115="R",_xlfn.XLOOKUP(A115,RHH!A:A,RHH!L:L,0),Q115="L",_xlfn.XLOOKUP(A115,LHH!A:A,LHH!L:L,0),Q115="S",_xlfn.XLOOKUP(A115,LHH!A:A,LHH!L:L,0))</f>
        <v>0.92848654909140882</v>
      </c>
      <c r="T115" s="64" t="s">
        <v>533</v>
      </c>
      <c r="U115" s="64" t="s">
        <v>549</v>
      </c>
      <c r="V115" s="64" t="s">
        <v>549</v>
      </c>
      <c r="W115" s="64" t="s">
        <v>549</v>
      </c>
      <c r="X115" s="64" t="s">
        <v>549</v>
      </c>
    </row>
    <row r="116" spans="1:24" x14ac:dyDescent="0.45">
      <c r="A116" t="s">
        <v>232</v>
      </c>
      <c r="B116" t="s">
        <v>7</v>
      </c>
      <c r="C116">
        <v>41</v>
      </c>
      <c r="D116">
        <v>127</v>
      </c>
      <c r="E116">
        <v>122</v>
      </c>
      <c r="F116">
        <v>10</v>
      </c>
      <c r="G116" s="2">
        <v>0.38500000000000001</v>
      </c>
      <c r="H116" s="2">
        <f t="shared" si="8"/>
        <v>7.874015748031496E-2</v>
      </c>
      <c r="I116" s="2">
        <f t="shared" si="9"/>
        <v>0.88188976377952755</v>
      </c>
      <c r="J116" s="2">
        <f t="shared" si="10"/>
        <v>0.33952755905511811</v>
      </c>
      <c r="K116" s="1">
        <f t="shared" si="11"/>
        <v>2.4076896739876825</v>
      </c>
      <c r="L116" s="1">
        <f t="shared" si="12"/>
        <v>-0.10041281127217341</v>
      </c>
      <c r="M116" s="1">
        <f t="shared" si="13"/>
        <v>2.9103117944619141</v>
      </c>
      <c r="N116" s="1">
        <f t="shared" si="14"/>
        <v>1.2136531999351192</v>
      </c>
      <c r="O116" s="1">
        <f t="shared" si="15"/>
        <v>154.13395639176014</v>
      </c>
      <c r="P116" s="1">
        <f>IFERROR(-100*_xlfn.XMATCH(A116,Injuries!A:A),O116)</f>
        <v>154.13395639176014</v>
      </c>
      <c r="Q116" s="64" t="str">
        <f>IF(AND(_xlfn.IFNA(_xlfn.XMATCH(A116,RHH!A:A),0)&gt;0,_xlfn.IFNA(_xlfn.XMATCH(A116,LHH!A:A),0)&gt;0),"S",IF(_xlfn.IFNA(_xlfn.XMATCH(A116,RHH!A:A),0)&gt;0,"R",IF(_xlfn.IFNA(_xlfn.XMATCH(A116,LHH!A:A),0)&gt;0,"L",NA())))</f>
        <v>R</v>
      </c>
      <c r="R116" s="63" cm="1">
        <f t="array" ref="R116">IF(_xlfn.IFS(Q116="R",_xlfn.XLOOKUP(A116,RHH!A:A,RHH!V:V,0),Q116="L",_xlfn.XLOOKUP(A116,LHH!A:A,LHH!V:V,0),Q116="S",_xlfn.XLOOKUP(A116,RHH!A:A,RHH!V:V,0))="",AVERAGE(S116,N116),_xlfn.IFS(Q116="R",_xlfn.XLOOKUP(A116,RHH!A:A,RHH!V:V,0),Q116="L",_xlfn.XLOOKUP(A116,LHH!A:A,LHH!V:V,0),Q116="S",_xlfn.XLOOKUP(A116,RHH!A:A,RHH!V:V,0)))</f>
        <v>-0.28918287541050236</v>
      </c>
      <c r="S116" s="63" cm="1">
        <f t="array" ref="S116">_xlfn.IFS(Q116="R",_xlfn.XLOOKUP(A116,RHH!A:A,RHH!L:L,0),Q116="L",_xlfn.XLOOKUP(A116,LHH!A:A,LHH!L:L,0),Q116="S",_xlfn.XLOOKUP(A116,LHH!A:A,LHH!L:L,0))</f>
        <v>1.3402375611315327</v>
      </c>
      <c r="T116" s="64" t="s">
        <v>535</v>
      </c>
      <c r="U116" s="64" t="s">
        <v>549</v>
      </c>
      <c r="V116" s="64" t="s">
        <v>549</v>
      </c>
      <c r="W116" s="64" t="s">
        <v>549</v>
      </c>
      <c r="X116" s="64" t="s">
        <v>549</v>
      </c>
    </row>
    <row r="117" spans="1:24" x14ac:dyDescent="0.45">
      <c r="A117" t="s">
        <v>147</v>
      </c>
      <c r="B117" t="s">
        <v>44</v>
      </c>
      <c r="C117">
        <v>59</v>
      </c>
      <c r="D117">
        <v>226</v>
      </c>
      <c r="E117">
        <v>205</v>
      </c>
      <c r="F117">
        <v>27</v>
      </c>
      <c r="G117" s="2">
        <v>0.38500000000000001</v>
      </c>
      <c r="H117" s="2">
        <f t="shared" si="8"/>
        <v>0.11946902654867257</v>
      </c>
      <c r="I117" s="2">
        <f t="shared" si="9"/>
        <v>0.78761061946902655</v>
      </c>
      <c r="J117" s="2">
        <f t="shared" si="10"/>
        <v>0.30323008849557526</v>
      </c>
      <c r="K117" s="1">
        <f t="shared" si="11"/>
        <v>1.7969221907310757</v>
      </c>
      <c r="L117" s="1">
        <f t="shared" si="12"/>
        <v>-0.10041281127217341</v>
      </c>
      <c r="M117" s="1">
        <f t="shared" si="13"/>
        <v>1.7256501288207977</v>
      </c>
      <c r="N117" s="1">
        <f t="shared" si="14"/>
        <v>0.67945179543861056</v>
      </c>
      <c r="O117" s="1">
        <f t="shared" si="15"/>
        <v>153.55610576912599</v>
      </c>
      <c r="P117" s="1">
        <f>IFERROR(-100*_xlfn.XMATCH(A117,Injuries!A:A),O117)</f>
        <v>153.55610576912599</v>
      </c>
      <c r="Q117" s="64" t="str">
        <f>IF(AND(_xlfn.IFNA(_xlfn.XMATCH(A117,RHH!A:A),0)&gt;0,_xlfn.IFNA(_xlfn.XMATCH(A117,LHH!A:A),0)&gt;0),"S",IF(_xlfn.IFNA(_xlfn.XMATCH(A117,RHH!A:A),0)&gt;0,"R",IF(_xlfn.IFNA(_xlfn.XMATCH(A117,LHH!A:A),0)&gt;0,"L",NA())))</f>
        <v>L</v>
      </c>
      <c r="R117" s="63" cm="1">
        <f t="array" ref="R117">IF(_xlfn.IFS(Q117="R",_xlfn.XLOOKUP(A117,RHH!A:A,RHH!V:V,0),Q117="L",_xlfn.XLOOKUP(A117,LHH!A:A,LHH!V:V,0),Q117="S",_xlfn.XLOOKUP(A117,RHH!A:A,RHH!V:V,0))="",AVERAGE(S117,N117),_xlfn.IFS(Q117="R",_xlfn.XLOOKUP(A117,RHH!A:A,RHH!V:V,0),Q117="L",_xlfn.XLOOKUP(A117,LHH!A:A,LHH!V:V,0),Q117="S",_xlfn.XLOOKUP(A117,RHH!A:A,RHH!V:V,0)))</f>
        <v>1.2295280993060054</v>
      </c>
      <c r="S117" s="63" cm="1">
        <f t="array" ref="S117">_xlfn.IFS(Q117="R",_xlfn.XLOOKUP(A117,RHH!A:A,RHH!L:L,0),Q117="L",_xlfn.XLOOKUP(A117,LHH!A:A,LHH!L:L,0),Q117="S",_xlfn.XLOOKUP(A117,LHH!A:A,LHH!L:L,0))</f>
        <v>0.83411150512561882</v>
      </c>
      <c r="T117" s="64" t="s">
        <v>533</v>
      </c>
      <c r="U117" s="64" t="s">
        <v>549</v>
      </c>
      <c r="V117" s="64" t="s">
        <v>549</v>
      </c>
      <c r="W117" s="64" t="s">
        <v>549</v>
      </c>
      <c r="X117" s="64" t="s">
        <v>549</v>
      </c>
    </row>
    <row r="118" spans="1:24" x14ac:dyDescent="0.45">
      <c r="A118" t="s">
        <v>77</v>
      </c>
      <c r="B118" t="s">
        <v>78</v>
      </c>
      <c r="C118">
        <v>82</v>
      </c>
      <c r="D118">
        <v>341</v>
      </c>
      <c r="E118">
        <v>297</v>
      </c>
      <c r="F118">
        <v>61</v>
      </c>
      <c r="G118" s="2">
        <v>0.41399999999999998</v>
      </c>
      <c r="H118" s="2">
        <f t="shared" si="8"/>
        <v>0.17888563049853373</v>
      </c>
      <c r="I118" s="2">
        <f t="shared" si="9"/>
        <v>0.6920821114369502</v>
      </c>
      <c r="J118" s="2">
        <f t="shared" si="10"/>
        <v>0.28652199413489737</v>
      </c>
      <c r="K118" s="1">
        <f t="shared" si="11"/>
        <v>0.90591464526733823</v>
      </c>
      <c r="L118" s="1">
        <f t="shared" si="12"/>
        <v>0.21646348114089745</v>
      </c>
      <c r="M118" s="1">
        <f t="shared" si="13"/>
        <v>0.52528962206039287</v>
      </c>
      <c r="N118" s="1">
        <f t="shared" si="14"/>
        <v>0.43355346323133359</v>
      </c>
      <c r="O118" s="1">
        <f t="shared" si="15"/>
        <v>147.84173096188476</v>
      </c>
      <c r="P118" s="1">
        <f>IFERROR(-100*_xlfn.XMATCH(A118,Injuries!A:A),O118)</f>
        <v>147.84173096188476</v>
      </c>
      <c r="Q118" s="64" t="str">
        <f>IF(AND(_xlfn.IFNA(_xlfn.XMATCH(A118,RHH!A:A),0)&gt;0,_xlfn.IFNA(_xlfn.XMATCH(A118,LHH!A:A),0)&gt;0),"S",IF(_xlfn.IFNA(_xlfn.XMATCH(A118,RHH!A:A),0)&gt;0,"R",IF(_xlfn.IFNA(_xlfn.XMATCH(A118,LHH!A:A),0)&gt;0,"L",NA())))</f>
        <v>R</v>
      </c>
      <c r="R118" s="63" cm="1">
        <f t="array" ref="R118">IF(_xlfn.IFS(Q118="R",_xlfn.XLOOKUP(A118,RHH!A:A,RHH!V:V,0),Q118="L",_xlfn.XLOOKUP(A118,LHH!A:A,LHH!V:V,0),Q118="S",_xlfn.XLOOKUP(A118,RHH!A:A,RHH!V:V,0))="",AVERAGE(S118,N118),_xlfn.IFS(Q118="R",_xlfn.XLOOKUP(A118,RHH!A:A,RHH!V:V,0),Q118="L",_xlfn.XLOOKUP(A118,LHH!A:A,LHH!V:V,0),Q118="S",_xlfn.XLOOKUP(A118,RHH!A:A,RHH!V:V,0)))</f>
        <v>7.5677348193211286E-2</v>
      </c>
      <c r="S118" s="63" cm="1">
        <f t="array" ref="S118">_xlfn.IFS(Q118="R",_xlfn.XLOOKUP(A118,RHH!A:A,RHH!L:L,0),Q118="L",_xlfn.XLOOKUP(A118,LHH!A:A,LHH!L:L,0),Q118="S",_xlfn.XLOOKUP(A118,LHH!A:A,LHH!L:L,0))</f>
        <v>-0.14493834512428846</v>
      </c>
      <c r="T118" s="64" t="s">
        <v>534</v>
      </c>
      <c r="U118" s="64" t="s">
        <v>549</v>
      </c>
      <c r="V118" s="64" t="s">
        <v>549</v>
      </c>
      <c r="W118" s="64" t="s">
        <v>549</v>
      </c>
      <c r="X118" s="64" t="s">
        <v>549</v>
      </c>
    </row>
    <row r="119" spans="1:24" x14ac:dyDescent="0.45">
      <c r="A119" t="s">
        <v>9</v>
      </c>
      <c r="B119" t="s">
        <v>10</v>
      </c>
      <c r="C119">
        <v>36</v>
      </c>
      <c r="D119">
        <v>146</v>
      </c>
      <c r="E119">
        <v>117</v>
      </c>
      <c r="F119">
        <v>41</v>
      </c>
      <c r="G119" s="2">
        <v>0.624</v>
      </c>
      <c r="H119" s="2">
        <f t="shared" si="8"/>
        <v>0.28082191780821919</v>
      </c>
      <c r="I119" s="2">
        <f t="shared" si="9"/>
        <v>0.52054794520547942</v>
      </c>
      <c r="J119" s="2">
        <f t="shared" si="10"/>
        <v>0.32482191780821917</v>
      </c>
      <c r="K119" s="1">
        <f t="shared" si="11"/>
        <v>-0.62271531860829676</v>
      </c>
      <c r="L119" s="1">
        <f t="shared" si="12"/>
        <v>2.5110849089596892</v>
      </c>
      <c r="M119" s="1">
        <f t="shared" si="13"/>
        <v>-1.6301176270007374</v>
      </c>
      <c r="N119" s="1">
        <f t="shared" si="14"/>
        <v>0.99722560630353319</v>
      </c>
      <c r="O119" s="1">
        <f t="shared" si="15"/>
        <v>145.59493852031585</v>
      </c>
      <c r="P119" s="1">
        <f>IFERROR(-100*_xlfn.XMATCH(A119,Injuries!A:A),O119)</f>
        <v>145.59493852031585</v>
      </c>
      <c r="Q119" s="64" t="str">
        <f>IF(AND(_xlfn.IFNA(_xlfn.XMATCH(A119,RHH!A:A),0)&gt;0,_xlfn.IFNA(_xlfn.XMATCH(A119,LHH!A:A),0)&gt;0),"S",IF(_xlfn.IFNA(_xlfn.XMATCH(A119,RHH!A:A),0)&gt;0,"R",IF(_xlfn.IFNA(_xlfn.XMATCH(A119,LHH!A:A),0)&gt;0,"L",NA())))</f>
        <v>R</v>
      </c>
      <c r="R119" s="63" cm="1">
        <f t="array" ref="R119">IF(_xlfn.IFS(Q119="R",_xlfn.XLOOKUP(A119,RHH!A:A,RHH!V:V,0),Q119="L",_xlfn.XLOOKUP(A119,LHH!A:A,LHH!V:V,0),Q119="S",_xlfn.XLOOKUP(A119,RHH!A:A,RHH!V:V,0))="",AVERAGE(S119,N119),_xlfn.IFS(Q119="R",_xlfn.XLOOKUP(A119,RHH!A:A,RHH!V:V,0),Q119="L",_xlfn.XLOOKUP(A119,LHH!A:A,LHH!V:V,0),Q119="S",_xlfn.XLOOKUP(A119,RHH!A:A,RHH!V:V,0)))</f>
        <v>-1.2430328815217151</v>
      </c>
      <c r="S119" s="63" cm="1">
        <f t="array" ref="S119">_xlfn.IFS(Q119="R",_xlfn.XLOOKUP(A119,RHH!A:A,RHH!L:L,0),Q119="L",_xlfn.XLOOKUP(A119,LHH!A:A,LHH!L:L,0),Q119="S",_xlfn.XLOOKUP(A119,LHH!A:A,LHH!L:L,0))</f>
        <v>1.8029842269273784</v>
      </c>
      <c r="T119" s="64" t="s">
        <v>530</v>
      </c>
      <c r="U119" s="64" t="s">
        <v>549</v>
      </c>
      <c r="V119" s="64" t="s">
        <v>549</v>
      </c>
      <c r="W119" s="64" t="s">
        <v>549</v>
      </c>
      <c r="X119" s="64" t="s">
        <v>549</v>
      </c>
    </row>
    <row r="120" spans="1:24" x14ac:dyDescent="0.45">
      <c r="A120" t="s">
        <v>274</v>
      </c>
      <c r="B120" t="s">
        <v>44</v>
      </c>
      <c r="C120">
        <v>91</v>
      </c>
      <c r="D120">
        <v>389</v>
      </c>
      <c r="E120">
        <v>366</v>
      </c>
      <c r="F120">
        <v>62</v>
      </c>
      <c r="G120" s="2">
        <v>0.36099999999999999</v>
      </c>
      <c r="H120" s="2">
        <f t="shared" si="8"/>
        <v>0.15938303341902313</v>
      </c>
      <c r="I120" s="2">
        <f t="shared" si="9"/>
        <v>0.78149100257069404</v>
      </c>
      <c r="J120" s="2">
        <f t="shared" si="10"/>
        <v>0.28211825192802054</v>
      </c>
      <c r="K120" s="1">
        <f t="shared" si="11"/>
        <v>1.1983743282314905</v>
      </c>
      <c r="L120" s="1">
        <f t="shared" si="12"/>
        <v>-0.36265526016574978</v>
      </c>
      <c r="M120" s="1">
        <f t="shared" si="13"/>
        <v>1.6487542723630018</v>
      </c>
      <c r="N120" s="1">
        <f t="shared" si="14"/>
        <v>0.36874219027788874</v>
      </c>
      <c r="O120" s="1">
        <f t="shared" si="15"/>
        <v>143.44071201809871</v>
      </c>
      <c r="P120" s="1">
        <f>IFERROR(-100*_xlfn.XMATCH(A120,Injuries!A:A),O120)</f>
        <v>143.44071201809871</v>
      </c>
      <c r="Q120" s="64" t="str">
        <f>IF(AND(_xlfn.IFNA(_xlfn.XMATCH(A120,RHH!A:A),0)&gt;0,_xlfn.IFNA(_xlfn.XMATCH(A120,LHH!A:A),0)&gt;0),"S",IF(_xlfn.IFNA(_xlfn.XMATCH(A120,RHH!A:A),0)&gt;0,"R",IF(_xlfn.IFNA(_xlfn.XMATCH(A120,LHH!A:A),0)&gt;0,"L",NA())))</f>
        <v>R</v>
      </c>
      <c r="R120" s="63" cm="1">
        <f t="array" ref="R120">IF(_xlfn.IFS(Q120="R",_xlfn.XLOOKUP(A120,RHH!A:A,RHH!V:V,0),Q120="L",_xlfn.XLOOKUP(A120,LHH!A:A,LHH!V:V,0),Q120="S",_xlfn.XLOOKUP(A120,RHH!A:A,RHH!V:V,0))="",AVERAGE(S120,N120),_xlfn.IFS(Q120="R",_xlfn.XLOOKUP(A120,RHH!A:A,RHH!V:V,0),Q120="L",_xlfn.XLOOKUP(A120,LHH!A:A,LHH!V:V,0),Q120="S",_xlfn.XLOOKUP(A120,RHH!A:A,RHH!V:V,0)))</f>
        <v>-0.25310452028545183</v>
      </c>
      <c r="S120" s="63" cm="1">
        <f t="array" ref="S120">_xlfn.IFS(Q120="R",_xlfn.XLOOKUP(A120,RHH!A:A,RHH!L:L,0),Q120="L",_xlfn.XLOOKUP(A120,LHH!A:A,LHH!L:L,0),Q120="S",_xlfn.XLOOKUP(A120,LHH!A:A,LHH!L:L,0))</f>
        <v>1.9636678669108358</v>
      </c>
      <c r="T120" s="64" t="s">
        <v>532</v>
      </c>
      <c r="U120" s="64" t="s">
        <v>549</v>
      </c>
      <c r="V120" s="64" t="s">
        <v>549</v>
      </c>
      <c r="W120" s="64" t="s">
        <v>549</v>
      </c>
      <c r="X120" s="64" t="s">
        <v>549</v>
      </c>
    </row>
    <row r="121" spans="1:24" x14ac:dyDescent="0.45">
      <c r="A121" t="s">
        <v>247</v>
      </c>
      <c r="B121" t="s">
        <v>7</v>
      </c>
      <c r="C121">
        <v>55</v>
      </c>
      <c r="D121">
        <v>227</v>
      </c>
      <c r="E121">
        <v>198</v>
      </c>
      <c r="F121">
        <v>50</v>
      </c>
      <c r="G121" s="2">
        <v>0.46</v>
      </c>
      <c r="H121" s="2">
        <f t="shared" si="8"/>
        <v>0.22026431718061673</v>
      </c>
      <c r="I121" s="2">
        <f t="shared" si="9"/>
        <v>0.65198237885462551</v>
      </c>
      <c r="J121" s="2">
        <f t="shared" si="10"/>
        <v>0.29991189427312775</v>
      </c>
      <c r="K121" s="1">
        <f t="shared" si="11"/>
        <v>0.28540253915256303</v>
      </c>
      <c r="L121" s="1">
        <f t="shared" si="12"/>
        <v>0.71909484152025216</v>
      </c>
      <c r="M121" s="1">
        <f t="shared" si="13"/>
        <v>2.141767519282951E-2</v>
      </c>
      <c r="N121" s="1">
        <f t="shared" si="14"/>
        <v>0.63061687700769986</v>
      </c>
      <c r="O121" s="1">
        <f t="shared" si="15"/>
        <v>143.15003108074788</v>
      </c>
      <c r="P121" s="1">
        <f>IFERROR(-100*_xlfn.XMATCH(A121,Injuries!A:A),O121)</f>
        <v>143.15003108074788</v>
      </c>
      <c r="Q121" s="64" t="str">
        <f>IF(AND(_xlfn.IFNA(_xlfn.XMATCH(A121,RHH!A:A),0)&gt;0,_xlfn.IFNA(_xlfn.XMATCH(A121,LHH!A:A),0)&gt;0),"S",IF(_xlfn.IFNA(_xlfn.XMATCH(A121,RHH!A:A),0)&gt;0,"R",IF(_xlfn.IFNA(_xlfn.XMATCH(A121,LHH!A:A),0)&gt;0,"L",NA())))</f>
        <v>L</v>
      </c>
      <c r="R121" s="63" cm="1">
        <f t="array" ref="R121">IF(_xlfn.IFS(Q121="R",_xlfn.XLOOKUP(A121,RHH!A:A,RHH!V:V,0),Q121="L",_xlfn.XLOOKUP(A121,LHH!A:A,LHH!V:V,0),Q121="S",_xlfn.XLOOKUP(A121,RHH!A:A,RHH!V:V,0))="",AVERAGE(S121,N121),_xlfn.IFS(Q121="R",_xlfn.XLOOKUP(A121,RHH!A:A,RHH!V:V,0),Q121="L",_xlfn.XLOOKUP(A121,LHH!A:A,LHH!V:V,0),Q121="S",_xlfn.XLOOKUP(A121,RHH!A:A,RHH!V:V,0)))</f>
        <v>-0.25119966494206608</v>
      </c>
      <c r="S121" s="63" cm="1">
        <f t="array" ref="S121">_xlfn.IFS(Q121="R",_xlfn.XLOOKUP(A121,RHH!A:A,RHH!L:L,0),Q121="L",_xlfn.XLOOKUP(A121,LHH!A:A,LHH!L:L,0),Q121="S",_xlfn.XLOOKUP(A121,LHH!A:A,LHH!L:L,0))</f>
        <v>0.82959057516240853</v>
      </c>
      <c r="T121" s="64" t="s">
        <v>534</v>
      </c>
      <c r="U121" s="64" t="s">
        <v>549</v>
      </c>
      <c r="V121" s="64" t="s">
        <v>549</v>
      </c>
      <c r="W121" s="64" t="s">
        <v>549</v>
      </c>
      <c r="X121" s="64" t="s">
        <v>549</v>
      </c>
    </row>
    <row r="122" spans="1:24" x14ac:dyDescent="0.45">
      <c r="A122" t="s">
        <v>155</v>
      </c>
      <c r="B122" t="s">
        <v>27</v>
      </c>
      <c r="C122">
        <v>48</v>
      </c>
      <c r="D122">
        <v>167</v>
      </c>
      <c r="E122">
        <v>152</v>
      </c>
      <c r="F122">
        <v>40</v>
      </c>
      <c r="G122" s="2">
        <v>0.46700000000000003</v>
      </c>
      <c r="H122" s="2">
        <f t="shared" si="8"/>
        <v>0.23952095808383234</v>
      </c>
      <c r="I122" s="2">
        <f t="shared" si="9"/>
        <v>0.6706586826347305</v>
      </c>
      <c r="J122" s="2">
        <f t="shared" si="10"/>
        <v>0.31319760479041914</v>
      </c>
      <c r="K122" s="1">
        <f t="shared" si="11"/>
        <v>-3.368800918125026E-3</v>
      </c>
      <c r="L122" s="1">
        <f t="shared" si="12"/>
        <v>0.79558222244754528</v>
      </c>
      <c r="M122" s="1">
        <f t="shared" si="13"/>
        <v>0.25609419146764162</v>
      </c>
      <c r="N122" s="1">
        <f t="shared" si="14"/>
        <v>0.82614689903578253</v>
      </c>
      <c r="O122" s="1">
        <f t="shared" si="15"/>
        <v>137.96653213897568</v>
      </c>
      <c r="P122" s="1">
        <f>IFERROR(-100*_xlfn.XMATCH(A122,Injuries!A:A),O122)</f>
        <v>137.96653213897568</v>
      </c>
      <c r="Q122" s="64" t="str">
        <f>IF(AND(_xlfn.IFNA(_xlfn.XMATCH(A122,RHH!A:A),0)&gt;0,_xlfn.IFNA(_xlfn.XMATCH(A122,LHH!A:A),0)&gt;0),"S",IF(_xlfn.IFNA(_xlfn.XMATCH(A122,RHH!A:A),0)&gt;0,"R",IF(_xlfn.IFNA(_xlfn.XMATCH(A122,LHH!A:A),0)&gt;0,"L",NA())))</f>
        <v>R</v>
      </c>
      <c r="R122" s="63" cm="1">
        <f t="array" ref="R122">IF(_xlfn.IFS(Q122="R",_xlfn.XLOOKUP(A122,RHH!A:A,RHH!V:V,0),Q122="L",_xlfn.XLOOKUP(A122,LHH!A:A,LHH!V:V,0),Q122="S",_xlfn.XLOOKUP(A122,RHH!A:A,RHH!V:V,0))="",AVERAGE(S122,N122),_xlfn.IFS(Q122="R",_xlfn.XLOOKUP(A122,RHH!A:A,RHH!V:V,0),Q122="L",_xlfn.XLOOKUP(A122,LHH!A:A,LHH!V:V,0),Q122="S",_xlfn.XLOOKUP(A122,RHH!A:A,RHH!V:V,0)))</f>
        <v>5.741494882893719E-2</v>
      </c>
      <c r="S122" s="63" cm="1">
        <f t="array" ref="S122">_xlfn.IFS(Q122="R",_xlfn.XLOOKUP(A122,RHH!A:A,RHH!L:L,0),Q122="L",_xlfn.XLOOKUP(A122,LHH!A:A,LHH!L:L,0),Q122="S",_xlfn.XLOOKUP(A122,LHH!A:A,LHH!L:L,0))</f>
        <v>7.7416459353719241E-2</v>
      </c>
      <c r="T122" s="64" t="s">
        <v>534</v>
      </c>
      <c r="U122" s="64" t="s">
        <v>549</v>
      </c>
      <c r="V122" s="64" t="s">
        <v>549</v>
      </c>
      <c r="W122" s="64" t="s">
        <v>549</v>
      </c>
      <c r="X122" s="64" t="s">
        <v>549</v>
      </c>
    </row>
    <row r="123" spans="1:24" x14ac:dyDescent="0.45">
      <c r="A123" t="s">
        <v>168</v>
      </c>
      <c r="B123" t="s">
        <v>35</v>
      </c>
      <c r="C123">
        <v>34</v>
      </c>
      <c r="D123">
        <v>126</v>
      </c>
      <c r="E123">
        <v>115</v>
      </c>
      <c r="F123">
        <v>19</v>
      </c>
      <c r="G123" s="2">
        <v>0.435</v>
      </c>
      <c r="H123" s="2">
        <f t="shared" si="8"/>
        <v>0.15079365079365079</v>
      </c>
      <c r="I123" s="2">
        <f t="shared" si="9"/>
        <v>0.76190476190476186</v>
      </c>
      <c r="J123" s="2">
        <f t="shared" si="10"/>
        <v>0.33142857142857141</v>
      </c>
      <c r="K123" s="1">
        <f t="shared" si="11"/>
        <v>1.3271801538983372</v>
      </c>
      <c r="L123" s="1">
        <f t="shared" si="12"/>
        <v>0.44592562392277679</v>
      </c>
      <c r="M123" s="1">
        <f t="shared" si="13"/>
        <v>1.4026439723529223</v>
      </c>
      <c r="N123" s="1">
        <f t="shared" si="14"/>
        <v>1.09445782630698</v>
      </c>
      <c r="O123" s="1">
        <f t="shared" si="15"/>
        <v>137.90168611467948</v>
      </c>
      <c r="P123" s="1">
        <f>IFERROR(-100*_xlfn.XMATCH(A123,Injuries!A:A),O123)</f>
        <v>-1300</v>
      </c>
      <c r="Q123" s="64" t="str">
        <f>IF(AND(_xlfn.IFNA(_xlfn.XMATCH(A123,RHH!A:A),0)&gt;0,_xlfn.IFNA(_xlfn.XMATCH(A123,LHH!A:A),0)&gt;0),"S",IF(_xlfn.IFNA(_xlfn.XMATCH(A123,RHH!A:A),0)&gt;0,"R",IF(_xlfn.IFNA(_xlfn.XMATCH(A123,LHH!A:A),0)&gt;0,"L",NA())))</f>
        <v>R</v>
      </c>
      <c r="R123" s="63" cm="1">
        <f t="array" ref="R123">IF(_xlfn.IFS(Q123="R",_xlfn.XLOOKUP(A123,RHH!A:A,RHH!V:V,0),Q123="L",_xlfn.XLOOKUP(A123,LHH!A:A,LHH!V:V,0),Q123="S",_xlfn.XLOOKUP(A123,RHH!A:A,RHH!V:V,0))="",AVERAGE(S123,N123),_xlfn.IFS(Q123="R",_xlfn.XLOOKUP(A123,RHH!A:A,RHH!V:V,0),Q123="L",_xlfn.XLOOKUP(A123,LHH!A:A,LHH!V:V,0),Q123="S",_xlfn.XLOOKUP(A123,RHH!A:A,RHH!V:V,0)))</f>
        <v>0.33075004737007369</v>
      </c>
      <c r="S123" s="63" cm="1">
        <f t="array" ref="S123">_xlfn.IFS(Q123="R",_xlfn.XLOOKUP(A123,RHH!A:A,RHH!L:L,0),Q123="L",_xlfn.XLOOKUP(A123,LHH!A:A,LHH!L:L,0),Q123="S",_xlfn.XLOOKUP(A123,LHH!A:A,LHH!L:L,0))</f>
        <v>0.78057801503231039</v>
      </c>
      <c r="T123" s="64" t="s">
        <v>534</v>
      </c>
      <c r="U123" s="64" t="s">
        <v>549</v>
      </c>
      <c r="V123" s="64" t="s">
        <v>549</v>
      </c>
      <c r="W123" s="64" t="s">
        <v>549</v>
      </c>
      <c r="X123" s="64" t="s">
        <v>549</v>
      </c>
    </row>
    <row r="124" spans="1:24" x14ac:dyDescent="0.45">
      <c r="A124" t="s">
        <v>72</v>
      </c>
      <c r="B124" t="s">
        <v>22</v>
      </c>
      <c r="C124">
        <v>80</v>
      </c>
      <c r="D124">
        <v>285</v>
      </c>
      <c r="E124">
        <v>256</v>
      </c>
      <c r="F124">
        <v>71</v>
      </c>
      <c r="G124" s="2">
        <v>0.44500000000000001</v>
      </c>
      <c r="H124" s="2">
        <f t="shared" si="8"/>
        <v>0.24912280701754386</v>
      </c>
      <c r="I124" s="2">
        <f t="shared" si="9"/>
        <v>0.64912280701754388</v>
      </c>
      <c r="J124" s="2">
        <f t="shared" si="10"/>
        <v>0.28885964912280704</v>
      </c>
      <c r="K124" s="1">
        <f t="shared" si="11"/>
        <v>-0.14735750578519105</v>
      </c>
      <c r="L124" s="1">
        <f t="shared" si="12"/>
        <v>0.55519331096176694</v>
      </c>
      <c r="M124" s="1">
        <f t="shared" si="13"/>
        <v>-1.4514186093275009E-2</v>
      </c>
      <c r="N124" s="1">
        <f t="shared" si="14"/>
        <v>0.46795747426899253</v>
      </c>
      <c r="O124" s="1">
        <f t="shared" si="15"/>
        <v>133.36788016666287</v>
      </c>
      <c r="P124" s="1">
        <f>IFERROR(-100*_xlfn.XMATCH(A124,Injuries!A:A),O124)</f>
        <v>133.36788016666287</v>
      </c>
      <c r="Q124" s="64" t="str">
        <f>IF(AND(_xlfn.IFNA(_xlfn.XMATCH(A124,RHH!A:A),0)&gt;0,_xlfn.IFNA(_xlfn.XMATCH(A124,LHH!A:A),0)&gt;0),"S",IF(_xlfn.IFNA(_xlfn.XMATCH(A124,RHH!A:A),0)&gt;0,"R",IF(_xlfn.IFNA(_xlfn.XMATCH(A124,LHH!A:A),0)&gt;0,"L",NA())))</f>
        <v>L</v>
      </c>
      <c r="R124" s="63" cm="1">
        <f t="array" ref="R124">IF(_xlfn.IFS(Q124="R",_xlfn.XLOOKUP(A124,RHH!A:A,RHH!V:V,0),Q124="L",_xlfn.XLOOKUP(A124,LHH!A:A,LHH!V:V,0),Q124="S",_xlfn.XLOOKUP(A124,RHH!A:A,RHH!V:V,0))="",AVERAGE(S124,N124),_xlfn.IFS(Q124="R",_xlfn.XLOOKUP(A124,RHH!A:A,RHH!V:V,0),Q124="L",_xlfn.XLOOKUP(A124,LHH!A:A,LHH!V:V,0),Q124="S",_xlfn.XLOOKUP(A124,RHH!A:A,RHH!V:V,0)))</f>
        <v>1.3042707853585985E-2</v>
      </c>
      <c r="S124" s="63" cm="1">
        <f t="array" ref="S124">_xlfn.IFS(Q124="R",_xlfn.XLOOKUP(A124,RHH!A:A,RHH!L:L,0),Q124="L",_xlfn.XLOOKUP(A124,LHH!A:A,LHH!L:L,0),Q124="S",_xlfn.XLOOKUP(A124,LHH!A:A,LHH!L:L,0))</f>
        <v>1.7890748860769354</v>
      </c>
      <c r="T124" s="64" t="s">
        <v>533</v>
      </c>
      <c r="U124" s="64" t="s">
        <v>549</v>
      </c>
      <c r="V124" s="64" t="s">
        <v>549</v>
      </c>
      <c r="W124" s="64" t="s">
        <v>549</v>
      </c>
      <c r="X124" s="64" t="s">
        <v>549</v>
      </c>
    </row>
    <row r="125" spans="1:24" x14ac:dyDescent="0.45">
      <c r="A125" t="s">
        <v>466</v>
      </c>
      <c r="B125" t="s">
        <v>33</v>
      </c>
      <c r="C125">
        <v>45</v>
      </c>
      <c r="D125">
        <v>140</v>
      </c>
      <c r="E125">
        <v>133</v>
      </c>
      <c r="F125">
        <v>18</v>
      </c>
      <c r="G125" s="2">
        <v>0.39100000000000001</v>
      </c>
      <c r="H125" s="2">
        <f t="shared" si="8"/>
        <v>0.12857142857142856</v>
      </c>
      <c r="I125" s="2">
        <f t="shared" si="9"/>
        <v>0.8214285714285714</v>
      </c>
      <c r="J125" s="2">
        <f t="shared" si="10"/>
        <v>0.32117857142857142</v>
      </c>
      <c r="K125" s="1">
        <f t="shared" si="11"/>
        <v>1.6604231594003072</v>
      </c>
      <c r="L125" s="1">
        <f t="shared" si="12"/>
        <v>-3.4852199048779321E-2</v>
      </c>
      <c r="M125" s="1">
        <f t="shared" si="13"/>
        <v>2.150588555977305</v>
      </c>
      <c r="N125" s="1">
        <f t="shared" si="14"/>
        <v>0.94360532028711797</v>
      </c>
      <c r="O125" s="1">
        <f t="shared" si="15"/>
        <v>132.1047448401965</v>
      </c>
      <c r="P125" s="1">
        <f>IFERROR(-100*_xlfn.XMATCH(A125,Injuries!A:A),O125)</f>
        <v>132.1047448401965</v>
      </c>
      <c r="Q125" s="64" t="str">
        <f>IF(AND(_xlfn.IFNA(_xlfn.XMATCH(A125,RHH!A:A),0)&gt;0,_xlfn.IFNA(_xlfn.XMATCH(A125,LHH!A:A),0)&gt;0),"S",IF(_xlfn.IFNA(_xlfn.XMATCH(A125,RHH!A:A),0)&gt;0,"R",IF(_xlfn.IFNA(_xlfn.XMATCH(A125,LHH!A:A),0)&gt;0,"L",NA())))</f>
        <v>R</v>
      </c>
      <c r="R125" s="63" cm="1">
        <f t="array" ref="R125">IF(_xlfn.IFS(Q125="R",_xlfn.XLOOKUP(A125,RHH!A:A,RHH!V:V,0),Q125="L",_xlfn.XLOOKUP(A125,LHH!A:A,LHH!V:V,0),Q125="S",_xlfn.XLOOKUP(A125,RHH!A:A,RHH!V:V,0))="",AVERAGE(S125,N125),_xlfn.IFS(Q125="R",_xlfn.XLOOKUP(A125,RHH!A:A,RHH!V:V,0),Q125="L",_xlfn.XLOOKUP(A125,LHH!A:A,LHH!V:V,0),Q125="S",_xlfn.XLOOKUP(A125,RHH!A:A,RHH!V:V,0)))</f>
        <v>-0.30436296849695904</v>
      </c>
      <c r="S125" s="63" cm="1">
        <f t="array" ref="S125">_xlfn.IFS(Q125="R",_xlfn.XLOOKUP(A125,RHH!A:A,RHH!L:L,0),Q125="L",_xlfn.XLOOKUP(A125,LHH!A:A,LHH!L:L,0),Q125="S",_xlfn.XLOOKUP(A125,LHH!A:A,LHH!L:L,0))</f>
        <v>2.0370350084467383E-2</v>
      </c>
      <c r="T125" s="64" t="s">
        <v>532</v>
      </c>
      <c r="U125" s="64" t="s">
        <v>549</v>
      </c>
      <c r="V125" s="64" t="s">
        <v>549</v>
      </c>
      <c r="W125" s="64" t="s">
        <v>549</v>
      </c>
      <c r="X125" s="64" t="s">
        <v>549</v>
      </c>
    </row>
    <row r="126" spans="1:24" x14ac:dyDescent="0.45">
      <c r="A126" t="s">
        <v>225</v>
      </c>
      <c r="B126" t="s">
        <v>22</v>
      </c>
      <c r="C126">
        <v>62</v>
      </c>
      <c r="D126">
        <v>253</v>
      </c>
      <c r="E126">
        <v>222</v>
      </c>
      <c r="F126">
        <v>60</v>
      </c>
      <c r="G126" s="2">
        <v>0.45500000000000002</v>
      </c>
      <c r="H126" s="2">
        <f t="shared" si="8"/>
        <v>0.23715415019762845</v>
      </c>
      <c r="I126" s="2">
        <f t="shared" si="9"/>
        <v>0.64031620553359681</v>
      </c>
      <c r="J126" s="2">
        <f t="shared" si="10"/>
        <v>0.29134387351778657</v>
      </c>
      <c r="K126" s="1">
        <f t="shared" si="11"/>
        <v>3.2123696886870605E-2</v>
      </c>
      <c r="L126" s="1">
        <f t="shared" si="12"/>
        <v>0.66446099800075709</v>
      </c>
      <c r="M126" s="1">
        <f t="shared" si="13"/>
        <v>-0.12517326407822693</v>
      </c>
      <c r="N126" s="1">
        <f t="shared" si="14"/>
        <v>0.50451859382980602</v>
      </c>
      <c r="O126" s="1">
        <f t="shared" si="15"/>
        <v>127.64320423894092</v>
      </c>
      <c r="P126" s="1">
        <f>IFERROR(-100*_xlfn.XMATCH(A126,Injuries!A:A),O126)</f>
        <v>127.64320423894092</v>
      </c>
      <c r="Q126" s="64" t="str">
        <f>IF(AND(_xlfn.IFNA(_xlfn.XMATCH(A126,RHH!A:A),0)&gt;0,_xlfn.IFNA(_xlfn.XMATCH(A126,LHH!A:A),0)&gt;0),"S",IF(_xlfn.IFNA(_xlfn.XMATCH(A126,RHH!A:A),0)&gt;0,"R",IF(_xlfn.IFNA(_xlfn.XMATCH(A126,LHH!A:A),0)&gt;0,"L",NA())))</f>
        <v>L</v>
      </c>
      <c r="R126" s="63" cm="1">
        <f t="array" ref="R126">IF(_xlfn.IFS(Q126="R",_xlfn.XLOOKUP(A126,RHH!A:A,RHH!V:V,0),Q126="L",_xlfn.XLOOKUP(A126,LHH!A:A,LHH!V:V,0),Q126="S",_xlfn.XLOOKUP(A126,RHH!A:A,RHH!V:V,0))="",AVERAGE(S126,N126),_xlfn.IFS(Q126="R",_xlfn.XLOOKUP(A126,RHH!A:A,RHH!V:V,0),Q126="L",_xlfn.XLOOKUP(A126,LHH!A:A,LHH!V:V,0),Q126="S",_xlfn.XLOOKUP(A126,RHH!A:A,RHH!V:V,0)))</f>
        <v>-2.0024005330267925E-2</v>
      </c>
      <c r="S126" s="63" cm="1">
        <f t="array" ref="S126">_xlfn.IFS(Q126="R",_xlfn.XLOOKUP(A126,RHH!A:A,RHH!L:L,0),Q126="L",_xlfn.XLOOKUP(A126,LHH!A:A,LHH!L:L,0),Q126="S",_xlfn.XLOOKUP(A126,LHH!A:A,LHH!L:L,0))</f>
        <v>0.47842055293859242</v>
      </c>
      <c r="T126" s="64" t="s">
        <v>534</v>
      </c>
      <c r="U126" s="64" t="s">
        <v>530</v>
      </c>
      <c r="V126" s="64" t="s">
        <v>549</v>
      </c>
      <c r="W126" s="64" t="s">
        <v>549</v>
      </c>
      <c r="X126" s="64" t="s">
        <v>549</v>
      </c>
    </row>
    <row r="127" spans="1:24" x14ac:dyDescent="0.45">
      <c r="A127" t="s">
        <v>158</v>
      </c>
      <c r="B127" t="s">
        <v>66</v>
      </c>
      <c r="C127">
        <v>72</v>
      </c>
      <c r="D127">
        <v>274</v>
      </c>
      <c r="E127">
        <v>249</v>
      </c>
      <c r="F127">
        <v>58</v>
      </c>
      <c r="G127" s="2">
        <v>0.41399999999999998</v>
      </c>
      <c r="H127" s="2">
        <f t="shared" si="8"/>
        <v>0.21167883211678831</v>
      </c>
      <c r="I127" s="2">
        <f t="shared" si="9"/>
        <v>0.6970802919708029</v>
      </c>
      <c r="J127" s="2">
        <f t="shared" si="10"/>
        <v>0.28859124087591237</v>
      </c>
      <c r="K127" s="1">
        <f t="shared" si="11"/>
        <v>0.41414991723887346</v>
      </c>
      <c r="L127" s="1">
        <f t="shared" si="12"/>
        <v>0.21646348114089745</v>
      </c>
      <c r="M127" s="1">
        <f t="shared" si="13"/>
        <v>0.58809410463936174</v>
      </c>
      <c r="N127" s="1">
        <f t="shared" si="14"/>
        <v>0.46400722483675266</v>
      </c>
      <c r="O127" s="1">
        <f t="shared" si="15"/>
        <v>127.13797960527023</v>
      </c>
      <c r="P127" s="1">
        <f>IFERROR(-100*_xlfn.XMATCH(A127,Injuries!A:A),O127)</f>
        <v>127.13797960527023</v>
      </c>
      <c r="Q127" s="64" t="str">
        <f>IF(AND(_xlfn.IFNA(_xlfn.XMATCH(A127,RHH!A:A),0)&gt;0,_xlfn.IFNA(_xlfn.XMATCH(A127,LHH!A:A),0)&gt;0),"S",IF(_xlfn.IFNA(_xlfn.XMATCH(A127,RHH!A:A),0)&gt;0,"R",IF(_xlfn.IFNA(_xlfn.XMATCH(A127,LHH!A:A),0)&gt;0,"L",NA())))</f>
        <v>S</v>
      </c>
      <c r="R127" s="63" cm="1">
        <f t="array" ref="R127">IF(_xlfn.IFS(Q127="R",_xlfn.XLOOKUP(A127,RHH!A:A,RHH!V:V,0),Q127="L",_xlfn.XLOOKUP(A127,LHH!A:A,LHH!V:V,0),Q127="S",_xlfn.XLOOKUP(A127,RHH!A:A,RHH!V:V,0))="",AVERAGE(S127,N127),_xlfn.IFS(Q127="R",_xlfn.XLOOKUP(A127,RHH!A:A,RHH!V:V,0),Q127="L",_xlfn.XLOOKUP(A127,LHH!A:A,LHH!V:V,0),Q127="S",_xlfn.XLOOKUP(A127,RHH!A:A,RHH!V:V,0)))</f>
        <v>1.3448762941590757</v>
      </c>
      <c r="S127" s="63" cm="1">
        <f t="array" ref="S127">_xlfn.IFS(Q127="R",_xlfn.XLOOKUP(A127,RHH!A:A,RHH!L:L,0),Q127="L",_xlfn.XLOOKUP(A127,LHH!A:A,LHH!L:L,0),Q127="S",_xlfn.XLOOKUP(A127,LHH!A:A,LHH!L:L,0))</f>
        <v>0.26180093932299264</v>
      </c>
      <c r="T127" s="64" t="s">
        <v>532</v>
      </c>
      <c r="U127" s="64" t="s">
        <v>549</v>
      </c>
      <c r="V127" s="64" t="s">
        <v>549</v>
      </c>
      <c r="W127" s="64" t="s">
        <v>549</v>
      </c>
      <c r="X127" s="64" t="s">
        <v>549</v>
      </c>
    </row>
    <row r="128" spans="1:24" x14ac:dyDescent="0.45">
      <c r="A128" t="s">
        <v>224</v>
      </c>
      <c r="B128" t="s">
        <v>27</v>
      </c>
      <c r="C128">
        <v>76</v>
      </c>
      <c r="D128">
        <v>320</v>
      </c>
      <c r="E128">
        <v>282</v>
      </c>
      <c r="F128">
        <v>69</v>
      </c>
      <c r="G128" s="2">
        <v>0.42599999999999999</v>
      </c>
      <c r="H128" s="2">
        <f t="shared" si="8"/>
        <v>0.21562500000000001</v>
      </c>
      <c r="I128" s="2">
        <f t="shared" si="9"/>
        <v>0.66562500000000002</v>
      </c>
      <c r="J128" s="2">
        <f t="shared" si="10"/>
        <v>0.28355625000000001</v>
      </c>
      <c r="K128" s="1">
        <f t="shared" si="11"/>
        <v>0.3549734391861169</v>
      </c>
      <c r="L128" s="1">
        <f t="shared" si="12"/>
        <v>0.34758470558768562</v>
      </c>
      <c r="M128" s="1">
        <f t="shared" si="13"/>
        <v>0.19284360834048472</v>
      </c>
      <c r="N128" s="1">
        <f t="shared" si="14"/>
        <v>0.38990566469836035</v>
      </c>
      <c r="O128" s="1">
        <f t="shared" si="15"/>
        <v>124.76981270347531</v>
      </c>
      <c r="P128" s="1">
        <f>IFERROR(-100*_xlfn.XMATCH(A128,Injuries!A:A),O128)</f>
        <v>124.76981270347531</v>
      </c>
      <c r="Q128" s="64" t="str">
        <f>IF(AND(_xlfn.IFNA(_xlfn.XMATCH(A128,RHH!A:A),0)&gt;0,_xlfn.IFNA(_xlfn.XMATCH(A128,LHH!A:A),0)&gt;0),"S",IF(_xlfn.IFNA(_xlfn.XMATCH(A128,RHH!A:A),0)&gt;0,"R",IF(_xlfn.IFNA(_xlfn.XMATCH(A128,LHH!A:A),0)&gt;0,"L",NA())))</f>
        <v>R</v>
      </c>
      <c r="R128" s="63" cm="1">
        <f t="array" ref="R128">IF(_xlfn.IFS(Q128="R",_xlfn.XLOOKUP(A128,RHH!A:A,RHH!V:V,0),Q128="L",_xlfn.XLOOKUP(A128,LHH!A:A,LHH!V:V,0),Q128="S",_xlfn.XLOOKUP(A128,RHH!A:A,RHH!V:V,0))="",AVERAGE(S128,N128),_xlfn.IFS(Q128="R",_xlfn.XLOOKUP(A128,RHH!A:A,RHH!V:V,0),Q128="L",_xlfn.XLOOKUP(A128,LHH!A:A,LHH!V:V,0),Q128="S",_xlfn.XLOOKUP(A128,RHH!A:A,RHH!V:V,0)))</f>
        <v>-0.68006612875774453</v>
      </c>
      <c r="S128" s="63" cm="1">
        <f t="array" ref="S128">_xlfn.IFS(Q128="R",_xlfn.XLOOKUP(A128,RHH!A:A,RHH!L:L,0),Q128="L",_xlfn.XLOOKUP(A128,LHH!A:A,LHH!L:L,0),Q128="S",_xlfn.XLOOKUP(A128,LHH!A:A,LHH!L:L,0))</f>
        <v>0.21899206209360469</v>
      </c>
      <c r="T128" s="64" t="s">
        <v>531</v>
      </c>
      <c r="U128" s="64" t="s">
        <v>534</v>
      </c>
      <c r="V128" s="64" t="s">
        <v>549</v>
      </c>
      <c r="W128" s="64" t="s">
        <v>549</v>
      </c>
      <c r="X128" s="64" t="s">
        <v>549</v>
      </c>
    </row>
    <row r="129" spans="1:24" x14ac:dyDescent="0.45">
      <c r="A129" t="s">
        <v>103</v>
      </c>
      <c r="B129" t="s">
        <v>37</v>
      </c>
      <c r="C129">
        <v>75</v>
      </c>
      <c r="D129">
        <v>280</v>
      </c>
      <c r="E129">
        <v>234</v>
      </c>
      <c r="F129">
        <v>55</v>
      </c>
      <c r="G129" s="2">
        <v>0.44900000000000001</v>
      </c>
      <c r="H129" s="2">
        <f t="shared" si="8"/>
        <v>0.19642857142857142</v>
      </c>
      <c r="I129" s="2">
        <f t="shared" si="9"/>
        <v>0.63928571428571423</v>
      </c>
      <c r="J129" s="2">
        <f t="shared" si="10"/>
        <v>0.28703928571428572</v>
      </c>
      <c r="K129" s="1">
        <f t="shared" si="11"/>
        <v>0.64284183902822056</v>
      </c>
      <c r="L129" s="1">
        <f t="shared" si="12"/>
        <v>0.59890038577736304</v>
      </c>
      <c r="M129" s="1">
        <f t="shared" si="13"/>
        <v>-0.13812186991330538</v>
      </c>
      <c r="N129" s="1">
        <f t="shared" si="14"/>
        <v>0.44116660772828042</v>
      </c>
      <c r="O129" s="1">
        <f t="shared" si="15"/>
        <v>123.52665016391852</v>
      </c>
      <c r="P129" s="1">
        <f>IFERROR(-100*_xlfn.XMATCH(A129,Injuries!A:A),O129)</f>
        <v>123.52665016391852</v>
      </c>
      <c r="Q129" s="64" t="str">
        <f>IF(AND(_xlfn.IFNA(_xlfn.XMATCH(A129,RHH!A:A),0)&gt;0,_xlfn.IFNA(_xlfn.XMATCH(A129,LHH!A:A),0)&gt;0),"S",IF(_xlfn.IFNA(_xlfn.XMATCH(A129,RHH!A:A),0)&gt;0,"R",IF(_xlfn.IFNA(_xlfn.XMATCH(A129,LHH!A:A),0)&gt;0,"L",NA())))</f>
        <v>R</v>
      </c>
      <c r="R129" s="63" cm="1">
        <f t="array" ref="R129">IF(_xlfn.IFS(Q129="R",_xlfn.XLOOKUP(A129,RHH!A:A,RHH!V:V,0),Q129="L",_xlfn.XLOOKUP(A129,LHH!A:A,LHH!V:V,0),Q129="S",_xlfn.XLOOKUP(A129,RHH!A:A,RHH!V:V,0))="",AVERAGE(S129,N129),_xlfn.IFS(Q129="R",_xlfn.XLOOKUP(A129,RHH!A:A,RHH!V:V,0),Q129="L",_xlfn.XLOOKUP(A129,LHH!A:A,LHH!V:V,0),Q129="S",_xlfn.XLOOKUP(A129,RHH!A:A,RHH!V:V,0)))</f>
        <v>-0.89867289253334948</v>
      </c>
      <c r="S129" s="63" cm="1">
        <f t="array" ref="S129">_xlfn.IFS(Q129="R",_xlfn.XLOOKUP(A129,RHH!A:A,RHH!L:L,0),Q129="L",_xlfn.XLOOKUP(A129,LHH!A:A,LHH!L:L,0),Q129="S",_xlfn.XLOOKUP(A129,LHH!A:A,LHH!L:L,0))</f>
        <v>1.5990746839253507</v>
      </c>
      <c r="T129" s="64" t="s">
        <v>532</v>
      </c>
      <c r="U129" s="64" t="s">
        <v>549</v>
      </c>
      <c r="V129" s="64" t="s">
        <v>549</v>
      </c>
      <c r="W129" s="64" t="s">
        <v>549</v>
      </c>
      <c r="X129" s="64" t="s">
        <v>549</v>
      </c>
    </row>
    <row r="130" spans="1:24" x14ac:dyDescent="0.45">
      <c r="A130" t="s">
        <v>116</v>
      </c>
      <c r="B130" t="s">
        <v>117</v>
      </c>
      <c r="C130">
        <v>90</v>
      </c>
      <c r="D130">
        <v>380</v>
      </c>
      <c r="E130">
        <v>314</v>
      </c>
      <c r="F130">
        <v>58</v>
      </c>
      <c r="G130" s="2">
        <v>0.41399999999999998</v>
      </c>
      <c r="H130" s="2">
        <f t="shared" ref="H130:H193" si="16">F130/D130</f>
        <v>0.15263157894736842</v>
      </c>
      <c r="I130" s="2">
        <f t="shared" ref="I130:I193" si="17">(E130-F130)/D130</f>
        <v>0.67368421052631577</v>
      </c>
      <c r="J130" s="2">
        <f t="shared" ref="J130:J193" si="18">G130*I130</f>
        <v>0.27890526315789471</v>
      </c>
      <c r="K130" s="1">
        <f t="shared" ref="K130:K193" si="19">-(H130-AB$2)/AB$3</f>
        <v>1.2996187023154673</v>
      </c>
      <c r="L130" s="1">
        <f t="shared" ref="L130:L193" si="20">(G130-AA$2)/AA$3</f>
        <v>0.21646348114089745</v>
      </c>
      <c r="M130" s="1">
        <f t="shared" ref="M130:M193" si="21">(I130-AC$2)/AC$3</f>
        <v>0.29411136841278546</v>
      </c>
      <c r="N130" s="1">
        <f t="shared" ref="N130:N193" si="22">(J130-AD$2)/AD$3</f>
        <v>0.3214556139084101</v>
      </c>
      <c r="O130" s="1">
        <f t="shared" ref="O130:O193" si="23">N130*D130</f>
        <v>122.15313328519584</v>
      </c>
      <c r="P130" s="1">
        <f>IFERROR(-100*_xlfn.XMATCH(A130,Injuries!A:A),O130)</f>
        <v>122.15313328519584</v>
      </c>
      <c r="Q130" s="64" t="str">
        <f>IF(AND(_xlfn.IFNA(_xlfn.XMATCH(A130,RHH!A:A),0)&gt;0,_xlfn.IFNA(_xlfn.XMATCH(A130,LHH!A:A),0)&gt;0),"S",IF(_xlfn.IFNA(_xlfn.XMATCH(A130,RHH!A:A),0)&gt;0,"R",IF(_xlfn.IFNA(_xlfn.XMATCH(A130,LHH!A:A),0)&gt;0,"L",NA())))</f>
        <v>S</v>
      </c>
      <c r="R130" s="63" cm="1">
        <f t="array" ref="R130">IF(_xlfn.IFS(Q130="R",_xlfn.XLOOKUP(A130,RHH!A:A,RHH!V:V,0),Q130="L",_xlfn.XLOOKUP(A130,LHH!A:A,LHH!V:V,0),Q130="S",_xlfn.XLOOKUP(A130,RHH!A:A,RHH!V:V,0))="",AVERAGE(S130,N130),_xlfn.IFS(Q130="R",_xlfn.XLOOKUP(A130,RHH!A:A,RHH!V:V,0),Q130="L",_xlfn.XLOOKUP(A130,LHH!A:A,LHH!V:V,0),Q130="S",_xlfn.XLOOKUP(A130,RHH!A:A,RHH!V:V,0)))</f>
        <v>1.2963970383692234</v>
      </c>
      <c r="S130" s="63" cm="1">
        <f t="array" ref="S130">_xlfn.IFS(Q130="R",_xlfn.XLOOKUP(A130,RHH!A:A,RHH!L:L,0),Q130="L",_xlfn.XLOOKUP(A130,LHH!A:A,LHH!L:L,0),Q130="S",_xlfn.XLOOKUP(A130,LHH!A:A,LHH!L:L,0))</f>
        <v>-0.49886684856903529</v>
      </c>
      <c r="T130" s="64" t="s">
        <v>530</v>
      </c>
      <c r="U130" s="64" t="s">
        <v>549</v>
      </c>
      <c r="V130" s="64" t="s">
        <v>549</v>
      </c>
      <c r="W130" s="64" t="s">
        <v>549</v>
      </c>
      <c r="X130" s="64" t="s">
        <v>549</v>
      </c>
    </row>
    <row r="131" spans="1:24" x14ac:dyDescent="0.45">
      <c r="A131" t="s">
        <v>477</v>
      </c>
      <c r="B131" t="s">
        <v>20</v>
      </c>
      <c r="C131">
        <v>50</v>
      </c>
      <c r="D131">
        <v>120</v>
      </c>
      <c r="E131">
        <v>112</v>
      </c>
      <c r="F131">
        <v>19</v>
      </c>
      <c r="G131" s="2">
        <v>0.42</v>
      </c>
      <c r="H131" s="2">
        <f t="shared" si="16"/>
        <v>0.15833333333333333</v>
      </c>
      <c r="I131" s="2">
        <f t="shared" si="17"/>
        <v>0.77500000000000002</v>
      </c>
      <c r="J131" s="2">
        <f t="shared" si="18"/>
        <v>0.32550000000000001</v>
      </c>
      <c r="K131" s="1">
        <f t="shared" si="19"/>
        <v>1.2141155627458831</v>
      </c>
      <c r="L131" s="1">
        <f t="shared" si="20"/>
        <v>0.28202409336429152</v>
      </c>
      <c r="M131" s="1">
        <f t="shared" si="21"/>
        <v>1.5671917807502873</v>
      </c>
      <c r="N131" s="1">
        <f t="shared" si="22"/>
        <v>1.0072051573198824</v>
      </c>
      <c r="O131" s="1">
        <f t="shared" si="23"/>
        <v>120.86461887838588</v>
      </c>
      <c r="P131" s="1">
        <f>IFERROR(-100*_xlfn.XMATCH(A131,Injuries!A:A),O131)</f>
        <v>120.86461887838588</v>
      </c>
      <c r="Q131" s="64" t="str">
        <f>IF(AND(_xlfn.IFNA(_xlfn.XMATCH(A131,RHH!A:A),0)&gt;0,_xlfn.IFNA(_xlfn.XMATCH(A131,LHH!A:A),0)&gt;0),"S",IF(_xlfn.IFNA(_xlfn.XMATCH(A131,RHH!A:A),0)&gt;0,"R",IF(_xlfn.IFNA(_xlfn.XMATCH(A131,LHH!A:A),0)&gt;0,"L",NA())))</f>
        <v>R</v>
      </c>
      <c r="R131" s="63" cm="1">
        <f t="array" ref="R131">IF(_xlfn.IFS(Q131="R",_xlfn.XLOOKUP(A131,RHH!A:A,RHH!V:V,0),Q131="L",_xlfn.XLOOKUP(A131,LHH!A:A,LHH!V:V,0),Q131="S",_xlfn.XLOOKUP(A131,RHH!A:A,RHH!V:V,0))="",AVERAGE(S131,N131),_xlfn.IFS(Q131="R",_xlfn.XLOOKUP(A131,RHH!A:A,RHH!V:V,0),Q131="L",_xlfn.XLOOKUP(A131,LHH!A:A,LHH!V:V,0),Q131="S",_xlfn.XLOOKUP(A131,RHH!A:A,RHH!V:V,0)))</f>
        <v>-0.58474394667185881</v>
      </c>
      <c r="S131" s="63" cm="1">
        <f t="array" ref="S131">_xlfn.IFS(Q131="R",_xlfn.XLOOKUP(A131,RHH!A:A,RHH!L:L,0),Q131="L",_xlfn.XLOOKUP(A131,LHH!A:A,LHH!L:L,0),Q131="S",_xlfn.XLOOKUP(A131,LHH!A:A,LHH!L:L,0))</f>
        <v>-0.13964505875523994</v>
      </c>
      <c r="T131" s="64" t="e">
        <v>#NAME?</v>
      </c>
      <c r="U131" s="64" t="s">
        <v>549</v>
      </c>
      <c r="V131" s="64" t="s">
        <v>549</v>
      </c>
      <c r="W131" s="64" t="s">
        <v>549</v>
      </c>
      <c r="X131" s="64" t="s">
        <v>549</v>
      </c>
    </row>
    <row r="132" spans="1:24" x14ac:dyDescent="0.45">
      <c r="A132" t="s">
        <v>495</v>
      </c>
      <c r="B132" t="s">
        <v>47</v>
      </c>
      <c r="C132">
        <v>32</v>
      </c>
      <c r="D132">
        <v>124</v>
      </c>
      <c r="E132">
        <v>110</v>
      </c>
      <c r="F132">
        <v>20</v>
      </c>
      <c r="G132" s="2">
        <v>0.44500000000000001</v>
      </c>
      <c r="H132" s="2">
        <f t="shared" si="16"/>
        <v>0.16129032258064516</v>
      </c>
      <c r="I132" s="2">
        <f t="shared" si="17"/>
        <v>0.72580645161290325</v>
      </c>
      <c r="J132" s="2">
        <f t="shared" si="18"/>
        <v>0.32298387096774195</v>
      </c>
      <c r="K132" s="1">
        <f t="shared" si="19"/>
        <v>1.1697727434653791</v>
      </c>
      <c r="L132" s="1">
        <f t="shared" si="20"/>
        <v>0.55519331096176694</v>
      </c>
      <c r="M132" s="1">
        <f t="shared" si="21"/>
        <v>0.94905177325168488</v>
      </c>
      <c r="N132" s="1">
        <f t="shared" si="22"/>
        <v>0.97017448707739862</v>
      </c>
      <c r="O132" s="1">
        <f t="shared" si="23"/>
        <v>120.30163639759743</v>
      </c>
      <c r="P132" s="1">
        <f>IFERROR(-100*_xlfn.XMATCH(A132,Injuries!A:A),O132)</f>
        <v>120.30163639759743</v>
      </c>
      <c r="Q132" s="64" t="str">
        <f>IF(AND(_xlfn.IFNA(_xlfn.XMATCH(A132,RHH!A:A),0)&gt;0,_xlfn.IFNA(_xlfn.XMATCH(A132,LHH!A:A),0)&gt;0),"S",IF(_xlfn.IFNA(_xlfn.XMATCH(A132,RHH!A:A),0)&gt;0,"R",IF(_xlfn.IFNA(_xlfn.XMATCH(A132,LHH!A:A),0)&gt;0,"L",NA())))</f>
        <v>R</v>
      </c>
      <c r="R132" s="63" cm="1">
        <f t="array" ref="R132">IF(_xlfn.IFS(Q132="R",_xlfn.XLOOKUP(A132,RHH!A:A,RHH!V:V,0),Q132="L",_xlfn.XLOOKUP(A132,LHH!A:A,LHH!V:V,0),Q132="S",_xlfn.XLOOKUP(A132,RHH!A:A,RHH!V:V,0))="",AVERAGE(S132,N132),_xlfn.IFS(Q132="R",_xlfn.XLOOKUP(A132,RHH!A:A,RHH!V:V,0),Q132="L",_xlfn.XLOOKUP(A132,LHH!A:A,LHH!V:V,0),Q132="S",_xlfn.XLOOKUP(A132,RHH!A:A,RHH!V:V,0)))</f>
        <v>0.32389832014213832</v>
      </c>
      <c r="S132" s="63" cm="1">
        <f t="array" ref="S132">_xlfn.IFS(Q132="R",_xlfn.XLOOKUP(A132,RHH!A:A,RHH!L:L,0),Q132="L",_xlfn.XLOOKUP(A132,LHH!A:A,LHH!L:L,0),Q132="S",_xlfn.XLOOKUP(A132,LHH!A:A,LHH!L:L,0))</f>
        <v>-0.32237784679312198</v>
      </c>
      <c r="T132" s="64" t="s">
        <v>531</v>
      </c>
      <c r="U132" s="64" t="s">
        <v>532</v>
      </c>
      <c r="V132" s="64" t="s">
        <v>549</v>
      </c>
      <c r="W132" s="64" t="s">
        <v>549</v>
      </c>
      <c r="X132" s="64" t="s">
        <v>549</v>
      </c>
    </row>
    <row r="133" spans="1:24" x14ac:dyDescent="0.45">
      <c r="A133" t="s">
        <v>354</v>
      </c>
      <c r="B133" t="s">
        <v>66</v>
      </c>
      <c r="C133">
        <v>84</v>
      </c>
      <c r="D133">
        <v>332</v>
      </c>
      <c r="E133">
        <v>306</v>
      </c>
      <c r="F133">
        <v>94</v>
      </c>
      <c r="G133" s="2">
        <v>0.441</v>
      </c>
      <c r="H133" s="2">
        <f t="shared" si="16"/>
        <v>0.28313253012048195</v>
      </c>
      <c r="I133" s="2">
        <f t="shared" si="17"/>
        <v>0.63855421686746983</v>
      </c>
      <c r="J133" s="2">
        <f t="shared" si="18"/>
        <v>0.28160240963855421</v>
      </c>
      <c r="K133" s="1">
        <f t="shared" si="19"/>
        <v>-0.65736511122527019</v>
      </c>
      <c r="L133" s="1">
        <f t="shared" si="20"/>
        <v>0.51148623614617084</v>
      </c>
      <c r="M133" s="1">
        <f t="shared" si="21"/>
        <v>-0.14731347804941231</v>
      </c>
      <c r="N133" s="1">
        <f t="shared" si="22"/>
        <v>0.3611503754411064</v>
      </c>
      <c r="O133" s="1">
        <f t="shared" si="23"/>
        <v>119.90192464644733</v>
      </c>
      <c r="P133" s="1">
        <f>IFERROR(-100*_xlfn.XMATCH(A133,Injuries!A:A),O133)</f>
        <v>119.90192464644733</v>
      </c>
      <c r="Q133" s="64" t="str">
        <f>IF(AND(_xlfn.IFNA(_xlfn.XMATCH(A133,RHH!A:A),0)&gt;0,_xlfn.IFNA(_xlfn.XMATCH(A133,LHH!A:A),0)&gt;0),"S",IF(_xlfn.IFNA(_xlfn.XMATCH(A133,RHH!A:A),0)&gt;0,"R",IF(_xlfn.IFNA(_xlfn.XMATCH(A133,LHH!A:A),0)&gt;0,"L",NA())))</f>
        <v>R</v>
      </c>
      <c r="R133" s="63" cm="1">
        <f t="array" ref="R133">IF(_xlfn.IFS(Q133="R",_xlfn.XLOOKUP(A133,RHH!A:A,RHH!V:V,0),Q133="L",_xlfn.XLOOKUP(A133,LHH!A:A,LHH!V:V,0),Q133="S",_xlfn.XLOOKUP(A133,RHH!A:A,RHH!V:V,0))="",AVERAGE(S133,N133),_xlfn.IFS(Q133="R",_xlfn.XLOOKUP(A133,RHH!A:A,RHH!V:V,0),Q133="L",_xlfn.XLOOKUP(A133,LHH!A:A,LHH!V:V,0),Q133="S",_xlfn.XLOOKUP(A133,RHH!A:A,RHH!V:V,0)))</f>
        <v>1.5976302401618505</v>
      </c>
      <c r="S133" s="63" cm="1">
        <f t="array" ref="S133">_xlfn.IFS(Q133="R",_xlfn.XLOOKUP(A133,RHH!A:A,RHH!L:L,0),Q133="L",_xlfn.XLOOKUP(A133,LHH!A:A,LHH!L:L,0),Q133="S",_xlfn.XLOOKUP(A133,LHH!A:A,LHH!L:L,0))</f>
        <v>-0.47493388582780471</v>
      </c>
      <c r="T133" s="64" t="s">
        <v>533</v>
      </c>
      <c r="U133" s="64" t="s">
        <v>549</v>
      </c>
      <c r="V133" s="64" t="s">
        <v>549</v>
      </c>
      <c r="W133" s="64" t="s">
        <v>549</v>
      </c>
      <c r="X133" s="64" t="s">
        <v>549</v>
      </c>
    </row>
    <row r="134" spans="1:24" x14ac:dyDescent="0.45">
      <c r="A134" t="s">
        <v>227</v>
      </c>
      <c r="B134" t="s">
        <v>63</v>
      </c>
      <c r="C134">
        <v>72</v>
      </c>
      <c r="D134">
        <v>312</v>
      </c>
      <c r="E134">
        <v>278</v>
      </c>
      <c r="F134">
        <v>77</v>
      </c>
      <c r="G134" s="2">
        <v>0.439</v>
      </c>
      <c r="H134" s="2">
        <f t="shared" si="16"/>
        <v>0.24679487179487181</v>
      </c>
      <c r="I134" s="2">
        <f t="shared" si="17"/>
        <v>0.64423076923076927</v>
      </c>
      <c r="J134" s="2">
        <f t="shared" si="18"/>
        <v>0.28281730769230773</v>
      </c>
      <c r="K134" s="1">
        <f t="shared" si="19"/>
        <v>-0.11244793992542013</v>
      </c>
      <c r="L134" s="1">
        <f t="shared" si="20"/>
        <v>0.48963269873837284</v>
      </c>
      <c r="M134" s="1">
        <f t="shared" si="21"/>
        <v>-7.5984935273740145E-2</v>
      </c>
      <c r="N134" s="1">
        <f t="shared" si="22"/>
        <v>0.37903041602328907</v>
      </c>
      <c r="O134" s="1">
        <f t="shared" si="23"/>
        <v>118.2574897992662</v>
      </c>
      <c r="P134" s="1">
        <f>IFERROR(-100*_xlfn.XMATCH(A134,Injuries!A:A),O134)</f>
        <v>118.2574897992662</v>
      </c>
      <c r="Q134" s="64" t="str">
        <f>IF(AND(_xlfn.IFNA(_xlfn.XMATCH(A134,RHH!A:A),0)&gt;0,_xlfn.IFNA(_xlfn.XMATCH(A134,LHH!A:A),0)&gt;0),"S",IF(_xlfn.IFNA(_xlfn.XMATCH(A134,RHH!A:A),0)&gt;0,"R",IF(_xlfn.IFNA(_xlfn.XMATCH(A134,LHH!A:A),0)&gt;0,"L",NA())))</f>
        <v>R</v>
      </c>
      <c r="R134" s="63" cm="1">
        <f t="array" ref="R134">IF(_xlfn.IFS(Q134="R",_xlfn.XLOOKUP(A134,RHH!A:A,RHH!V:V,0),Q134="L",_xlfn.XLOOKUP(A134,LHH!A:A,LHH!V:V,0),Q134="S",_xlfn.XLOOKUP(A134,RHH!A:A,RHH!V:V,0))="",AVERAGE(S134,N134),_xlfn.IFS(Q134="R",_xlfn.XLOOKUP(A134,RHH!A:A,RHH!V:V,0),Q134="L",_xlfn.XLOOKUP(A134,LHH!A:A,LHH!V:V,0),Q134="S",_xlfn.XLOOKUP(A134,RHH!A:A,RHH!V:V,0)))</f>
        <v>2.1760690414747721</v>
      </c>
      <c r="S134" s="63" cm="1">
        <f t="array" ref="S134">_xlfn.IFS(Q134="R",_xlfn.XLOOKUP(A134,RHH!A:A,RHH!L:L,0),Q134="L",_xlfn.XLOOKUP(A134,LHH!A:A,LHH!L:L,0),Q134="S",_xlfn.XLOOKUP(A134,LHH!A:A,LHH!L:L,0))</f>
        <v>-0.10727217090393157</v>
      </c>
      <c r="T134" s="64" t="s">
        <v>534</v>
      </c>
      <c r="U134" s="64" t="s">
        <v>530</v>
      </c>
      <c r="V134" s="64" t="s">
        <v>549</v>
      </c>
      <c r="W134" s="64" t="s">
        <v>549</v>
      </c>
      <c r="X134" s="64" t="s">
        <v>549</v>
      </c>
    </row>
    <row r="135" spans="1:24" x14ac:dyDescent="0.45">
      <c r="A135" t="s">
        <v>204</v>
      </c>
      <c r="B135" t="s">
        <v>18</v>
      </c>
      <c r="C135">
        <v>84</v>
      </c>
      <c r="D135">
        <v>360</v>
      </c>
      <c r="E135">
        <v>312</v>
      </c>
      <c r="F135">
        <v>87</v>
      </c>
      <c r="G135" s="2">
        <v>0.44600000000000001</v>
      </c>
      <c r="H135" s="2">
        <f t="shared" si="16"/>
        <v>0.24166666666666667</v>
      </c>
      <c r="I135" s="2">
        <f t="shared" si="17"/>
        <v>0.625</v>
      </c>
      <c r="J135" s="2">
        <f t="shared" si="18"/>
        <v>0.27875</v>
      </c>
      <c r="K135" s="1">
        <f t="shared" si="19"/>
        <v>-3.5545707886503866E-2</v>
      </c>
      <c r="L135" s="1">
        <f t="shared" si="20"/>
        <v>0.56612007966566602</v>
      </c>
      <c r="M135" s="1">
        <f t="shared" si="21"/>
        <v>-0.31762856998315653</v>
      </c>
      <c r="N135" s="1">
        <f t="shared" si="22"/>
        <v>0.31917055669270522</v>
      </c>
      <c r="O135" s="1">
        <f t="shared" si="23"/>
        <v>114.90140040937388</v>
      </c>
      <c r="P135" s="1">
        <f>IFERROR(-100*_xlfn.XMATCH(A135,Injuries!A:A),O135)</f>
        <v>114.90140040937388</v>
      </c>
      <c r="Q135" s="64" t="str">
        <f>IF(AND(_xlfn.IFNA(_xlfn.XMATCH(A135,RHH!A:A),0)&gt;0,_xlfn.IFNA(_xlfn.XMATCH(A135,LHH!A:A),0)&gt;0),"S",IF(_xlfn.IFNA(_xlfn.XMATCH(A135,RHH!A:A),0)&gt;0,"R",IF(_xlfn.IFNA(_xlfn.XMATCH(A135,LHH!A:A),0)&gt;0,"L",NA())))</f>
        <v>R</v>
      </c>
      <c r="R135" s="63" cm="1">
        <f t="array" ref="R135">IF(_xlfn.IFS(Q135="R",_xlfn.XLOOKUP(A135,RHH!A:A,RHH!V:V,0),Q135="L",_xlfn.XLOOKUP(A135,LHH!A:A,LHH!V:V,0),Q135="S",_xlfn.XLOOKUP(A135,RHH!A:A,RHH!V:V,0))="",AVERAGE(S135,N135),_xlfn.IFS(Q135="R",_xlfn.XLOOKUP(A135,RHH!A:A,RHH!V:V,0),Q135="L",_xlfn.XLOOKUP(A135,LHH!A:A,LHH!V:V,0),Q135="S",_xlfn.XLOOKUP(A135,RHH!A:A,RHH!V:V,0)))</f>
        <v>1.1968734519249682</v>
      </c>
      <c r="S135" s="63" cm="1">
        <f t="array" ref="S135">_xlfn.IFS(Q135="R",_xlfn.XLOOKUP(A135,RHH!A:A,RHH!L:L,0),Q135="L",_xlfn.XLOOKUP(A135,LHH!A:A,LHH!L:L,0),Q135="S",_xlfn.XLOOKUP(A135,LHH!A:A,LHH!L:L,0))</f>
        <v>0.14436918716939162</v>
      </c>
      <c r="T135" s="64" t="e">
        <v>#NAME?</v>
      </c>
      <c r="U135" s="64" t="s">
        <v>549</v>
      </c>
      <c r="V135" s="64" t="s">
        <v>549</v>
      </c>
      <c r="W135" s="64" t="s">
        <v>549</v>
      </c>
      <c r="X135" s="64" t="s">
        <v>549</v>
      </c>
    </row>
    <row r="136" spans="1:24" x14ac:dyDescent="0.45">
      <c r="A136" t="s">
        <v>107</v>
      </c>
      <c r="B136" t="s">
        <v>63</v>
      </c>
      <c r="C136">
        <v>74</v>
      </c>
      <c r="D136">
        <v>325</v>
      </c>
      <c r="E136">
        <v>271</v>
      </c>
      <c r="F136">
        <v>68</v>
      </c>
      <c r="G136" s="2">
        <v>0.45</v>
      </c>
      <c r="H136" s="2">
        <f t="shared" si="16"/>
        <v>0.20923076923076922</v>
      </c>
      <c r="I136" s="2">
        <f t="shared" si="17"/>
        <v>0.62461538461538457</v>
      </c>
      <c r="J136" s="2">
        <f t="shared" si="18"/>
        <v>0.28107692307692306</v>
      </c>
      <c r="K136" s="1">
        <f t="shared" si="19"/>
        <v>0.45086090975964072</v>
      </c>
      <c r="L136" s="1">
        <f t="shared" si="20"/>
        <v>0.60982715448126201</v>
      </c>
      <c r="M136" s="1">
        <f t="shared" si="21"/>
        <v>-0.32246144267734539</v>
      </c>
      <c r="N136" s="1">
        <f t="shared" si="22"/>
        <v>0.35341662278727032</v>
      </c>
      <c r="O136" s="1">
        <f t="shared" si="23"/>
        <v>114.86040240586286</v>
      </c>
      <c r="P136" s="1">
        <f>IFERROR(-100*_xlfn.XMATCH(A136,Injuries!A:A),O136)</f>
        <v>114.86040240586286</v>
      </c>
      <c r="Q136" s="64" t="str">
        <f>IF(AND(_xlfn.IFNA(_xlfn.XMATCH(A136,RHH!A:A),0)&gt;0,_xlfn.IFNA(_xlfn.XMATCH(A136,LHH!A:A),0)&gt;0),"S",IF(_xlfn.IFNA(_xlfn.XMATCH(A136,RHH!A:A),0)&gt;0,"R",IF(_xlfn.IFNA(_xlfn.XMATCH(A136,LHH!A:A),0)&gt;0,"L",NA())))</f>
        <v>R</v>
      </c>
      <c r="R136" s="63" cm="1">
        <f t="array" ref="R136">IF(_xlfn.IFS(Q136="R",_xlfn.XLOOKUP(A136,RHH!A:A,RHH!V:V,0),Q136="L",_xlfn.XLOOKUP(A136,LHH!A:A,LHH!V:V,0),Q136="S",_xlfn.XLOOKUP(A136,RHH!A:A,RHH!V:V,0))="",AVERAGE(S136,N136),_xlfn.IFS(Q136="R",_xlfn.XLOOKUP(A136,RHH!A:A,RHH!V:V,0),Q136="L",_xlfn.XLOOKUP(A136,LHH!A:A,LHH!V:V,0),Q136="S",_xlfn.XLOOKUP(A136,RHH!A:A,RHH!V:V,0)))</f>
        <v>0.73125094785271139</v>
      </c>
      <c r="S136" s="63" cm="1">
        <f t="array" ref="S136">_xlfn.IFS(Q136="R",_xlfn.XLOOKUP(A136,RHH!A:A,RHH!L:L,0),Q136="L",_xlfn.XLOOKUP(A136,LHH!A:A,LHH!L:L,0),Q136="S",_xlfn.XLOOKUP(A136,LHH!A:A,LHH!L:L,0))</f>
        <v>0.89918590390699604</v>
      </c>
      <c r="T136" s="64" t="s">
        <v>531</v>
      </c>
      <c r="U136" s="64" t="s">
        <v>530</v>
      </c>
      <c r="V136" s="64" t="s">
        <v>532</v>
      </c>
      <c r="W136" s="64" t="s">
        <v>534</v>
      </c>
      <c r="X136" s="64" t="s">
        <v>533</v>
      </c>
    </row>
    <row r="137" spans="1:24" x14ac:dyDescent="0.45">
      <c r="A137" t="s">
        <v>576</v>
      </c>
      <c r="B137" t="s">
        <v>90</v>
      </c>
      <c r="C137">
        <v>42</v>
      </c>
      <c r="D137">
        <v>155</v>
      </c>
      <c r="E137">
        <v>138</v>
      </c>
      <c r="F137">
        <v>29</v>
      </c>
      <c r="G137" s="2">
        <v>0.435</v>
      </c>
      <c r="H137" s="2">
        <f t="shared" si="16"/>
        <v>0.18709677419354839</v>
      </c>
      <c r="I137" s="2">
        <f t="shared" si="17"/>
        <v>0.70322580645161292</v>
      </c>
      <c r="J137" s="2">
        <f t="shared" si="18"/>
        <v>0.30590322580645163</v>
      </c>
      <c r="K137" s="1">
        <f t="shared" si="19"/>
        <v>0.78278086610825259</v>
      </c>
      <c r="L137" s="1">
        <f t="shared" si="20"/>
        <v>0.44592562392277679</v>
      </c>
      <c r="M137" s="1">
        <f t="shared" si="21"/>
        <v>0.66531537636708038</v>
      </c>
      <c r="N137" s="1">
        <f t="shared" si="22"/>
        <v>0.71879320639284439</v>
      </c>
      <c r="O137" s="1">
        <f t="shared" si="23"/>
        <v>111.41294699089087</v>
      </c>
      <c r="P137" s="1">
        <f>IFERROR(-100*_xlfn.XMATCH(A137,Injuries!A:A),O137)</f>
        <v>111.41294699089087</v>
      </c>
      <c r="Q137" s="64" t="str">
        <f>IF(AND(_xlfn.IFNA(_xlfn.XMATCH(A137,RHH!A:A),0)&gt;0,_xlfn.IFNA(_xlfn.XMATCH(A137,LHH!A:A),0)&gt;0),"S",IF(_xlfn.IFNA(_xlfn.XMATCH(A137,RHH!A:A),0)&gt;0,"R",IF(_xlfn.IFNA(_xlfn.XMATCH(A137,LHH!A:A),0)&gt;0,"L",NA())))</f>
        <v>R</v>
      </c>
      <c r="R137" s="63" cm="1">
        <f t="array" ref="R137">IF(_xlfn.IFS(Q137="R",_xlfn.XLOOKUP(A137,RHH!A:A,RHH!V:V,0),Q137="L",_xlfn.XLOOKUP(A137,LHH!A:A,LHH!V:V,0),Q137="S",_xlfn.XLOOKUP(A137,RHH!A:A,RHH!V:V,0))="",AVERAGE(S137,N137),_xlfn.IFS(Q137="R",_xlfn.XLOOKUP(A137,RHH!A:A,RHH!V:V,0),Q137="L",_xlfn.XLOOKUP(A137,LHH!A:A,LHH!V:V,0),Q137="S",_xlfn.XLOOKUP(A137,RHH!A:A,RHH!V:V,0)))</f>
        <v>0.13762873281907084</v>
      </c>
      <c r="S137" s="63" cm="1">
        <f t="array" ref="S137">_xlfn.IFS(Q137="R",_xlfn.XLOOKUP(A137,RHH!A:A,RHH!L:L,0),Q137="L",_xlfn.XLOOKUP(A137,LHH!A:A,LHH!L:L,0),Q137="S",_xlfn.XLOOKUP(A137,LHH!A:A,LHH!L:L,0))</f>
        <v>-0.40787949623431841</v>
      </c>
      <c r="T137" s="64" t="s">
        <v>533</v>
      </c>
      <c r="U137" s="64" t="s">
        <v>549</v>
      </c>
      <c r="V137" s="64" t="s">
        <v>549</v>
      </c>
      <c r="W137" s="64" t="s">
        <v>549</v>
      </c>
      <c r="X137" s="64" t="s">
        <v>549</v>
      </c>
    </row>
    <row r="138" spans="1:24" x14ac:dyDescent="0.45">
      <c r="A138" t="s">
        <v>207</v>
      </c>
      <c r="B138" t="s">
        <v>18</v>
      </c>
      <c r="C138">
        <v>76</v>
      </c>
      <c r="D138">
        <v>275</v>
      </c>
      <c r="E138">
        <v>244</v>
      </c>
      <c r="F138">
        <v>69</v>
      </c>
      <c r="G138" s="2">
        <v>0.44700000000000001</v>
      </c>
      <c r="H138" s="2">
        <f t="shared" si="16"/>
        <v>0.25090909090909091</v>
      </c>
      <c r="I138" s="2">
        <f t="shared" si="17"/>
        <v>0.63636363636363635</v>
      </c>
      <c r="J138" s="2">
        <f t="shared" si="18"/>
        <v>0.28445454545454546</v>
      </c>
      <c r="K138" s="1">
        <f t="shared" si="19"/>
        <v>-0.17414450335664139</v>
      </c>
      <c r="L138" s="1">
        <f t="shared" si="20"/>
        <v>0.57704684836956499</v>
      </c>
      <c r="M138" s="1">
        <f t="shared" si="21"/>
        <v>-0.1748391494730473</v>
      </c>
      <c r="N138" s="1">
        <f t="shared" si="22"/>
        <v>0.40312616425586595</v>
      </c>
      <c r="O138" s="1">
        <f t="shared" si="23"/>
        <v>110.85969517036314</v>
      </c>
      <c r="P138" s="1">
        <f>IFERROR(-100*_xlfn.XMATCH(A138,Injuries!A:A),O138)</f>
        <v>110.85969517036314</v>
      </c>
      <c r="Q138" s="64" t="str">
        <f>IF(AND(_xlfn.IFNA(_xlfn.XMATCH(A138,RHH!A:A),0)&gt;0,_xlfn.IFNA(_xlfn.XMATCH(A138,LHH!A:A),0)&gt;0),"S",IF(_xlfn.IFNA(_xlfn.XMATCH(A138,RHH!A:A),0)&gt;0,"R",IF(_xlfn.IFNA(_xlfn.XMATCH(A138,LHH!A:A),0)&gt;0,"L",NA())))</f>
        <v>R</v>
      </c>
      <c r="R138" s="63" cm="1">
        <f t="array" ref="R138">IF(_xlfn.IFS(Q138="R",_xlfn.XLOOKUP(A138,RHH!A:A,RHH!V:V,0),Q138="L",_xlfn.XLOOKUP(A138,LHH!A:A,LHH!V:V,0),Q138="S",_xlfn.XLOOKUP(A138,RHH!A:A,RHH!V:V,0))="",AVERAGE(S138,N138),_xlfn.IFS(Q138="R",_xlfn.XLOOKUP(A138,RHH!A:A,RHH!V:V,0),Q138="L",_xlfn.XLOOKUP(A138,LHH!A:A,LHH!V:V,0),Q138="S",_xlfn.XLOOKUP(A138,RHH!A:A,RHH!V:V,0)))</f>
        <v>0.76816358403126184</v>
      </c>
      <c r="S138" s="63" cm="1">
        <f t="array" ref="S138">_xlfn.IFS(Q138="R",_xlfn.XLOOKUP(A138,RHH!A:A,RHH!L:L,0),Q138="L",_xlfn.XLOOKUP(A138,LHH!A:A,LHH!L:L,0),Q138="S",_xlfn.XLOOKUP(A138,LHH!A:A,LHH!L:L,0))</f>
        <v>-1.1797559051689861</v>
      </c>
      <c r="T138" s="64" t="s">
        <v>530</v>
      </c>
      <c r="U138" s="64" t="s">
        <v>549</v>
      </c>
      <c r="V138" s="64" t="s">
        <v>549</v>
      </c>
      <c r="W138" s="64" t="s">
        <v>549</v>
      </c>
      <c r="X138" s="64" t="s">
        <v>549</v>
      </c>
    </row>
    <row r="139" spans="1:24" x14ac:dyDescent="0.45">
      <c r="A139" t="s">
        <v>74</v>
      </c>
      <c r="B139" t="s">
        <v>22</v>
      </c>
      <c r="C139">
        <v>72</v>
      </c>
      <c r="D139">
        <v>226</v>
      </c>
      <c r="E139">
        <v>195</v>
      </c>
      <c r="F139">
        <v>41</v>
      </c>
      <c r="G139" s="2">
        <v>0.42599999999999999</v>
      </c>
      <c r="H139" s="2">
        <f t="shared" si="16"/>
        <v>0.18141592920353983</v>
      </c>
      <c r="I139" s="2">
        <f t="shared" si="17"/>
        <v>0.68141592920353977</v>
      </c>
      <c r="J139" s="2">
        <f t="shared" si="18"/>
        <v>0.29028318584070795</v>
      </c>
      <c r="K139" s="1">
        <f t="shared" si="19"/>
        <v>0.86797044973000947</v>
      </c>
      <c r="L139" s="1">
        <f t="shared" si="20"/>
        <v>0.34758470558768562</v>
      </c>
      <c r="M139" s="1">
        <f t="shared" si="21"/>
        <v>0.3912640398059698</v>
      </c>
      <c r="N139" s="1">
        <f t="shared" si="22"/>
        <v>0.48890811634768933</v>
      </c>
      <c r="O139" s="1">
        <f t="shared" si="23"/>
        <v>110.49323429457779</v>
      </c>
      <c r="P139" s="1">
        <f>IFERROR(-100*_xlfn.XMATCH(A139,Injuries!A:A),O139)</f>
        <v>110.49323429457779</v>
      </c>
      <c r="Q139" s="64" t="str">
        <f>IF(AND(_xlfn.IFNA(_xlfn.XMATCH(A139,RHH!A:A),0)&gt;0,_xlfn.IFNA(_xlfn.XMATCH(A139,LHH!A:A),0)&gt;0),"S",IF(_xlfn.IFNA(_xlfn.XMATCH(A139,RHH!A:A),0)&gt;0,"R",IF(_xlfn.IFNA(_xlfn.XMATCH(A139,LHH!A:A),0)&gt;0,"L",NA())))</f>
        <v>R</v>
      </c>
      <c r="R139" s="63" cm="1">
        <f t="array" ref="R139">IF(_xlfn.IFS(Q139="R",_xlfn.XLOOKUP(A139,RHH!A:A,RHH!V:V,0),Q139="L",_xlfn.XLOOKUP(A139,LHH!A:A,LHH!V:V,0),Q139="S",_xlfn.XLOOKUP(A139,RHH!A:A,RHH!V:V,0))="",AVERAGE(S139,N139),_xlfn.IFS(Q139="R",_xlfn.XLOOKUP(A139,RHH!A:A,RHH!V:V,0),Q139="L",_xlfn.XLOOKUP(A139,LHH!A:A,LHH!V:V,0),Q139="S",_xlfn.XLOOKUP(A139,RHH!A:A,RHH!V:V,0)))</f>
        <v>0.46768971082516081</v>
      </c>
      <c r="S139" s="63" cm="1">
        <f t="array" ref="S139">_xlfn.IFS(Q139="R",_xlfn.XLOOKUP(A139,RHH!A:A,RHH!L:L,0),Q139="L",_xlfn.XLOOKUP(A139,LHH!A:A,LHH!L:L,0),Q139="S",_xlfn.XLOOKUP(A139,LHH!A:A,LHH!L:L,0))</f>
        <v>-0.46848465541466755</v>
      </c>
      <c r="T139" s="64" t="s">
        <v>529</v>
      </c>
      <c r="U139" s="64" t="s">
        <v>549</v>
      </c>
      <c r="V139" s="64" t="s">
        <v>549</v>
      </c>
      <c r="W139" s="64" t="s">
        <v>549</v>
      </c>
      <c r="X139" s="64" t="s">
        <v>549</v>
      </c>
    </row>
    <row r="140" spans="1:24" x14ac:dyDescent="0.45">
      <c r="A140" t="s">
        <v>176</v>
      </c>
      <c r="B140" t="s">
        <v>90</v>
      </c>
      <c r="C140">
        <v>85</v>
      </c>
      <c r="D140">
        <v>306</v>
      </c>
      <c r="E140">
        <v>281</v>
      </c>
      <c r="F140">
        <v>73</v>
      </c>
      <c r="G140" s="2">
        <v>0.41299999999999998</v>
      </c>
      <c r="H140" s="2">
        <f t="shared" si="16"/>
        <v>0.23856209150326799</v>
      </c>
      <c r="I140" s="2">
        <f t="shared" si="17"/>
        <v>0.6797385620915033</v>
      </c>
      <c r="J140" s="2">
        <f t="shared" si="18"/>
        <v>0.28073202614379084</v>
      </c>
      <c r="K140" s="1">
        <f t="shared" si="19"/>
        <v>1.1010300235094694E-2</v>
      </c>
      <c r="L140" s="1">
        <f t="shared" si="20"/>
        <v>0.20553671243699842</v>
      </c>
      <c r="M140" s="1">
        <f t="shared" si="21"/>
        <v>0.37018713534985426</v>
      </c>
      <c r="N140" s="1">
        <f t="shared" si="22"/>
        <v>0.34834066506224004</v>
      </c>
      <c r="O140" s="1">
        <f t="shared" si="23"/>
        <v>106.59224350904545</v>
      </c>
      <c r="P140" s="1">
        <f>IFERROR(-100*_xlfn.XMATCH(A140,Injuries!A:A),O140)</f>
        <v>106.59224350904545</v>
      </c>
      <c r="Q140" s="64" t="str">
        <f>IF(AND(_xlfn.IFNA(_xlfn.XMATCH(A140,RHH!A:A),0)&gt;0,_xlfn.IFNA(_xlfn.XMATCH(A140,LHH!A:A),0)&gt;0),"S",IF(_xlfn.IFNA(_xlfn.XMATCH(A140,RHH!A:A),0)&gt;0,"R",IF(_xlfn.IFNA(_xlfn.XMATCH(A140,LHH!A:A),0)&gt;0,"L",NA())))</f>
        <v>R</v>
      </c>
      <c r="R140" s="63" cm="1">
        <f t="array" ref="R140">IF(_xlfn.IFS(Q140="R",_xlfn.XLOOKUP(A140,RHH!A:A,RHH!V:V,0),Q140="L",_xlfn.XLOOKUP(A140,LHH!A:A,LHH!V:V,0),Q140="S",_xlfn.XLOOKUP(A140,RHH!A:A,RHH!V:V,0))="",AVERAGE(S140,N140),_xlfn.IFS(Q140="R",_xlfn.XLOOKUP(A140,RHH!A:A,RHH!V:V,0),Q140="L",_xlfn.XLOOKUP(A140,LHH!A:A,LHH!V:V,0),Q140="S",_xlfn.XLOOKUP(A140,RHH!A:A,RHH!V:V,0)))</f>
        <v>2.6325163878140638</v>
      </c>
      <c r="S140" s="63" cm="1">
        <f t="array" ref="S140">_xlfn.IFS(Q140="R",_xlfn.XLOOKUP(A140,RHH!A:A,RHH!L:L,0),Q140="L",_xlfn.XLOOKUP(A140,LHH!A:A,LHH!L:L,0),Q140="S",_xlfn.XLOOKUP(A140,LHH!A:A,LHH!L:L,0))</f>
        <v>-1.1175256288389299</v>
      </c>
      <c r="T140" s="64" t="s">
        <v>532</v>
      </c>
      <c r="U140" s="64" t="s">
        <v>549</v>
      </c>
      <c r="V140" s="64" t="s">
        <v>549</v>
      </c>
      <c r="W140" s="64" t="s">
        <v>549</v>
      </c>
      <c r="X140" s="64" t="s">
        <v>549</v>
      </c>
    </row>
    <row r="141" spans="1:24" x14ac:dyDescent="0.45">
      <c r="A141" t="s">
        <v>80</v>
      </c>
      <c r="B141" t="s">
        <v>10</v>
      </c>
      <c r="C141">
        <v>39</v>
      </c>
      <c r="D141">
        <v>134</v>
      </c>
      <c r="E141">
        <v>119</v>
      </c>
      <c r="F141">
        <v>39</v>
      </c>
      <c r="G141" s="2">
        <v>0.52100000000000002</v>
      </c>
      <c r="H141" s="2">
        <f t="shared" si="16"/>
        <v>0.29104477611940299</v>
      </c>
      <c r="I141" s="2">
        <f t="shared" si="17"/>
        <v>0.59701492537313428</v>
      </c>
      <c r="J141" s="2">
        <f t="shared" si="18"/>
        <v>0.31104477611940295</v>
      </c>
      <c r="K141" s="1">
        <f t="shared" si="19"/>
        <v>-0.77601663988808245</v>
      </c>
      <c r="L141" s="1">
        <f t="shared" si="20"/>
        <v>1.3856277324580917</v>
      </c>
      <c r="M141" s="1">
        <f t="shared" si="21"/>
        <v>-0.66927415780656085</v>
      </c>
      <c r="N141" s="1">
        <f t="shared" si="22"/>
        <v>0.79446303561586051</v>
      </c>
      <c r="O141" s="1">
        <f t="shared" si="23"/>
        <v>106.45804677252531</v>
      </c>
      <c r="P141" s="1">
        <f>IFERROR(-100*_xlfn.XMATCH(A141,Injuries!A:A),O141)</f>
        <v>106.45804677252531</v>
      </c>
      <c r="Q141" s="64" t="str">
        <f>IF(AND(_xlfn.IFNA(_xlfn.XMATCH(A141,RHH!A:A),0)&gt;0,_xlfn.IFNA(_xlfn.XMATCH(A141,LHH!A:A),0)&gt;0),"S",IF(_xlfn.IFNA(_xlfn.XMATCH(A141,RHH!A:A),0)&gt;0,"R",IF(_xlfn.IFNA(_xlfn.XMATCH(A141,LHH!A:A),0)&gt;0,"L",NA())))</f>
        <v>R</v>
      </c>
      <c r="R141" s="63" cm="1">
        <f t="array" ref="R141">IF(_xlfn.IFS(Q141="R",_xlfn.XLOOKUP(A141,RHH!A:A,RHH!V:V,0),Q141="L",_xlfn.XLOOKUP(A141,LHH!A:A,LHH!V:V,0),Q141="S",_xlfn.XLOOKUP(A141,RHH!A:A,RHH!V:V,0))="",AVERAGE(S141,N141),_xlfn.IFS(Q141="R",_xlfn.XLOOKUP(A141,RHH!A:A,RHH!V:V,0),Q141="L",_xlfn.XLOOKUP(A141,LHH!A:A,LHH!V:V,0),Q141="S",_xlfn.XLOOKUP(A141,RHH!A:A,RHH!V:V,0)))</f>
        <v>-0.28788548773485451</v>
      </c>
      <c r="S141" s="63" cm="1">
        <f t="array" ref="S141">_xlfn.IFS(Q141="R",_xlfn.XLOOKUP(A141,RHH!A:A,RHH!L:L,0),Q141="L",_xlfn.XLOOKUP(A141,LHH!A:A,LHH!L:L,0),Q141="S",_xlfn.XLOOKUP(A141,LHH!A:A,LHH!L:L,0))</f>
        <v>-0.13579738746432571</v>
      </c>
      <c r="T141" s="64" t="s">
        <v>535</v>
      </c>
      <c r="U141" s="64" t="s">
        <v>549</v>
      </c>
      <c r="V141" s="64" t="s">
        <v>549</v>
      </c>
      <c r="W141" s="64" t="s">
        <v>549</v>
      </c>
      <c r="X141" s="64" t="s">
        <v>549</v>
      </c>
    </row>
    <row r="142" spans="1:24" x14ac:dyDescent="0.45">
      <c r="A142" t="s">
        <v>481</v>
      </c>
      <c r="B142" t="s">
        <v>29</v>
      </c>
      <c r="C142">
        <v>50</v>
      </c>
      <c r="D142">
        <v>134</v>
      </c>
      <c r="E142">
        <v>124</v>
      </c>
      <c r="F142">
        <v>23</v>
      </c>
      <c r="G142" s="2">
        <v>0.41099999999999998</v>
      </c>
      <c r="H142" s="2">
        <f t="shared" si="16"/>
        <v>0.17164179104477612</v>
      </c>
      <c r="I142" s="2">
        <f t="shared" si="17"/>
        <v>0.75373134328358204</v>
      </c>
      <c r="J142" s="2">
        <f t="shared" si="18"/>
        <v>0.3097835820895522</v>
      </c>
      <c r="K142" s="1">
        <f t="shared" si="19"/>
        <v>1.0145427926598154</v>
      </c>
      <c r="L142" s="1">
        <f t="shared" si="20"/>
        <v>0.1836831750292004</v>
      </c>
      <c r="M142" s="1">
        <f t="shared" si="21"/>
        <v>1.2999411340044997</v>
      </c>
      <c r="N142" s="1">
        <f t="shared" si="22"/>
        <v>0.77590164244705306</v>
      </c>
      <c r="O142" s="1">
        <f t="shared" si="23"/>
        <v>103.97082008790511</v>
      </c>
      <c r="P142" s="1">
        <f>IFERROR(-100*_xlfn.XMATCH(A142,Injuries!A:A),O142)</f>
        <v>103.97082008790511</v>
      </c>
      <c r="Q142" s="64" t="str">
        <f>IF(AND(_xlfn.IFNA(_xlfn.XMATCH(A142,RHH!A:A),0)&gt;0,_xlfn.IFNA(_xlfn.XMATCH(A142,LHH!A:A),0)&gt;0),"S",IF(_xlfn.IFNA(_xlfn.XMATCH(A142,RHH!A:A),0)&gt;0,"R",IF(_xlfn.IFNA(_xlfn.XMATCH(A142,LHH!A:A),0)&gt;0,"L",NA())))</f>
        <v>R</v>
      </c>
      <c r="R142" s="63" cm="1">
        <f t="array" ref="R142">IF(_xlfn.IFS(Q142="R",_xlfn.XLOOKUP(A142,RHH!A:A,RHH!V:V,0),Q142="L",_xlfn.XLOOKUP(A142,LHH!A:A,LHH!V:V,0),Q142="S",_xlfn.XLOOKUP(A142,RHH!A:A,RHH!V:V,0))="",AVERAGE(S142,N142),_xlfn.IFS(Q142="R",_xlfn.XLOOKUP(A142,RHH!A:A,RHH!V:V,0),Q142="L",_xlfn.XLOOKUP(A142,LHH!A:A,LHH!V:V,0),Q142="S",_xlfn.XLOOKUP(A142,RHH!A:A,RHH!V:V,0)))</f>
        <v>-0.18729662709588069</v>
      </c>
      <c r="S142" s="63" cm="1">
        <f t="array" ref="S142">_xlfn.IFS(Q142="R",_xlfn.XLOOKUP(A142,RHH!A:A,RHH!L:L,0),Q142="L",_xlfn.XLOOKUP(A142,LHH!A:A,LHH!L:L,0),Q142="S",_xlfn.XLOOKUP(A142,LHH!A:A,LHH!L:L,0))</f>
        <v>0.42791984775074648</v>
      </c>
      <c r="T142" s="64" t="s">
        <v>529</v>
      </c>
      <c r="U142" s="64" t="s">
        <v>531</v>
      </c>
      <c r="V142" s="64" t="s">
        <v>549</v>
      </c>
      <c r="W142" s="64" t="s">
        <v>549</v>
      </c>
      <c r="X142" s="64" t="s">
        <v>549</v>
      </c>
    </row>
    <row r="143" spans="1:24" x14ac:dyDescent="0.45">
      <c r="A143" t="s">
        <v>178</v>
      </c>
      <c r="B143" t="s">
        <v>14</v>
      </c>
      <c r="C143">
        <v>87</v>
      </c>
      <c r="D143">
        <v>335</v>
      </c>
      <c r="E143">
        <v>291</v>
      </c>
      <c r="F143">
        <v>76</v>
      </c>
      <c r="G143" s="2">
        <v>0.433</v>
      </c>
      <c r="H143" s="2">
        <f t="shared" si="16"/>
        <v>0.22686567164179106</v>
      </c>
      <c r="I143" s="2">
        <f t="shared" si="17"/>
        <v>0.64179104477611937</v>
      </c>
      <c r="J143" s="2">
        <f t="shared" si="18"/>
        <v>0.2778955223880597</v>
      </c>
      <c r="K143" s="1">
        <f t="shared" si="19"/>
        <v>0.18640905510641248</v>
      </c>
      <c r="L143" s="1">
        <f t="shared" si="20"/>
        <v>0.42407208651497874</v>
      </c>
      <c r="M143" s="1">
        <f t="shared" si="21"/>
        <v>-0.10664121728911477</v>
      </c>
      <c r="N143" s="1">
        <f t="shared" si="22"/>
        <v>0.30659493824401635</v>
      </c>
      <c r="O143" s="1">
        <f t="shared" si="23"/>
        <v>102.70930431174547</v>
      </c>
      <c r="P143" s="1">
        <f>IFERROR(-100*_xlfn.XMATCH(A143,Injuries!A:A),O143)</f>
        <v>102.70930431174547</v>
      </c>
      <c r="Q143" s="64" t="str">
        <f>IF(AND(_xlfn.IFNA(_xlfn.XMATCH(A143,RHH!A:A),0)&gt;0,_xlfn.IFNA(_xlfn.XMATCH(A143,LHH!A:A),0)&gt;0),"S",IF(_xlfn.IFNA(_xlfn.XMATCH(A143,RHH!A:A),0)&gt;0,"R",IF(_xlfn.IFNA(_xlfn.XMATCH(A143,LHH!A:A),0)&gt;0,"L",NA())))</f>
        <v>R</v>
      </c>
      <c r="R143" s="63" cm="1">
        <f t="array" ref="R143">IF(_xlfn.IFS(Q143="R",_xlfn.XLOOKUP(A143,RHH!A:A,RHH!V:V,0),Q143="L",_xlfn.XLOOKUP(A143,LHH!A:A,LHH!V:V,0),Q143="S",_xlfn.XLOOKUP(A143,RHH!A:A,RHH!V:V,0))="",AVERAGE(S143,N143),_xlfn.IFS(Q143="R",_xlfn.XLOOKUP(A143,RHH!A:A,RHH!V:V,0),Q143="L",_xlfn.XLOOKUP(A143,LHH!A:A,LHH!V:V,0),Q143="S",_xlfn.XLOOKUP(A143,RHH!A:A,RHH!V:V,0)))</f>
        <v>-6.6904936643183754E-2</v>
      </c>
      <c r="S143" s="63" cm="1">
        <f t="array" ref="S143">_xlfn.IFS(Q143="R",_xlfn.XLOOKUP(A143,RHH!A:A,RHH!L:L,0),Q143="L",_xlfn.XLOOKUP(A143,LHH!A:A,LHH!L:L,0),Q143="S",_xlfn.XLOOKUP(A143,LHH!A:A,LHH!L:L,0))</f>
        <v>-0.28093031710667399</v>
      </c>
      <c r="T143" s="64" t="s">
        <v>534</v>
      </c>
      <c r="U143" s="64" t="s">
        <v>549</v>
      </c>
      <c r="V143" s="64" t="s">
        <v>549</v>
      </c>
      <c r="W143" s="64" t="s">
        <v>549</v>
      </c>
      <c r="X143" s="64" t="s">
        <v>549</v>
      </c>
    </row>
    <row r="144" spans="1:24" x14ac:dyDescent="0.45">
      <c r="A144" t="s">
        <v>520</v>
      </c>
      <c r="B144" t="s">
        <v>33</v>
      </c>
      <c r="C144">
        <v>62</v>
      </c>
      <c r="D144">
        <v>251</v>
      </c>
      <c r="E144">
        <v>228</v>
      </c>
      <c r="F144">
        <v>45</v>
      </c>
      <c r="G144" s="2">
        <v>0.39</v>
      </c>
      <c r="H144" s="2">
        <f t="shared" si="16"/>
        <v>0.17928286852589642</v>
      </c>
      <c r="I144" s="2">
        <f t="shared" si="17"/>
        <v>0.72908366533864544</v>
      </c>
      <c r="J144" s="2">
        <f t="shared" si="18"/>
        <v>0.28434262948207173</v>
      </c>
      <c r="K144" s="1">
        <f t="shared" si="19"/>
        <v>0.89995768953112754</v>
      </c>
      <c r="L144" s="1">
        <f t="shared" si="20"/>
        <v>-4.577896775267834E-2</v>
      </c>
      <c r="M144" s="1">
        <f t="shared" si="21"/>
        <v>0.99023150074489719</v>
      </c>
      <c r="N144" s="1">
        <f t="shared" si="22"/>
        <v>0.40147906133768918</v>
      </c>
      <c r="O144" s="1">
        <f t="shared" si="23"/>
        <v>100.77124439575998</v>
      </c>
      <c r="P144" s="1">
        <f>IFERROR(-100*_xlfn.XMATCH(A144,Injuries!A:A),O144)</f>
        <v>100.77124439575998</v>
      </c>
      <c r="Q144" s="64" t="str">
        <f>IF(AND(_xlfn.IFNA(_xlfn.XMATCH(A144,RHH!A:A),0)&gt;0,_xlfn.IFNA(_xlfn.XMATCH(A144,LHH!A:A),0)&gt;0),"S",IF(_xlfn.IFNA(_xlfn.XMATCH(A144,RHH!A:A),0)&gt;0,"R",IF(_xlfn.IFNA(_xlfn.XMATCH(A144,LHH!A:A),0)&gt;0,"L",NA())))</f>
        <v>L</v>
      </c>
      <c r="R144" s="63" cm="1">
        <f t="array" ref="R144">IF(_xlfn.IFS(Q144="R",_xlfn.XLOOKUP(A144,RHH!A:A,RHH!V:V,0),Q144="L",_xlfn.XLOOKUP(A144,LHH!A:A,LHH!V:V,0),Q144="S",_xlfn.XLOOKUP(A144,RHH!A:A,RHH!V:V,0))="",AVERAGE(S144,N144),_xlfn.IFS(Q144="R",_xlfn.XLOOKUP(A144,RHH!A:A,RHH!V:V,0),Q144="L",_xlfn.XLOOKUP(A144,LHH!A:A,LHH!V:V,0),Q144="S",_xlfn.XLOOKUP(A144,RHH!A:A,RHH!V:V,0)))</f>
        <v>1.4324978410674336</v>
      </c>
      <c r="S144" s="63" cm="1">
        <f t="array" ref="S144">_xlfn.IFS(Q144="R",_xlfn.XLOOKUP(A144,RHH!A:A,RHH!L:L,0),Q144="L",_xlfn.XLOOKUP(A144,LHH!A:A,LHH!L:L,0),Q144="S",_xlfn.XLOOKUP(A144,LHH!A:A,LHH!L:L,0))</f>
        <v>0.42894756149696583</v>
      </c>
      <c r="T144" s="64" t="s">
        <v>530</v>
      </c>
      <c r="U144" s="64" t="s">
        <v>549</v>
      </c>
      <c r="V144" s="64" t="s">
        <v>549</v>
      </c>
      <c r="W144" s="64" t="s">
        <v>549</v>
      </c>
      <c r="X144" s="64" t="s">
        <v>549</v>
      </c>
    </row>
    <row r="145" spans="1:24" x14ac:dyDescent="0.45">
      <c r="A145" t="s">
        <v>319</v>
      </c>
      <c r="B145" t="s">
        <v>55</v>
      </c>
      <c r="C145">
        <v>86</v>
      </c>
      <c r="D145">
        <v>375</v>
      </c>
      <c r="E145">
        <v>336</v>
      </c>
      <c r="F145">
        <v>83</v>
      </c>
      <c r="G145" s="2">
        <v>0.40799999999999997</v>
      </c>
      <c r="H145" s="2">
        <f t="shared" si="16"/>
        <v>0.22133333333333333</v>
      </c>
      <c r="I145" s="2">
        <f t="shared" si="17"/>
        <v>0.67466666666666664</v>
      </c>
      <c r="J145" s="2">
        <f t="shared" si="18"/>
        <v>0.27526399999999995</v>
      </c>
      <c r="K145" s="1">
        <f t="shared" si="19"/>
        <v>0.26937164214779868</v>
      </c>
      <c r="L145" s="1">
        <f t="shared" si="20"/>
        <v>0.15090286891750335</v>
      </c>
      <c r="M145" s="1">
        <f t="shared" si="21"/>
        <v>0.30645639059302776</v>
      </c>
      <c r="N145" s="1">
        <f t="shared" si="22"/>
        <v>0.26786598732829087</v>
      </c>
      <c r="O145" s="1">
        <f t="shared" si="23"/>
        <v>100.44974524810908</v>
      </c>
      <c r="P145" s="1">
        <f>IFERROR(-100*_xlfn.XMATCH(A145,Injuries!A:A),O145)</f>
        <v>100.44974524810908</v>
      </c>
      <c r="Q145" s="64" t="str">
        <f>IF(AND(_xlfn.IFNA(_xlfn.XMATCH(A145,RHH!A:A),0)&gt;0,_xlfn.IFNA(_xlfn.XMATCH(A145,LHH!A:A),0)&gt;0),"S",IF(_xlfn.IFNA(_xlfn.XMATCH(A145,RHH!A:A),0)&gt;0,"R",IF(_xlfn.IFNA(_xlfn.XMATCH(A145,LHH!A:A),0)&gt;0,"L",NA())))</f>
        <v>S</v>
      </c>
      <c r="R145" s="63" cm="1">
        <f t="array" ref="R145">IF(_xlfn.IFS(Q145="R",_xlfn.XLOOKUP(A145,RHH!A:A,RHH!V:V,0),Q145="L",_xlfn.XLOOKUP(A145,LHH!A:A,LHH!V:V,0),Q145="S",_xlfn.XLOOKUP(A145,RHH!A:A,RHH!V:V,0))="",AVERAGE(S145,N145),_xlfn.IFS(Q145="R",_xlfn.XLOOKUP(A145,RHH!A:A,RHH!V:V,0),Q145="L",_xlfn.XLOOKUP(A145,LHH!A:A,LHH!V:V,0),Q145="S",_xlfn.XLOOKUP(A145,RHH!A:A,RHH!V:V,0)))</f>
        <v>0.92375373944099348</v>
      </c>
      <c r="S145" s="63" cm="1">
        <f t="array" ref="S145">_xlfn.IFS(Q145="R",_xlfn.XLOOKUP(A145,RHH!A:A,RHH!L:L,0),Q145="L",_xlfn.XLOOKUP(A145,LHH!A:A,LHH!L:L,0),Q145="S",_xlfn.XLOOKUP(A145,LHH!A:A,LHH!L:L,0))</f>
        <v>-0.69698741501043915</v>
      </c>
      <c r="T145" s="64" t="s">
        <v>529</v>
      </c>
      <c r="U145" s="64" t="s">
        <v>549</v>
      </c>
      <c r="V145" s="64" t="s">
        <v>549</v>
      </c>
      <c r="W145" s="64" t="s">
        <v>549</v>
      </c>
      <c r="X145" s="64" t="s">
        <v>549</v>
      </c>
    </row>
    <row r="146" spans="1:24" x14ac:dyDescent="0.45">
      <c r="A146" t="s">
        <v>180</v>
      </c>
      <c r="B146" t="s">
        <v>24</v>
      </c>
      <c r="C146">
        <v>70</v>
      </c>
      <c r="D146">
        <v>295</v>
      </c>
      <c r="E146">
        <v>256</v>
      </c>
      <c r="F146">
        <v>83</v>
      </c>
      <c r="G146" s="2">
        <v>0.47699999999999998</v>
      </c>
      <c r="H146" s="2">
        <f t="shared" si="16"/>
        <v>0.28135593220338984</v>
      </c>
      <c r="I146" s="2">
        <f t="shared" si="17"/>
        <v>0.58644067796610166</v>
      </c>
      <c r="J146" s="2">
        <f t="shared" si="18"/>
        <v>0.27973220338983046</v>
      </c>
      <c r="K146" s="1">
        <f t="shared" si="19"/>
        <v>-0.63072336389955597</v>
      </c>
      <c r="L146" s="1">
        <f t="shared" si="20"/>
        <v>0.90484990948653488</v>
      </c>
      <c r="M146" s="1">
        <f t="shared" si="21"/>
        <v>-0.80214453584966361</v>
      </c>
      <c r="N146" s="1">
        <f t="shared" si="22"/>
        <v>0.33362595598803485</v>
      </c>
      <c r="O146" s="1">
        <f t="shared" si="23"/>
        <v>98.419657016470282</v>
      </c>
      <c r="P146" s="1">
        <f>IFERROR(-100*_xlfn.XMATCH(A146,Injuries!A:A),O146)</f>
        <v>98.419657016470282</v>
      </c>
      <c r="Q146" s="64" t="str">
        <f>IF(AND(_xlfn.IFNA(_xlfn.XMATCH(A146,RHH!A:A),0)&gt;0,_xlfn.IFNA(_xlfn.XMATCH(A146,LHH!A:A),0)&gt;0),"S",IF(_xlfn.IFNA(_xlfn.XMATCH(A146,RHH!A:A),0)&gt;0,"R",IF(_xlfn.IFNA(_xlfn.XMATCH(A146,LHH!A:A),0)&gt;0,"L",NA())))</f>
        <v>R</v>
      </c>
      <c r="R146" s="63" cm="1">
        <f t="array" ref="R146">IF(_xlfn.IFS(Q146="R",_xlfn.XLOOKUP(A146,RHH!A:A,RHH!V:V,0),Q146="L",_xlfn.XLOOKUP(A146,LHH!A:A,LHH!V:V,0),Q146="S",_xlfn.XLOOKUP(A146,RHH!A:A,RHH!V:V,0))="",AVERAGE(S146,N146),_xlfn.IFS(Q146="R",_xlfn.XLOOKUP(A146,RHH!A:A,RHH!V:V,0),Q146="L",_xlfn.XLOOKUP(A146,LHH!A:A,LHH!V:V,0),Q146="S",_xlfn.XLOOKUP(A146,RHH!A:A,RHH!V:V,0)))</f>
        <v>-0.49302626028613844</v>
      </c>
      <c r="S146" s="63" cm="1">
        <f t="array" ref="S146">_xlfn.IFS(Q146="R",_xlfn.XLOOKUP(A146,RHH!A:A,RHH!L:L,0),Q146="L",_xlfn.XLOOKUP(A146,LHH!A:A,LHH!L:L,0),Q146="S",_xlfn.XLOOKUP(A146,LHH!A:A,LHH!L:L,0))</f>
        <v>0.30453931055462669</v>
      </c>
      <c r="T146" s="64" t="s">
        <v>534</v>
      </c>
      <c r="U146" s="64" t="s">
        <v>530</v>
      </c>
      <c r="V146" s="64" t="s">
        <v>549</v>
      </c>
      <c r="W146" s="64" t="s">
        <v>549</v>
      </c>
      <c r="X146" s="64" t="s">
        <v>549</v>
      </c>
    </row>
    <row r="147" spans="1:24" x14ac:dyDescent="0.45">
      <c r="A147" t="s">
        <v>331</v>
      </c>
      <c r="B147" t="s">
        <v>78</v>
      </c>
      <c r="C147">
        <v>48</v>
      </c>
      <c r="D147">
        <v>169</v>
      </c>
      <c r="E147">
        <v>153</v>
      </c>
      <c r="F147">
        <v>42</v>
      </c>
      <c r="G147" s="2">
        <v>0.45100000000000001</v>
      </c>
      <c r="H147" s="2">
        <f t="shared" si="16"/>
        <v>0.24852071005917159</v>
      </c>
      <c r="I147" s="2">
        <f t="shared" si="17"/>
        <v>0.65680473372781067</v>
      </c>
      <c r="J147" s="2">
        <f t="shared" si="18"/>
        <v>0.29621893491124263</v>
      </c>
      <c r="K147" s="1">
        <f t="shared" si="19"/>
        <v>-0.13832849878467046</v>
      </c>
      <c r="L147" s="1">
        <f t="shared" si="20"/>
        <v>0.62075392318516109</v>
      </c>
      <c r="M147" s="1">
        <f t="shared" si="21"/>
        <v>8.2012825882416124E-2</v>
      </c>
      <c r="N147" s="1">
        <f t="shared" si="22"/>
        <v>0.57626642097161374</v>
      </c>
      <c r="O147" s="1">
        <f t="shared" si="23"/>
        <v>97.389025144202719</v>
      </c>
      <c r="P147" s="1">
        <f>IFERROR(-100*_xlfn.XMATCH(A147,Injuries!A:A),O147)</f>
        <v>97.389025144202719</v>
      </c>
      <c r="Q147" s="64" t="str">
        <f>IF(AND(_xlfn.IFNA(_xlfn.XMATCH(A147,RHH!A:A),0)&gt;0,_xlfn.IFNA(_xlfn.XMATCH(A147,LHH!A:A),0)&gt;0),"S",IF(_xlfn.IFNA(_xlfn.XMATCH(A147,RHH!A:A),0)&gt;0,"R",IF(_xlfn.IFNA(_xlfn.XMATCH(A147,LHH!A:A),0)&gt;0,"L",NA())))</f>
        <v>R</v>
      </c>
      <c r="R147" s="63" cm="1">
        <f t="array" ref="R147">IF(_xlfn.IFS(Q147="R",_xlfn.XLOOKUP(A147,RHH!A:A,RHH!V:V,0),Q147="L",_xlfn.XLOOKUP(A147,LHH!A:A,LHH!V:V,0),Q147="S",_xlfn.XLOOKUP(A147,RHH!A:A,RHH!V:V,0))="",AVERAGE(S147,N147),_xlfn.IFS(Q147="R",_xlfn.XLOOKUP(A147,RHH!A:A,RHH!V:V,0),Q147="L",_xlfn.XLOOKUP(A147,LHH!A:A,LHH!V:V,0),Q147="S",_xlfn.XLOOKUP(A147,RHH!A:A,RHH!V:V,0)))</f>
        <v>-0.50918957303141754</v>
      </c>
      <c r="S147" s="63" cm="1">
        <f t="array" ref="S147">_xlfn.IFS(Q147="R",_xlfn.XLOOKUP(A147,RHH!A:A,RHH!L:L,0),Q147="L",_xlfn.XLOOKUP(A147,LHH!A:A,LHH!L:L,0),Q147="S",_xlfn.XLOOKUP(A147,LHH!A:A,LHH!L:L,0))</f>
        <v>-0.58088741233541141</v>
      </c>
      <c r="T147" s="64" t="s">
        <v>534</v>
      </c>
      <c r="U147" s="64" t="s">
        <v>549</v>
      </c>
      <c r="V147" s="64" t="s">
        <v>549</v>
      </c>
      <c r="W147" s="64" t="s">
        <v>549</v>
      </c>
      <c r="X147" s="64" t="s">
        <v>549</v>
      </c>
    </row>
    <row r="148" spans="1:24" x14ac:dyDescent="0.45">
      <c r="A148" t="s">
        <v>554</v>
      </c>
      <c r="B148" t="s">
        <v>24</v>
      </c>
      <c r="C148">
        <v>45</v>
      </c>
      <c r="D148">
        <v>162</v>
      </c>
      <c r="E148">
        <v>154</v>
      </c>
      <c r="F148">
        <v>28</v>
      </c>
      <c r="G148" s="2">
        <v>0.38300000000000001</v>
      </c>
      <c r="H148" s="2">
        <f t="shared" si="16"/>
        <v>0.1728395061728395</v>
      </c>
      <c r="I148" s="2">
        <f t="shared" si="17"/>
        <v>0.77777777777777779</v>
      </c>
      <c r="J148" s="2">
        <f t="shared" si="18"/>
        <v>0.29788888888888893</v>
      </c>
      <c r="K148" s="1">
        <f t="shared" si="19"/>
        <v>0.9965819341543195</v>
      </c>
      <c r="L148" s="1">
        <f t="shared" si="20"/>
        <v>-0.12226634867997145</v>
      </c>
      <c r="M148" s="1">
        <f t="shared" si="21"/>
        <v>1.6020958613194249</v>
      </c>
      <c r="N148" s="1">
        <f t="shared" si="22"/>
        <v>0.60084366413900703</v>
      </c>
      <c r="O148" s="1">
        <f t="shared" si="23"/>
        <v>97.33667359051914</v>
      </c>
      <c r="P148" s="1">
        <f>IFERROR(-100*_xlfn.XMATCH(A148,Injuries!A:A),O148)</f>
        <v>97.33667359051914</v>
      </c>
      <c r="Q148" s="64" t="str">
        <f>IF(AND(_xlfn.IFNA(_xlfn.XMATCH(A148,RHH!A:A),0)&gt;0,_xlfn.IFNA(_xlfn.XMATCH(A148,LHH!A:A),0)&gt;0),"S",IF(_xlfn.IFNA(_xlfn.XMATCH(A148,RHH!A:A),0)&gt;0,"R",IF(_xlfn.IFNA(_xlfn.XMATCH(A148,LHH!A:A),0)&gt;0,"L",NA())))</f>
        <v>R</v>
      </c>
      <c r="R148" s="63" cm="1">
        <f t="array" ref="R148">IF(_xlfn.IFS(Q148="R",_xlfn.XLOOKUP(A148,RHH!A:A,RHH!V:V,0),Q148="L",_xlfn.XLOOKUP(A148,LHH!A:A,LHH!V:V,0),Q148="S",_xlfn.XLOOKUP(A148,RHH!A:A,RHH!V:V,0))="",AVERAGE(S148,N148),_xlfn.IFS(Q148="R",_xlfn.XLOOKUP(A148,RHH!A:A,RHH!V:V,0),Q148="L",_xlfn.XLOOKUP(A148,LHH!A:A,LHH!V:V,0),Q148="S",_xlfn.XLOOKUP(A148,RHH!A:A,RHH!V:V,0)))</f>
        <v>-0.99966591874568045</v>
      </c>
      <c r="S148" s="63" cm="1">
        <f t="array" ref="S148">_xlfn.IFS(Q148="R",_xlfn.XLOOKUP(A148,RHH!A:A,RHH!L:L,0),Q148="L",_xlfn.XLOOKUP(A148,LHH!A:A,LHH!L:L,0),Q148="S",_xlfn.XLOOKUP(A148,LHH!A:A,LHH!L:L,0))</f>
        <v>0.44431677839263417</v>
      </c>
      <c r="T148" s="64" t="s">
        <v>530</v>
      </c>
      <c r="U148" s="64" t="s">
        <v>532</v>
      </c>
      <c r="V148" s="64" t="s">
        <v>531</v>
      </c>
      <c r="W148" s="64" t="s">
        <v>534</v>
      </c>
      <c r="X148" s="64" t="s">
        <v>549</v>
      </c>
    </row>
    <row r="149" spans="1:24" x14ac:dyDescent="0.45">
      <c r="A149" t="s">
        <v>85</v>
      </c>
      <c r="B149" t="s">
        <v>53</v>
      </c>
      <c r="C149">
        <v>78</v>
      </c>
      <c r="D149">
        <v>308</v>
      </c>
      <c r="E149">
        <v>273</v>
      </c>
      <c r="F149">
        <v>48</v>
      </c>
      <c r="G149" s="2">
        <v>0.38100000000000001</v>
      </c>
      <c r="H149" s="2">
        <f t="shared" si="16"/>
        <v>0.15584415584415584</v>
      </c>
      <c r="I149" s="2">
        <f t="shared" si="17"/>
        <v>0.73051948051948057</v>
      </c>
      <c r="J149" s="2">
        <f t="shared" si="18"/>
        <v>0.27832792207792212</v>
      </c>
      <c r="K149" s="1">
        <f t="shared" si="19"/>
        <v>1.2514431071933441</v>
      </c>
      <c r="L149" s="1">
        <f t="shared" si="20"/>
        <v>-0.14411988608776949</v>
      </c>
      <c r="M149" s="1">
        <f t="shared" si="21"/>
        <v>1.0082731918964309</v>
      </c>
      <c r="N149" s="1">
        <f t="shared" si="22"/>
        <v>0.3129587018360121</v>
      </c>
      <c r="O149" s="1">
        <f t="shared" si="23"/>
        <v>96.391280165491722</v>
      </c>
      <c r="P149" s="1">
        <f>IFERROR(-100*_xlfn.XMATCH(A149,Injuries!A:A),O149)</f>
        <v>96.391280165491722</v>
      </c>
      <c r="Q149" s="64" t="str">
        <f>IF(AND(_xlfn.IFNA(_xlfn.XMATCH(A149,RHH!A:A),0)&gt;0,_xlfn.IFNA(_xlfn.XMATCH(A149,LHH!A:A),0)&gt;0),"S",IF(_xlfn.IFNA(_xlfn.XMATCH(A149,RHH!A:A),0)&gt;0,"R",IF(_xlfn.IFNA(_xlfn.XMATCH(A149,LHH!A:A),0)&gt;0,"L",NA())))</f>
        <v>R</v>
      </c>
      <c r="R149" s="63" cm="1">
        <f t="array" ref="R149">IF(_xlfn.IFS(Q149="R",_xlfn.XLOOKUP(A149,RHH!A:A,RHH!V:V,0),Q149="L",_xlfn.XLOOKUP(A149,LHH!A:A,LHH!V:V,0),Q149="S",_xlfn.XLOOKUP(A149,RHH!A:A,RHH!V:V,0))="",AVERAGE(S149,N149),_xlfn.IFS(Q149="R",_xlfn.XLOOKUP(A149,RHH!A:A,RHH!V:V,0),Q149="L",_xlfn.XLOOKUP(A149,LHH!A:A,LHH!V:V,0),Q149="S",_xlfn.XLOOKUP(A149,RHH!A:A,RHH!V:V,0)))</f>
        <v>0.74044967922563965</v>
      </c>
      <c r="S149" s="63" cm="1">
        <f t="array" ref="S149">_xlfn.IFS(Q149="R",_xlfn.XLOOKUP(A149,RHH!A:A,RHH!L:L,0),Q149="L",_xlfn.XLOOKUP(A149,LHH!A:A,LHH!L:L,0),Q149="S",_xlfn.XLOOKUP(A149,LHH!A:A,LHH!L:L,0))</f>
        <v>0.22071005312607789</v>
      </c>
      <c r="T149" s="64" t="s">
        <v>529</v>
      </c>
      <c r="U149" s="64" t="s">
        <v>549</v>
      </c>
      <c r="V149" s="64" t="s">
        <v>549</v>
      </c>
      <c r="W149" s="64" t="s">
        <v>549</v>
      </c>
      <c r="X149" s="64" t="s">
        <v>549</v>
      </c>
    </row>
    <row r="150" spans="1:24" x14ac:dyDescent="0.45">
      <c r="A150" t="s">
        <v>645</v>
      </c>
      <c r="B150" t="s">
        <v>55</v>
      </c>
      <c r="C150">
        <v>32</v>
      </c>
      <c r="D150">
        <v>123</v>
      </c>
      <c r="E150">
        <v>107</v>
      </c>
      <c r="F150">
        <v>39</v>
      </c>
      <c r="G150" s="2">
        <v>0.56100000000000005</v>
      </c>
      <c r="H150" s="2">
        <f t="shared" si="16"/>
        <v>0.31707317073170732</v>
      </c>
      <c r="I150" s="2">
        <f t="shared" si="17"/>
        <v>0.55284552845528456</v>
      </c>
      <c r="J150" s="2">
        <f t="shared" si="18"/>
        <v>0.31014634146341469</v>
      </c>
      <c r="K150" s="1">
        <f t="shared" si="19"/>
        <v>-1.1663367600928831</v>
      </c>
      <c r="L150" s="1">
        <f t="shared" si="20"/>
        <v>1.8226984806140523</v>
      </c>
      <c r="M150" s="1">
        <f t="shared" si="21"/>
        <v>-1.2242833457424687</v>
      </c>
      <c r="N150" s="1">
        <f t="shared" si="22"/>
        <v>0.78124048738650209</v>
      </c>
      <c r="O150" s="1">
        <f t="shared" si="23"/>
        <v>96.09257994853975</v>
      </c>
      <c r="P150" s="1">
        <f>IFERROR(-100*_xlfn.XMATCH(A150,Injuries!A:A),O150)</f>
        <v>96.09257994853975</v>
      </c>
      <c r="Q150" s="64" t="e">
        <f>IF(AND(_xlfn.IFNA(_xlfn.XMATCH(A150,RHH!A:A),0)&gt;0,_xlfn.IFNA(_xlfn.XMATCH(A150,LHH!A:A),0)&gt;0),"S",IF(_xlfn.IFNA(_xlfn.XMATCH(A150,RHH!A:A),0)&gt;0,"R",IF(_xlfn.IFNA(_xlfn.XMATCH(A150,LHH!A:A),0)&gt;0,"L",NA())))</f>
        <v>#N/A</v>
      </c>
      <c r="R150" s="63" t="e" cm="1">
        <f t="array" ref="R150">IF(_xlfn.IFS(Q150="R",_xlfn.XLOOKUP(A150,RHH!A:A,RHH!V:V,0),Q150="L",_xlfn.XLOOKUP(A150,LHH!A:A,LHH!V:V,0),Q150="S",_xlfn.XLOOKUP(A150,RHH!A:A,RHH!V:V,0))="",AVERAGE(S150,N150),_xlfn.IFS(Q150="R",_xlfn.XLOOKUP(A150,RHH!A:A,RHH!V:V,0),Q150="L",_xlfn.XLOOKUP(A150,LHH!A:A,LHH!V:V,0),Q150="S",_xlfn.XLOOKUP(A150,RHH!A:A,RHH!V:V,0)))</f>
        <v>#N/A</v>
      </c>
      <c r="S150" s="63" t="e" cm="1">
        <f t="array" ref="S150">_xlfn.IFS(Q150="R",_xlfn.XLOOKUP(A150,RHH!A:A,RHH!L:L,0),Q150="L",_xlfn.XLOOKUP(A150,LHH!A:A,LHH!L:L,0),Q150="S",_xlfn.XLOOKUP(A150,LHH!A:A,LHH!L:L,0))</f>
        <v>#N/A</v>
      </c>
      <c r="T150" s="64" t="e">
        <v>#NAME?</v>
      </c>
      <c r="U150" s="64" t="s">
        <v>549</v>
      </c>
      <c r="V150" s="64" t="s">
        <v>549</v>
      </c>
      <c r="W150" s="64" t="s">
        <v>549</v>
      </c>
      <c r="X150" s="64" t="s">
        <v>549</v>
      </c>
    </row>
    <row r="151" spans="1:24" x14ac:dyDescent="0.45">
      <c r="A151" t="s">
        <v>41</v>
      </c>
      <c r="B151" t="s">
        <v>42</v>
      </c>
      <c r="C151">
        <v>28</v>
      </c>
      <c r="D151">
        <v>112</v>
      </c>
      <c r="E151">
        <v>100</v>
      </c>
      <c r="F151">
        <v>14</v>
      </c>
      <c r="G151" s="2">
        <v>0.41</v>
      </c>
      <c r="H151" s="2">
        <f t="shared" si="16"/>
        <v>0.125</v>
      </c>
      <c r="I151" s="2">
        <f t="shared" si="17"/>
        <v>0.7678571428571429</v>
      </c>
      <c r="J151" s="2">
        <f t="shared" si="18"/>
        <v>0.31482142857142859</v>
      </c>
      <c r="K151" s="1">
        <f t="shared" si="19"/>
        <v>1.7139800709988378</v>
      </c>
      <c r="L151" s="1">
        <f t="shared" si="20"/>
        <v>0.17275640632530137</v>
      </c>
      <c r="M151" s="1">
        <f t="shared" si="21"/>
        <v>1.4774384307153616</v>
      </c>
      <c r="N151" s="1">
        <f t="shared" si="22"/>
        <v>0.85004522944553118</v>
      </c>
      <c r="O151" s="1">
        <f t="shared" si="23"/>
        <v>95.205065697899499</v>
      </c>
      <c r="P151" s="1">
        <f>IFERROR(-100*_xlfn.XMATCH(A151,Injuries!A:A),O151)</f>
        <v>95.205065697899499</v>
      </c>
      <c r="Q151" s="64" t="str">
        <f>IF(AND(_xlfn.IFNA(_xlfn.XMATCH(A151,RHH!A:A),0)&gt;0,_xlfn.IFNA(_xlfn.XMATCH(A151,LHH!A:A),0)&gt;0),"S",IF(_xlfn.IFNA(_xlfn.XMATCH(A151,RHH!A:A),0)&gt;0,"R",IF(_xlfn.IFNA(_xlfn.XMATCH(A151,LHH!A:A),0)&gt;0,"L",NA())))</f>
        <v>R</v>
      </c>
      <c r="R151" s="63" cm="1">
        <f t="array" ref="R151">IF(_xlfn.IFS(Q151="R",_xlfn.XLOOKUP(A151,RHH!A:A,RHH!V:V,0),Q151="L",_xlfn.XLOOKUP(A151,LHH!A:A,LHH!V:V,0),Q151="S",_xlfn.XLOOKUP(A151,RHH!A:A,RHH!V:V,0))="",AVERAGE(S151,N151),_xlfn.IFS(Q151="R",_xlfn.XLOOKUP(A151,RHH!A:A,RHH!V:V,0),Q151="L",_xlfn.XLOOKUP(A151,LHH!A:A,LHH!V:V,0),Q151="S",_xlfn.XLOOKUP(A151,RHH!A:A,RHH!V:V,0)))</f>
        <v>-0.32568816490129759</v>
      </c>
      <c r="S151" s="63" cm="1">
        <f t="array" ref="S151">_xlfn.IFS(Q151="R",_xlfn.XLOOKUP(A151,RHH!A:A,RHH!L:L,0),Q151="L",_xlfn.XLOOKUP(A151,LHH!A:A,LHH!L:L,0),Q151="S",_xlfn.XLOOKUP(A151,LHH!A:A,LHH!L:L,0))</f>
        <v>0.48088892930547927</v>
      </c>
      <c r="T151" s="64" t="s">
        <v>529</v>
      </c>
      <c r="U151" s="64" t="s">
        <v>549</v>
      </c>
      <c r="V151" s="64" t="s">
        <v>549</v>
      </c>
      <c r="W151" s="64" t="s">
        <v>549</v>
      </c>
      <c r="X151" s="64" t="s">
        <v>549</v>
      </c>
    </row>
    <row r="152" spans="1:24" x14ac:dyDescent="0.45">
      <c r="A152" t="s">
        <v>124</v>
      </c>
      <c r="B152" t="s">
        <v>37</v>
      </c>
      <c r="C152">
        <v>37</v>
      </c>
      <c r="D152">
        <v>169</v>
      </c>
      <c r="E152">
        <v>147</v>
      </c>
      <c r="F152">
        <v>29</v>
      </c>
      <c r="G152" s="2">
        <v>0.42199999999999999</v>
      </c>
      <c r="H152" s="2">
        <f t="shared" si="16"/>
        <v>0.17159763313609466</v>
      </c>
      <c r="I152" s="2">
        <f t="shared" si="17"/>
        <v>0.69822485207100593</v>
      </c>
      <c r="J152" s="2">
        <f t="shared" si="18"/>
        <v>0.29465088757396452</v>
      </c>
      <c r="K152" s="1">
        <f t="shared" si="19"/>
        <v>1.0152049817990714</v>
      </c>
      <c r="L152" s="1">
        <f t="shared" si="20"/>
        <v>0.30387763077208957</v>
      </c>
      <c r="M152" s="1">
        <f t="shared" si="21"/>
        <v>0.6024760391026962</v>
      </c>
      <c r="N152" s="1">
        <f t="shared" si="22"/>
        <v>0.55318897020223079</v>
      </c>
      <c r="O152" s="1">
        <f t="shared" si="23"/>
        <v>93.488935964177003</v>
      </c>
      <c r="P152" s="1">
        <f>IFERROR(-100*_xlfn.XMATCH(A152,Injuries!A:A),O152)</f>
        <v>93.488935964177003</v>
      </c>
      <c r="Q152" s="64" t="str">
        <f>IF(AND(_xlfn.IFNA(_xlfn.XMATCH(A152,RHH!A:A),0)&gt;0,_xlfn.IFNA(_xlfn.XMATCH(A152,LHH!A:A),0)&gt;0),"S",IF(_xlfn.IFNA(_xlfn.XMATCH(A152,RHH!A:A),0)&gt;0,"R",IF(_xlfn.IFNA(_xlfn.XMATCH(A152,LHH!A:A),0)&gt;0,"L",NA())))</f>
        <v>L</v>
      </c>
      <c r="R152" s="63" cm="1">
        <f t="array" ref="R152">IF(_xlfn.IFS(Q152="R",_xlfn.XLOOKUP(A152,RHH!A:A,RHH!V:V,0),Q152="L",_xlfn.XLOOKUP(A152,LHH!A:A,LHH!V:V,0),Q152="S",_xlfn.XLOOKUP(A152,RHH!A:A,RHH!V:V,0))="",AVERAGE(S152,N152),_xlfn.IFS(Q152="R",_xlfn.XLOOKUP(A152,RHH!A:A,RHH!V:V,0),Q152="L",_xlfn.XLOOKUP(A152,LHH!A:A,LHH!V:V,0),Q152="S",_xlfn.XLOOKUP(A152,RHH!A:A,RHH!V:V,0)))</f>
        <v>1.294193422045574</v>
      </c>
      <c r="S152" s="63" cm="1">
        <f t="array" ref="S152">_xlfn.IFS(Q152="R",_xlfn.XLOOKUP(A152,RHH!A:A,RHH!L:L,0),Q152="L",_xlfn.XLOOKUP(A152,LHH!A:A,LHH!L:L,0),Q152="S",_xlfn.XLOOKUP(A152,LHH!A:A,LHH!L:L,0))</f>
        <v>0.1858014048780566</v>
      </c>
      <c r="T152" s="64" t="s">
        <v>531</v>
      </c>
      <c r="U152" s="64" t="s">
        <v>534</v>
      </c>
      <c r="V152" s="64" t="s">
        <v>532</v>
      </c>
      <c r="W152" s="64" t="s">
        <v>530</v>
      </c>
      <c r="X152" s="64" t="s">
        <v>549</v>
      </c>
    </row>
    <row r="153" spans="1:24" x14ac:dyDescent="0.45">
      <c r="A153" t="s">
        <v>159</v>
      </c>
      <c r="B153" t="s">
        <v>31</v>
      </c>
      <c r="C153">
        <v>60</v>
      </c>
      <c r="D153">
        <v>144</v>
      </c>
      <c r="E153">
        <v>117</v>
      </c>
      <c r="F153">
        <v>39</v>
      </c>
      <c r="G153" s="2">
        <v>0.55600000000000005</v>
      </c>
      <c r="H153" s="2">
        <f t="shared" si="16"/>
        <v>0.27083333333333331</v>
      </c>
      <c r="I153" s="2">
        <f t="shared" si="17"/>
        <v>0.54166666666666663</v>
      </c>
      <c r="J153" s="2">
        <f t="shared" si="18"/>
        <v>0.30116666666666669</v>
      </c>
      <c r="K153" s="1">
        <f t="shared" si="19"/>
        <v>-0.47292715260783896</v>
      </c>
      <c r="L153" s="1">
        <f t="shared" si="20"/>
        <v>1.7680646370945572</v>
      </c>
      <c r="M153" s="1">
        <f t="shared" si="21"/>
        <v>-1.3647509870572923</v>
      </c>
      <c r="N153" s="1">
        <f t="shared" si="22"/>
        <v>0.64908376091500619</v>
      </c>
      <c r="O153" s="1">
        <f t="shared" si="23"/>
        <v>93.468061571760899</v>
      </c>
      <c r="P153" s="1">
        <f>IFERROR(-100*_xlfn.XMATCH(A153,Injuries!A:A),O153)</f>
        <v>93.468061571760899</v>
      </c>
      <c r="Q153" s="64" t="str">
        <f>IF(AND(_xlfn.IFNA(_xlfn.XMATCH(A153,RHH!A:A),0)&gt;0,_xlfn.IFNA(_xlfn.XMATCH(A153,LHH!A:A),0)&gt;0),"S",IF(_xlfn.IFNA(_xlfn.XMATCH(A153,RHH!A:A),0)&gt;0,"R",IF(_xlfn.IFNA(_xlfn.XMATCH(A153,LHH!A:A),0)&gt;0,"L",NA())))</f>
        <v>R</v>
      </c>
      <c r="R153" s="63" cm="1">
        <f t="array" ref="R153">IF(_xlfn.IFS(Q153="R",_xlfn.XLOOKUP(A153,RHH!A:A,RHH!V:V,0),Q153="L",_xlfn.XLOOKUP(A153,LHH!A:A,LHH!V:V,0),Q153="S",_xlfn.XLOOKUP(A153,RHH!A:A,RHH!V:V,0))="",AVERAGE(S153,N153),_xlfn.IFS(Q153="R",_xlfn.XLOOKUP(A153,RHH!A:A,RHH!V:V,0),Q153="L",_xlfn.XLOOKUP(A153,LHH!A:A,LHH!V:V,0),Q153="S",_xlfn.XLOOKUP(A153,RHH!A:A,RHH!V:V,0)))</f>
        <v>0.56034915846015532</v>
      </c>
      <c r="S153" s="63" cm="1">
        <f t="array" ref="S153">_xlfn.IFS(Q153="R",_xlfn.XLOOKUP(A153,RHH!A:A,RHH!L:L,0),Q153="L",_xlfn.XLOOKUP(A153,LHH!A:A,LHH!L:L,0),Q153="S",_xlfn.XLOOKUP(A153,LHH!A:A,LHH!L:L,0))</f>
        <v>-0.42562146553659685</v>
      </c>
      <c r="T153" s="64" t="s">
        <v>534</v>
      </c>
      <c r="U153" s="64" t="s">
        <v>549</v>
      </c>
      <c r="V153" s="64" t="s">
        <v>549</v>
      </c>
      <c r="W153" s="64" t="s">
        <v>549</v>
      </c>
      <c r="X153" s="64" t="s">
        <v>549</v>
      </c>
    </row>
    <row r="154" spans="1:24" x14ac:dyDescent="0.45">
      <c r="A154" t="s">
        <v>219</v>
      </c>
      <c r="B154" t="s">
        <v>90</v>
      </c>
      <c r="C154">
        <v>80</v>
      </c>
      <c r="D154">
        <v>269</v>
      </c>
      <c r="E154">
        <v>244</v>
      </c>
      <c r="F154">
        <v>46</v>
      </c>
      <c r="G154" s="2">
        <v>0.38100000000000001</v>
      </c>
      <c r="H154" s="2">
        <f t="shared" si="16"/>
        <v>0.17100371747211895</v>
      </c>
      <c r="I154" s="2">
        <f t="shared" si="17"/>
        <v>0.73605947955390338</v>
      </c>
      <c r="J154" s="2">
        <f t="shared" si="18"/>
        <v>0.28043866171003717</v>
      </c>
      <c r="K154" s="1">
        <f t="shared" si="19"/>
        <v>1.0241113026385797</v>
      </c>
      <c r="L154" s="1">
        <f t="shared" si="20"/>
        <v>-0.14411988608776949</v>
      </c>
      <c r="M154" s="1">
        <f t="shared" si="21"/>
        <v>1.0778858780505893</v>
      </c>
      <c r="N154" s="1">
        <f t="shared" si="22"/>
        <v>0.3440231275004022</v>
      </c>
      <c r="O154" s="1">
        <f t="shared" si="23"/>
        <v>92.542221297608194</v>
      </c>
      <c r="P154" s="1">
        <f>IFERROR(-100*_xlfn.XMATCH(A154,Injuries!A:A),O154)</f>
        <v>92.542221297608194</v>
      </c>
      <c r="Q154" s="64" t="str">
        <f>IF(AND(_xlfn.IFNA(_xlfn.XMATCH(A154,RHH!A:A),0)&gt;0,_xlfn.IFNA(_xlfn.XMATCH(A154,LHH!A:A),0)&gt;0),"S",IF(_xlfn.IFNA(_xlfn.XMATCH(A154,RHH!A:A),0)&gt;0,"R",IF(_xlfn.IFNA(_xlfn.XMATCH(A154,LHH!A:A),0)&gt;0,"L",NA())))</f>
        <v>R</v>
      </c>
      <c r="R154" s="63" cm="1">
        <f t="array" ref="R154">IF(_xlfn.IFS(Q154="R",_xlfn.XLOOKUP(A154,RHH!A:A,RHH!V:V,0),Q154="L",_xlfn.XLOOKUP(A154,LHH!A:A,LHH!V:V,0),Q154="S",_xlfn.XLOOKUP(A154,RHH!A:A,RHH!V:V,0))="",AVERAGE(S154,N154),_xlfn.IFS(Q154="R",_xlfn.XLOOKUP(A154,RHH!A:A,RHH!V:V,0),Q154="L",_xlfn.XLOOKUP(A154,LHH!A:A,LHH!V:V,0),Q154="S",_xlfn.XLOOKUP(A154,RHH!A:A,RHH!V:V,0)))</f>
        <v>3.2730279603170286E-2</v>
      </c>
      <c r="S154" s="63" cm="1">
        <f t="array" ref="S154">_xlfn.IFS(Q154="R",_xlfn.XLOOKUP(A154,RHH!A:A,RHH!L:L,0),Q154="L",_xlfn.XLOOKUP(A154,LHH!A:A,LHH!L:L,0),Q154="S",_xlfn.XLOOKUP(A154,LHH!A:A,LHH!L:L,0))</f>
        <v>0.36228018853901506</v>
      </c>
      <c r="T154" s="64" t="s">
        <v>534</v>
      </c>
      <c r="U154" s="64" t="s">
        <v>549</v>
      </c>
      <c r="V154" s="64" t="s">
        <v>549</v>
      </c>
      <c r="W154" s="64" t="s">
        <v>549</v>
      </c>
      <c r="X154" s="64" t="s">
        <v>549</v>
      </c>
    </row>
    <row r="155" spans="1:24" x14ac:dyDescent="0.45">
      <c r="A155" t="s">
        <v>169</v>
      </c>
      <c r="B155" t="s">
        <v>42</v>
      </c>
      <c r="C155">
        <v>80</v>
      </c>
      <c r="D155">
        <v>318</v>
      </c>
      <c r="E155">
        <v>294</v>
      </c>
      <c r="F155">
        <v>116</v>
      </c>
      <c r="G155" s="2">
        <v>0.49299999999999999</v>
      </c>
      <c r="H155" s="2">
        <f t="shared" si="16"/>
        <v>0.36477987421383645</v>
      </c>
      <c r="I155" s="2">
        <f t="shared" si="17"/>
        <v>0.55974842767295596</v>
      </c>
      <c r="J155" s="2">
        <f t="shared" si="18"/>
        <v>0.27595597484276729</v>
      </c>
      <c r="K155" s="1">
        <f t="shared" si="19"/>
        <v>-1.8817433963868033</v>
      </c>
      <c r="L155" s="1">
        <f t="shared" si="20"/>
        <v>1.0796782087489192</v>
      </c>
      <c r="M155" s="1">
        <f t="shared" si="21"/>
        <v>-1.137545179578942</v>
      </c>
      <c r="N155" s="1">
        <f t="shared" si="22"/>
        <v>0.27805000090235465</v>
      </c>
      <c r="O155" s="1">
        <f t="shared" si="23"/>
        <v>88.419900286948774</v>
      </c>
      <c r="P155" s="1">
        <f>IFERROR(-100*_xlfn.XMATCH(A155,Injuries!A:A),O155)</f>
        <v>88.419900286948774</v>
      </c>
      <c r="Q155" s="64" t="str">
        <f>IF(AND(_xlfn.IFNA(_xlfn.XMATCH(A155,RHH!A:A),0)&gt;0,_xlfn.IFNA(_xlfn.XMATCH(A155,LHH!A:A),0)&gt;0),"S",IF(_xlfn.IFNA(_xlfn.XMATCH(A155,RHH!A:A),0)&gt;0,"R",IF(_xlfn.IFNA(_xlfn.XMATCH(A155,LHH!A:A),0)&gt;0,"L",NA())))</f>
        <v>R</v>
      </c>
      <c r="R155" s="63" cm="1">
        <f t="array" ref="R155">IF(_xlfn.IFS(Q155="R",_xlfn.XLOOKUP(A155,RHH!A:A,RHH!V:V,0),Q155="L",_xlfn.XLOOKUP(A155,LHH!A:A,LHH!V:V,0),Q155="S",_xlfn.XLOOKUP(A155,RHH!A:A,RHH!V:V,0))="",AVERAGE(S155,N155),_xlfn.IFS(Q155="R",_xlfn.XLOOKUP(A155,RHH!A:A,RHH!V:V,0),Q155="L",_xlfn.XLOOKUP(A155,LHH!A:A,LHH!V:V,0),Q155="S",_xlfn.XLOOKUP(A155,RHH!A:A,RHH!V:V,0)))</f>
        <v>-0.49147464323875634</v>
      </c>
      <c r="S155" s="63" cm="1">
        <f t="array" ref="S155">_xlfn.IFS(Q155="R",_xlfn.XLOOKUP(A155,RHH!A:A,RHH!L:L,0),Q155="L",_xlfn.XLOOKUP(A155,LHH!A:A,LHH!L:L,0),Q155="S",_xlfn.XLOOKUP(A155,LHH!A:A,LHH!L:L,0))</f>
        <v>0.79414250149804322</v>
      </c>
      <c r="T155" s="64" t="s">
        <v>534</v>
      </c>
      <c r="U155" s="64" t="s">
        <v>529</v>
      </c>
      <c r="V155" s="64" t="s">
        <v>549</v>
      </c>
      <c r="W155" s="64" t="s">
        <v>549</v>
      </c>
      <c r="X155" s="64" t="s">
        <v>549</v>
      </c>
    </row>
    <row r="156" spans="1:24" x14ac:dyDescent="0.45">
      <c r="A156" t="s">
        <v>276</v>
      </c>
      <c r="B156" t="s">
        <v>53</v>
      </c>
      <c r="C156">
        <v>87</v>
      </c>
      <c r="D156">
        <v>346</v>
      </c>
      <c r="E156">
        <v>315</v>
      </c>
      <c r="F156">
        <v>62</v>
      </c>
      <c r="G156" s="2">
        <v>0.375</v>
      </c>
      <c r="H156" s="2">
        <f t="shared" si="16"/>
        <v>0.1791907514450867</v>
      </c>
      <c r="I156" s="2">
        <f t="shared" si="17"/>
        <v>0.73121387283236994</v>
      </c>
      <c r="J156" s="2">
        <f t="shared" si="18"/>
        <v>0.27420520231213874</v>
      </c>
      <c r="K156" s="1">
        <f t="shared" si="19"/>
        <v>0.90133907131014701</v>
      </c>
      <c r="L156" s="1">
        <f t="shared" si="20"/>
        <v>-0.20968049831116359</v>
      </c>
      <c r="M156" s="1">
        <f t="shared" si="21"/>
        <v>1.0169985569812761</v>
      </c>
      <c r="N156" s="1">
        <f t="shared" si="22"/>
        <v>0.25228332541786164</v>
      </c>
      <c r="O156" s="1">
        <f t="shared" si="23"/>
        <v>87.290030594580131</v>
      </c>
      <c r="P156" s="1">
        <f>IFERROR(-100*_xlfn.XMATCH(A156,Injuries!A:A),O156)</f>
        <v>87.290030594580131</v>
      </c>
      <c r="Q156" s="64" t="str">
        <f>IF(AND(_xlfn.IFNA(_xlfn.XMATCH(A156,RHH!A:A),0)&gt;0,_xlfn.IFNA(_xlfn.XMATCH(A156,LHH!A:A),0)&gt;0),"S",IF(_xlfn.IFNA(_xlfn.XMATCH(A156,RHH!A:A),0)&gt;0,"R",IF(_xlfn.IFNA(_xlfn.XMATCH(A156,LHH!A:A),0)&gt;0,"L",NA())))</f>
        <v>R</v>
      </c>
      <c r="R156" s="63" cm="1">
        <f t="array" ref="R156">IF(_xlfn.IFS(Q156="R",_xlfn.XLOOKUP(A156,RHH!A:A,RHH!V:V,0),Q156="L",_xlfn.XLOOKUP(A156,LHH!A:A,LHH!V:V,0),Q156="S",_xlfn.XLOOKUP(A156,RHH!A:A,RHH!V:V,0))="",AVERAGE(S156,N156),_xlfn.IFS(Q156="R",_xlfn.XLOOKUP(A156,RHH!A:A,RHH!V:V,0),Q156="L",_xlfn.XLOOKUP(A156,LHH!A:A,LHH!V:V,0),Q156="S",_xlfn.XLOOKUP(A156,RHH!A:A,RHH!V:V,0)))</f>
        <v>-0.51001512844875629</v>
      </c>
      <c r="S156" s="63" cm="1">
        <f t="array" ref="S156">_xlfn.IFS(Q156="R",_xlfn.XLOOKUP(A156,RHH!A:A,RHH!L:L,0),Q156="L",_xlfn.XLOOKUP(A156,LHH!A:A,LHH!L:L,0),Q156="S",_xlfn.XLOOKUP(A156,LHH!A:A,LHH!L:L,0))</f>
        <v>-0.8549570612061439</v>
      </c>
      <c r="T156" s="64" t="s">
        <v>530</v>
      </c>
      <c r="U156" s="64" t="s">
        <v>549</v>
      </c>
      <c r="V156" s="64" t="s">
        <v>549</v>
      </c>
      <c r="W156" s="64" t="s">
        <v>549</v>
      </c>
      <c r="X156" s="64" t="s">
        <v>549</v>
      </c>
    </row>
    <row r="157" spans="1:24" x14ac:dyDescent="0.45">
      <c r="A157" t="s">
        <v>104</v>
      </c>
      <c r="B157" t="s">
        <v>57</v>
      </c>
      <c r="C157">
        <v>83</v>
      </c>
      <c r="D157">
        <v>297</v>
      </c>
      <c r="E157">
        <v>263</v>
      </c>
      <c r="F157">
        <v>81</v>
      </c>
      <c r="G157" s="2">
        <v>0.45200000000000001</v>
      </c>
      <c r="H157" s="2">
        <f t="shared" si="16"/>
        <v>0.27272727272727271</v>
      </c>
      <c r="I157" s="2">
        <f t="shared" si="17"/>
        <v>0.61279461279461278</v>
      </c>
      <c r="J157" s="2">
        <f t="shared" si="18"/>
        <v>0.276983164983165</v>
      </c>
      <c r="K157" s="1">
        <f t="shared" si="19"/>
        <v>-0.50132854512221137</v>
      </c>
      <c r="L157" s="1">
        <f t="shared" si="20"/>
        <v>0.63168069188906006</v>
      </c>
      <c r="M157" s="1">
        <f t="shared" si="21"/>
        <v>-0.47099498460512601</v>
      </c>
      <c r="N157" s="1">
        <f t="shared" si="22"/>
        <v>0.29316748449629493</v>
      </c>
      <c r="O157" s="1">
        <f t="shared" si="23"/>
        <v>87.07074289539959</v>
      </c>
      <c r="P157" s="1">
        <f>IFERROR(-100*_xlfn.XMATCH(A157,Injuries!A:A),O157)</f>
        <v>87.07074289539959</v>
      </c>
      <c r="Q157" s="64" t="str">
        <f>IF(AND(_xlfn.IFNA(_xlfn.XMATCH(A157,RHH!A:A),0)&gt;0,_xlfn.IFNA(_xlfn.XMATCH(A157,LHH!A:A),0)&gt;0),"S",IF(_xlfn.IFNA(_xlfn.XMATCH(A157,RHH!A:A),0)&gt;0,"R",IF(_xlfn.IFNA(_xlfn.XMATCH(A157,LHH!A:A),0)&gt;0,"L",NA())))</f>
        <v>R</v>
      </c>
      <c r="R157" s="63" cm="1">
        <f t="array" ref="R157">IF(_xlfn.IFS(Q157="R",_xlfn.XLOOKUP(A157,RHH!A:A,RHH!V:V,0),Q157="L",_xlfn.XLOOKUP(A157,LHH!A:A,LHH!V:V,0),Q157="S",_xlfn.XLOOKUP(A157,RHH!A:A,RHH!V:V,0))="",AVERAGE(S157,N157),_xlfn.IFS(Q157="R",_xlfn.XLOOKUP(A157,RHH!A:A,RHH!V:V,0),Q157="L",_xlfn.XLOOKUP(A157,LHH!A:A,LHH!V:V,0),Q157="S",_xlfn.XLOOKUP(A157,RHH!A:A,RHH!V:V,0)))</f>
        <v>-0.51740880278500101</v>
      </c>
      <c r="S157" s="63" cm="1">
        <f t="array" ref="S157">_xlfn.IFS(Q157="R",_xlfn.XLOOKUP(A157,RHH!A:A,RHH!L:L,0),Q157="L",_xlfn.XLOOKUP(A157,LHH!A:A,LHH!L:L,0),Q157="S",_xlfn.XLOOKUP(A157,LHH!A:A,LHH!L:L,0))</f>
        <v>0.21618453549822805</v>
      </c>
      <c r="T157" s="64" t="s">
        <v>533</v>
      </c>
      <c r="U157" s="64" t="s">
        <v>534</v>
      </c>
      <c r="V157" s="64" t="s">
        <v>531</v>
      </c>
      <c r="W157" s="64" t="s">
        <v>549</v>
      </c>
      <c r="X157" s="64" t="s">
        <v>549</v>
      </c>
    </row>
    <row r="158" spans="1:24" x14ac:dyDescent="0.45">
      <c r="A158" t="s">
        <v>289</v>
      </c>
      <c r="B158" t="s">
        <v>65</v>
      </c>
      <c r="C158">
        <v>69</v>
      </c>
      <c r="D158">
        <v>245</v>
      </c>
      <c r="E158">
        <v>211</v>
      </c>
      <c r="F158">
        <v>66</v>
      </c>
      <c r="G158" s="2">
        <v>0.47399999999999998</v>
      </c>
      <c r="H158" s="2">
        <f t="shared" si="16"/>
        <v>0.26938775510204083</v>
      </c>
      <c r="I158" s="2">
        <f t="shared" si="17"/>
        <v>0.59183673469387754</v>
      </c>
      <c r="J158" s="2">
        <f t="shared" si="18"/>
        <v>0.28053061224489795</v>
      </c>
      <c r="K158" s="1">
        <f t="shared" si="19"/>
        <v>-0.45124935505605307</v>
      </c>
      <c r="L158" s="1">
        <f t="shared" si="20"/>
        <v>0.87206960337483785</v>
      </c>
      <c r="M158" s="1">
        <f t="shared" si="21"/>
        <v>-0.73434055228816963</v>
      </c>
      <c r="N158" s="1">
        <f t="shared" si="22"/>
        <v>0.34537639273099874</v>
      </c>
      <c r="O158" s="1">
        <f t="shared" si="23"/>
        <v>84.617216219094686</v>
      </c>
      <c r="P158" s="1">
        <f>IFERROR(-100*_xlfn.XMATCH(A158,Injuries!A:A),O158)</f>
        <v>84.617216219094686</v>
      </c>
      <c r="Q158" s="64" t="str">
        <f>IF(AND(_xlfn.IFNA(_xlfn.XMATCH(A158,RHH!A:A),0)&gt;0,_xlfn.IFNA(_xlfn.XMATCH(A158,LHH!A:A),0)&gt;0),"S",IF(_xlfn.IFNA(_xlfn.XMATCH(A158,RHH!A:A),0)&gt;0,"R",IF(_xlfn.IFNA(_xlfn.XMATCH(A158,LHH!A:A),0)&gt;0,"L",NA())))</f>
        <v>R</v>
      </c>
      <c r="R158" s="63" cm="1">
        <f t="array" ref="R158">IF(_xlfn.IFS(Q158="R",_xlfn.XLOOKUP(A158,RHH!A:A,RHH!V:V,0),Q158="L",_xlfn.XLOOKUP(A158,LHH!A:A,LHH!V:V,0),Q158="S",_xlfn.XLOOKUP(A158,RHH!A:A,RHH!V:V,0))="",AVERAGE(S158,N158),_xlfn.IFS(Q158="R",_xlfn.XLOOKUP(A158,RHH!A:A,RHH!V:V,0),Q158="L",_xlfn.XLOOKUP(A158,LHH!A:A,LHH!V:V,0),Q158="S",_xlfn.XLOOKUP(A158,RHH!A:A,RHH!V:V,0)))</f>
        <v>-1.19147356007976E-2</v>
      </c>
      <c r="S158" s="63" cm="1">
        <f t="array" ref="S158">_xlfn.IFS(Q158="R",_xlfn.XLOOKUP(A158,RHH!A:A,RHH!L:L,0),Q158="L",_xlfn.XLOOKUP(A158,LHH!A:A,LHH!L:L,0),Q158="S",_xlfn.XLOOKUP(A158,LHH!A:A,LHH!L:L,0))</f>
        <v>-0.41508328274013945</v>
      </c>
      <c r="T158" s="64" t="s">
        <v>534</v>
      </c>
      <c r="U158" s="64" t="s">
        <v>549</v>
      </c>
      <c r="V158" s="64" t="s">
        <v>549</v>
      </c>
      <c r="W158" s="64" t="s">
        <v>549</v>
      </c>
      <c r="X158" s="64" t="s">
        <v>549</v>
      </c>
    </row>
    <row r="159" spans="1:24" x14ac:dyDescent="0.45">
      <c r="A159" t="s">
        <v>646</v>
      </c>
      <c r="B159" t="s">
        <v>18</v>
      </c>
      <c r="C159">
        <v>26</v>
      </c>
      <c r="D159">
        <v>107</v>
      </c>
      <c r="E159">
        <v>94</v>
      </c>
      <c r="F159">
        <v>26</v>
      </c>
      <c r="G159" s="2">
        <v>0.48899999999999999</v>
      </c>
      <c r="H159" s="2">
        <f t="shared" si="16"/>
        <v>0.24299065420560748</v>
      </c>
      <c r="I159" s="2">
        <f t="shared" si="17"/>
        <v>0.63551401869158874</v>
      </c>
      <c r="J159" s="2">
        <f t="shared" si="18"/>
        <v>0.31076635514018691</v>
      </c>
      <c r="K159" s="1">
        <f t="shared" si="19"/>
        <v>-5.540013928907446E-2</v>
      </c>
      <c r="L159" s="1">
        <f t="shared" si="20"/>
        <v>1.0359711339333231</v>
      </c>
      <c r="M159" s="1">
        <f t="shared" si="21"/>
        <v>-0.185514993997168</v>
      </c>
      <c r="N159" s="1">
        <f t="shared" si="22"/>
        <v>0.79036542562139767</v>
      </c>
      <c r="O159" s="1">
        <f t="shared" si="23"/>
        <v>84.569100541489547</v>
      </c>
      <c r="P159" s="1">
        <f>IFERROR(-100*_xlfn.XMATCH(A159,Injuries!A:A),O159)</f>
        <v>84.569100541489547</v>
      </c>
      <c r="Q159" s="64" t="e">
        <f>IF(AND(_xlfn.IFNA(_xlfn.XMATCH(A159,RHH!A:A),0)&gt;0,_xlfn.IFNA(_xlfn.XMATCH(A159,LHH!A:A),0)&gt;0),"S",IF(_xlfn.IFNA(_xlfn.XMATCH(A159,RHH!A:A),0)&gt;0,"R",IF(_xlfn.IFNA(_xlfn.XMATCH(A159,LHH!A:A),0)&gt;0,"L",NA())))</f>
        <v>#N/A</v>
      </c>
      <c r="R159" s="63" t="e" cm="1">
        <f t="array" ref="R159">IF(_xlfn.IFS(Q159="R",_xlfn.XLOOKUP(A159,RHH!A:A,RHH!V:V,0),Q159="L",_xlfn.XLOOKUP(A159,LHH!A:A,LHH!V:V,0),Q159="S",_xlfn.XLOOKUP(A159,RHH!A:A,RHH!V:V,0))="",AVERAGE(S159,N159),_xlfn.IFS(Q159="R",_xlfn.XLOOKUP(A159,RHH!A:A,RHH!V:V,0),Q159="L",_xlfn.XLOOKUP(A159,LHH!A:A,LHH!V:V,0),Q159="S",_xlfn.XLOOKUP(A159,RHH!A:A,RHH!V:V,0)))</f>
        <v>#N/A</v>
      </c>
      <c r="S159" s="63" t="e" cm="1">
        <f t="array" ref="S159">_xlfn.IFS(Q159="R",_xlfn.XLOOKUP(A159,RHH!A:A,RHH!L:L,0),Q159="L",_xlfn.XLOOKUP(A159,LHH!A:A,LHH!L:L,0),Q159="S",_xlfn.XLOOKUP(A159,LHH!A:A,LHH!L:L,0))</f>
        <v>#N/A</v>
      </c>
      <c r="T159" s="64" t="s">
        <v>534</v>
      </c>
      <c r="U159" s="64" t="s">
        <v>549</v>
      </c>
      <c r="V159" s="64" t="s">
        <v>549</v>
      </c>
      <c r="W159" s="64" t="s">
        <v>549</v>
      </c>
      <c r="X159" s="64" t="s">
        <v>549</v>
      </c>
    </row>
    <row r="160" spans="1:24" x14ac:dyDescent="0.45">
      <c r="A160" t="s">
        <v>165</v>
      </c>
      <c r="B160" t="s">
        <v>10</v>
      </c>
      <c r="C160">
        <v>63</v>
      </c>
      <c r="D160">
        <v>256</v>
      </c>
      <c r="E160">
        <v>223</v>
      </c>
      <c r="F160">
        <v>74</v>
      </c>
      <c r="G160" s="2">
        <v>0.48</v>
      </c>
      <c r="H160" s="2">
        <f t="shared" si="16"/>
        <v>0.2890625</v>
      </c>
      <c r="I160" s="2">
        <f t="shared" si="17"/>
        <v>0.58203125</v>
      </c>
      <c r="J160" s="2">
        <f t="shared" si="18"/>
        <v>0.27937499999999998</v>
      </c>
      <c r="K160" s="1">
        <f t="shared" si="19"/>
        <v>-0.74629055555867385</v>
      </c>
      <c r="L160" s="1">
        <f t="shared" si="20"/>
        <v>0.9376302155982319</v>
      </c>
      <c r="M160" s="1">
        <f t="shared" si="21"/>
        <v>-0.8575510662870075</v>
      </c>
      <c r="N160" s="1">
        <f t="shared" si="22"/>
        <v>0.32836888023050148</v>
      </c>
      <c r="O160" s="1">
        <f t="shared" si="23"/>
        <v>84.062433339008379</v>
      </c>
      <c r="P160" s="1">
        <f>IFERROR(-100*_xlfn.XMATCH(A160,Injuries!A:A),O160)</f>
        <v>84.062433339008379</v>
      </c>
      <c r="Q160" s="64" t="str">
        <f>IF(AND(_xlfn.IFNA(_xlfn.XMATCH(A160,RHH!A:A),0)&gt;0,_xlfn.IFNA(_xlfn.XMATCH(A160,LHH!A:A),0)&gt;0),"S",IF(_xlfn.IFNA(_xlfn.XMATCH(A160,RHH!A:A),0)&gt;0,"R",IF(_xlfn.IFNA(_xlfn.XMATCH(A160,LHH!A:A),0)&gt;0,"L",NA())))</f>
        <v>R</v>
      </c>
      <c r="R160" s="63" cm="1">
        <f t="array" ref="R160">IF(_xlfn.IFS(Q160="R",_xlfn.XLOOKUP(A160,RHH!A:A,RHH!V:V,0),Q160="L",_xlfn.XLOOKUP(A160,LHH!A:A,LHH!V:V,0),Q160="S",_xlfn.XLOOKUP(A160,RHH!A:A,RHH!V:V,0))="",AVERAGE(S160,N160),_xlfn.IFS(Q160="R",_xlfn.XLOOKUP(A160,RHH!A:A,RHH!V:V,0),Q160="L",_xlfn.XLOOKUP(A160,LHH!A:A,LHH!V:V,0),Q160="S",_xlfn.XLOOKUP(A160,RHH!A:A,RHH!V:V,0)))</f>
        <v>0.10076177120552936</v>
      </c>
      <c r="S160" s="63" cm="1">
        <f t="array" ref="S160">_xlfn.IFS(Q160="R",_xlfn.XLOOKUP(A160,RHH!A:A,RHH!L:L,0),Q160="L",_xlfn.XLOOKUP(A160,LHH!A:A,LHH!L:L,0),Q160="S",_xlfn.XLOOKUP(A160,LHH!A:A,LHH!L:L,0))</f>
        <v>8.9269503582396076E-2</v>
      </c>
      <c r="T160" s="64" t="s">
        <v>529</v>
      </c>
      <c r="U160" s="64" t="s">
        <v>549</v>
      </c>
      <c r="V160" s="64" t="s">
        <v>549</v>
      </c>
      <c r="W160" s="64" t="s">
        <v>549</v>
      </c>
      <c r="X160" s="64" t="s">
        <v>549</v>
      </c>
    </row>
    <row r="161" spans="1:24" x14ac:dyDescent="0.45">
      <c r="A161" t="s">
        <v>475</v>
      </c>
      <c r="B161" t="s">
        <v>114</v>
      </c>
      <c r="C161">
        <v>38</v>
      </c>
      <c r="D161">
        <v>153</v>
      </c>
      <c r="E161">
        <v>134</v>
      </c>
      <c r="F161">
        <v>30</v>
      </c>
      <c r="G161" s="2">
        <v>0.433</v>
      </c>
      <c r="H161" s="2">
        <f t="shared" si="16"/>
        <v>0.19607843137254902</v>
      </c>
      <c r="I161" s="2">
        <f t="shared" si="17"/>
        <v>0.6797385620915033</v>
      </c>
      <c r="J161" s="2">
        <f t="shared" si="18"/>
        <v>0.2943267973856209</v>
      </c>
      <c r="K161" s="1">
        <f t="shared" si="19"/>
        <v>0.6480925166359196</v>
      </c>
      <c r="L161" s="1">
        <f t="shared" si="20"/>
        <v>0.42407208651497874</v>
      </c>
      <c r="M161" s="1">
        <f t="shared" si="21"/>
        <v>0.37018713534985426</v>
      </c>
      <c r="N161" s="1">
        <f t="shared" si="22"/>
        <v>0.54841923194973474</v>
      </c>
      <c r="O161" s="1">
        <f t="shared" si="23"/>
        <v>83.908142488309409</v>
      </c>
      <c r="P161" s="1">
        <f>IFERROR(-100*_xlfn.XMATCH(A161,Injuries!A:A),O161)</f>
        <v>83.908142488309409</v>
      </c>
      <c r="Q161" s="64" t="str">
        <f>IF(AND(_xlfn.IFNA(_xlfn.XMATCH(A161,RHH!A:A),0)&gt;0,_xlfn.IFNA(_xlfn.XMATCH(A161,LHH!A:A),0)&gt;0),"S",IF(_xlfn.IFNA(_xlfn.XMATCH(A161,RHH!A:A),0)&gt;0,"R",IF(_xlfn.IFNA(_xlfn.XMATCH(A161,LHH!A:A),0)&gt;0,"L",NA())))</f>
        <v>R</v>
      </c>
      <c r="R161" s="63" cm="1">
        <f t="array" ref="R161">IF(_xlfn.IFS(Q161="R",_xlfn.XLOOKUP(A161,RHH!A:A,RHH!V:V,0),Q161="L",_xlfn.XLOOKUP(A161,LHH!A:A,LHH!V:V,0),Q161="S",_xlfn.XLOOKUP(A161,RHH!A:A,RHH!V:V,0))="",AVERAGE(S161,N161),_xlfn.IFS(Q161="R",_xlfn.XLOOKUP(A161,RHH!A:A,RHH!V:V,0),Q161="L",_xlfn.XLOOKUP(A161,LHH!A:A,LHH!V:V,0),Q161="S",_xlfn.XLOOKUP(A161,RHH!A:A,RHH!V:V,0)))</f>
        <v>0.48228481363768438</v>
      </c>
      <c r="S161" s="63" cm="1">
        <f t="array" ref="S161">_xlfn.IFS(Q161="R",_xlfn.XLOOKUP(A161,RHH!A:A,RHH!L:L,0),Q161="L",_xlfn.XLOOKUP(A161,LHH!A:A,LHH!L:L,0),Q161="S",_xlfn.XLOOKUP(A161,LHH!A:A,LHH!L:L,0))</f>
        <v>0.41615039532563397</v>
      </c>
      <c r="T161" s="64" t="s">
        <v>534</v>
      </c>
      <c r="U161" s="64" t="s">
        <v>533</v>
      </c>
      <c r="V161" s="64" t="s">
        <v>531</v>
      </c>
      <c r="W161" s="64" t="s">
        <v>549</v>
      </c>
      <c r="X161" s="64" t="s">
        <v>549</v>
      </c>
    </row>
    <row r="162" spans="1:24" x14ac:dyDescent="0.45">
      <c r="A162" t="s">
        <v>95</v>
      </c>
      <c r="B162" t="s">
        <v>37</v>
      </c>
      <c r="C162">
        <v>47</v>
      </c>
      <c r="D162">
        <v>143</v>
      </c>
      <c r="E162">
        <v>129</v>
      </c>
      <c r="F162">
        <v>38</v>
      </c>
      <c r="G162" s="2">
        <v>0.46500000000000002</v>
      </c>
      <c r="H162" s="2">
        <f t="shared" si="16"/>
        <v>0.26573426573426573</v>
      </c>
      <c r="I162" s="2">
        <f t="shared" si="17"/>
        <v>0.63636363636363635</v>
      </c>
      <c r="J162" s="2">
        <f t="shared" si="18"/>
        <v>0.2959090909090909</v>
      </c>
      <c r="K162" s="1">
        <f t="shared" si="19"/>
        <v>-0.39646186506914416</v>
      </c>
      <c r="L162" s="1">
        <f t="shared" si="20"/>
        <v>0.77372868503974723</v>
      </c>
      <c r="M162" s="1">
        <f t="shared" si="21"/>
        <v>-0.1748391494730473</v>
      </c>
      <c r="N162" s="1">
        <f t="shared" si="22"/>
        <v>0.57170634836675405</v>
      </c>
      <c r="O162" s="1">
        <f t="shared" si="23"/>
        <v>81.754007816445835</v>
      </c>
      <c r="P162" s="1">
        <f>IFERROR(-100*_xlfn.XMATCH(A162,Injuries!A:A),O162)</f>
        <v>81.754007816445835</v>
      </c>
      <c r="Q162" s="64" t="str">
        <f>IF(AND(_xlfn.IFNA(_xlfn.XMATCH(A162,RHH!A:A),0)&gt;0,_xlfn.IFNA(_xlfn.XMATCH(A162,LHH!A:A),0)&gt;0),"S",IF(_xlfn.IFNA(_xlfn.XMATCH(A162,RHH!A:A),0)&gt;0,"R",IF(_xlfn.IFNA(_xlfn.XMATCH(A162,LHH!A:A),0)&gt;0,"L",NA())))</f>
        <v>L</v>
      </c>
      <c r="R162" s="63" cm="1">
        <f t="array" ref="R162">IF(_xlfn.IFS(Q162="R",_xlfn.XLOOKUP(A162,RHH!A:A,RHH!V:V,0),Q162="L",_xlfn.XLOOKUP(A162,LHH!A:A,LHH!V:V,0),Q162="S",_xlfn.XLOOKUP(A162,RHH!A:A,RHH!V:V,0))="",AVERAGE(S162,N162),_xlfn.IFS(Q162="R",_xlfn.XLOOKUP(A162,RHH!A:A,RHH!V:V,0),Q162="L",_xlfn.XLOOKUP(A162,LHH!A:A,LHH!V:V,0),Q162="S",_xlfn.XLOOKUP(A162,RHH!A:A,RHH!V:V,0)))</f>
        <v>0.38592056246020212</v>
      </c>
      <c r="S162" s="63" cm="1">
        <f t="array" ref="S162">_xlfn.IFS(Q162="R",_xlfn.XLOOKUP(A162,RHH!A:A,RHH!L:L,0),Q162="L",_xlfn.XLOOKUP(A162,LHH!A:A,LHH!L:L,0),Q162="S",_xlfn.XLOOKUP(A162,LHH!A:A,LHH!L:L,0))</f>
        <v>0.27205061608039932</v>
      </c>
      <c r="T162" s="64" t="s">
        <v>534</v>
      </c>
      <c r="U162" s="64" t="s">
        <v>549</v>
      </c>
      <c r="V162" s="64" t="s">
        <v>549</v>
      </c>
      <c r="W162" s="64" t="s">
        <v>549</v>
      </c>
      <c r="X162" s="64" t="s">
        <v>549</v>
      </c>
    </row>
    <row r="163" spans="1:24" x14ac:dyDescent="0.45">
      <c r="A163" t="s">
        <v>156</v>
      </c>
      <c r="B163" t="s">
        <v>78</v>
      </c>
      <c r="C163">
        <v>90</v>
      </c>
      <c r="D163">
        <v>372</v>
      </c>
      <c r="E163">
        <v>337</v>
      </c>
      <c r="F163">
        <v>97</v>
      </c>
      <c r="G163" s="2">
        <v>0.42099999999999999</v>
      </c>
      <c r="H163" s="2">
        <f t="shared" si="16"/>
        <v>0.260752688172043</v>
      </c>
      <c r="I163" s="2">
        <f t="shared" si="17"/>
        <v>0.64516129032258063</v>
      </c>
      <c r="J163" s="2">
        <f t="shared" si="18"/>
        <v>0.27161290322580645</v>
      </c>
      <c r="K163" s="1">
        <f t="shared" si="19"/>
        <v>-0.32175845051521162</v>
      </c>
      <c r="L163" s="1">
        <f t="shared" si="20"/>
        <v>0.29295086206819054</v>
      </c>
      <c r="M163" s="1">
        <f t="shared" si="21"/>
        <v>-6.4292501336188537E-2</v>
      </c>
      <c r="N163" s="1">
        <f t="shared" si="22"/>
        <v>0.21413163629335175</v>
      </c>
      <c r="O163" s="1">
        <f t="shared" si="23"/>
        <v>79.656968701126843</v>
      </c>
      <c r="P163" s="1">
        <f>IFERROR(-100*_xlfn.XMATCH(A163,Injuries!A:A),O163)</f>
        <v>79.656968701126843</v>
      </c>
      <c r="Q163" s="64" t="str">
        <f>IF(AND(_xlfn.IFNA(_xlfn.XMATCH(A163,RHH!A:A),0)&gt;0,_xlfn.IFNA(_xlfn.XMATCH(A163,LHH!A:A),0)&gt;0),"S",IF(_xlfn.IFNA(_xlfn.XMATCH(A163,RHH!A:A),0)&gt;0,"R",IF(_xlfn.IFNA(_xlfn.XMATCH(A163,LHH!A:A),0)&gt;0,"L",NA())))</f>
        <v>L</v>
      </c>
      <c r="R163" s="63" cm="1">
        <f t="array" ref="R163">IF(_xlfn.IFS(Q163="R",_xlfn.XLOOKUP(A163,RHH!A:A,RHH!V:V,0),Q163="L",_xlfn.XLOOKUP(A163,LHH!A:A,LHH!V:V,0),Q163="S",_xlfn.XLOOKUP(A163,RHH!A:A,RHH!V:V,0))="",AVERAGE(S163,N163),_xlfn.IFS(Q163="R",_xlfn.XLOOKUP(A163,RHH!A:A,RHH!V:V,0),Q163="L",_xlfn.XLOOKUP(A163,LHH!A:A,LHH!V:V,0),Q163="S",_xlfn.XLOOKUP(A163,RHH!A:A,RHH!V:V,0)))</f>
        <v>0.58694834933879692</v>
      </c>
      <c r="S163" s="63" cm="1">
        <f t="array" ref="S163">_xlfn.IFS(Q163="R",_xlfn.XLOOKUP(A163,RHH!A:A,RHH!L:L,0),Q163="L",_xlfn.XLOOKUP(A163,LHH!A:A,LHH!L:L,0),Q163="S",_xlfn.XLOOKUP(A163,LHH!A:A,LHH!L:L,0))</f>
        <v>0.76786702091316394</v>
      </c>
      <c r="T163" s="64" t="s">
        <v>535</v>
      </c>
      <c r="U163" s="64" t="s">
        <v>549</v>
      </c>
      <c r="V163" s="64" t="s">
        <v>549</v>
      </c>
      <c r="W163" s="64" t="s">
        <v>549</v>
      </c>
      <c r="X163" s="64" t="s">
        <v>549</v>
      </c>
    </row>
    <row r="164" spans="1:24" x14ac:dyDescent="0.45">
      <c r="A164" t="s">
        <v>61</v>
      </c>
      <c r="B164" t="s">
        <v>37</v>
      </c>
      <c r="C164">
        <v>87</v>
      </c>
      <c r="D164">
        <v>348</v>
      </c>
      <c r="E164">
        <v>297</v>
      </c>
      <c r="F164">
        <v>90</v>
      </c>
      <c r="G164" s="2">
        <v>0.45800000000000002</v>
      </c>
      <c r="H164" s="2">
        <f t="shared" si="16"/>
        <v>0.25862068965517243</v>
      </c>
      <c r="I164" s="2">
        <f t="shared" si="17"/>
        <v>0.59482758620689657</v>
      </c>
      <c r="J164" s="2">
        <f t="shared" si="18"/>
        <v>0.27243103448275863</v>
      </c>
      <c r="K164" s="1">
        <f t="shared" si="19"/>
        <v>-0.28978713880826557</v>
      </c>
      <c r="L164" s="1">
        <f t="shared" si="20"/>
        <v>0.69724130411245411</v>
      </c>
      <c r="M164" s="1">
        <f t="shared" si="21"/>
        <v>-0.69675910030310173</v>
      </c>
      <c r="N164" s="1">
        <f t="shared" si="22"/>
        <v>0.2261723338898802</v>
      </c>
      <c r="O164" s="1">
        <f t="shared" si="23"/>
        <v>78.707972193678316</v>
      </c>
      <c r="P164" s="1">
        <f>IFERROR(-100*_xlfn.XMATCH(A164,Injuries!A:A),O164)</f>
        <v>78.707972193678316</v>
      </c>
      <c r="Q164" s="64" t="str">
        <f>IF(AND(_xlfn.IFNA(_xlfn.XMATCH(A164,RHH!A:A),0)&gt;0,_xlfn.IFNA(_xlfn.XMATCH(A164,LHH!A:A),0)&gt;0),"S",IF(_xlfn.IFNA(_xlfn.XMATCH(A164,RHH!A:A),0)&gt;0,"R",IF(_xlfn.IFNA(_xlfn.XMATCH(A164,LHH!A:A),0)&gt;0,"L",NA())))</f>
        <v>R</v>
      </c>
      <c r="R164" s="63" cm="1">
        <f t="array" ref="R164">IF(_xlfn.IFS(Q164="R",_xlfn.XLOOKUP(A164,RHH!A:A,RHH!V:V,0),Q164="L",_xlfn.XLOOKUP(A164,LHH!A:A,LHH!V:V,0),Q164="S",_xlfn.XLOOKUP(A164,RHH!A:A,RHH!V:V,0))="",AVERAGE(S164,N164),_xlfn.IFS(Q164="R",_xlfn.XLOOKUP(A164,RHH!A:A,RHH!V:V,0),Q164="L",_xlfn.XLOOKUP(A164,LHH!A:A,LHH!V:V,0),Q164="S",_xlfn.XLOOKUP(A164,RHH!A:A,RHH!V:V,0)))</f>
        <v>1.5041027156374611</v>
      </c>
      <c r="S164" s="63" cm="1">
        <f t="array" ref="S164">_xlfn.IFS(Q164="R",_xlfn.XLOOKUP(A164,RHH!A:A,RHH!L:L,0),Q164="L",_xlfn.XLOOKUP(A164,LHH!A:A,LHH!L:L,0),Q164="S",_xlfn.XLOOKUP(A164,LHH!A:A,LHH!L:L,0))</f>
        <v>-0.72848647391173305</v>
      </c>
      <c r="T164" s="64" t="s">
        <v>534</v>
      </c>
      <c r="U164" s="64" t="s">
        <v>549</v>
      </c>
      <c r="V164" s="64" t="s">
        <v>549</v>
      </c>
      <c r="W164" s="64" t="s">
        <v>549</v>
      </c>
      <c r="X164" s="64" t="s">
        <v>549</v>
      </c>
    </row>
    <row r="165" spans="1:24" x14ac:dyDescent="0.45">
      <c r="A165" t="s">
        <v>503</v>
      </c>
      <c r="B165" t="s">
        <v>35</v>
      </c>
      <c r="C165">
        <v>56</v>
      </c>
      <c r="D165">
        <v>162</v>
      </c>
      <c r="E165">
        <v>140</v>
      </c>
      <c r="F165">
        <v>49</v>
      </c>
      <c r="G165" s="2">
        <v>0.51400000000000001</v>
      </c>
      <c r="H165" s="2">
        <f t="shared" si="16"/>
        <v>0.30246913580246915</v>
      </c>
      <c r="I165" s="2">
        <f t="shared" si="17"/>
        <v>0.56172839506172845</v>
      </c>
      <c r="J165" s="2">
        <f t="shared" si="18"/>
        <v>0.28872839506172843</v>
      </c>
      <c r="K165" s="1">
        <f t="shared" si="19"/>
        <v>-0.94733559794050481</v>
      </c>
      <c r="L165" s="1">
        <f t="shared" si="20"/>
        <v>1.3091403515307984</v>
      </c>
      <c r="M165" s="1">
        <f t="shared" si="21"/>
        <v>-1.112665960724629</v>
      </c>
      <c r="N165" s="1">
        <f t="shared" si="22"/>
        <v>0.46602576655787131</v>
      </c>
      <c r="O165" s="1">
        <f t="shared" si="23"/>
        <v>75.496174182375157</v>
      </c>
      <c r="P165" s="1">
        <f>IFERROR(-100*_xlfn.XMATCH(A165,Injuries!A:A),O165)</f>
        <v>75.496174182375157</v>
      </c>
      <c r="Q165" s="64" t="str">
        <f>IF(AND(_xlfn.IFNA(_xlfn.XMATCH(A165,RHH!A:A),0)&gt;0,_xlfn.IFNA(_xlfn.XMATCH(A165,LHH!A:A),0)&gt;0),"S",IF(_xlfn.IFNA(_xlfn.XMATCH(A165,RHH!A:A),0)&gt;0,"R",IF(_xlfn.IFNA(_xlfn.XMATCH(A165,LHH!A:A),0)&gt;0,"L",NA())))</f>
        <v>R</v>
      </c>
      <c r="R165" s="63" cm="1">
        <f t="array" ref="R165">IF(_xlfn.IFS(Q165="R",_xlfn.XLOOKUP(A165,RHH!A:A,RHH!V:V,0),Q165="L",_xlfn.XLOOKUP(A165,LHH!A:A,LHH!V:V,0),Q165="S",_xlfn.XLOOKUP(A165,RHH!A:A,RHH!V:V,0))="",AVERAGE(S165,N165),_xlfn.IFS(Q165="R",_xlfn.XLOOKUP(A165,RHH!A:A,RHH!V:V,0),Q165="L",_xlfn.XLOOKUP(A165,LHH!A:A,LHH!V:V,0),Q165="S",_xlfn.XLOOKUP(A165,RHH!A:A,RHH!V:V,0)))</f>
        <v>-0.3625217203181812</v>
      </c>
      <c r="S165" s="63" cm="1">
        <f t="array" ref="S165">_xlfn.IFS(Q165="R",_xlfn.XLOOKUP(A165,RHH!A:A,RHH!L:L,0),Q165="L",_xlfn.XLOOKUP(A165,LHH!A:A,LHH!L:L,0),Q165="S",_xlfn.XLOOKUP(A165,LHH!A:A,LHH!L:L,0))</f>
        <v>-3.2910389312056426E-3</v>
      </c>
      <c r="T165" s="64" t="s">
        <v>533</v>
      </c>
      <c r="U165" s="64" t="s">
        <v>549</v>
      </c>
      <c r="V165" s="64" t="s">
        <v>549</v>
      </c>
      <c r="W165" s="64" t="s">
        <v>549</v>
      </c>
      <c r="X165" s="64" t="s">
        <v>549</v>
      </c>
    </row>
    <row r="166" spans="1:24" x14ac:dyDescent="0.45">
      <c r="A166" t="s">
        <v>151</v>
      </c>
      <c r="B166" t="s">
        <v>12</v>
      </c>
      <c r="C166">
        <v>67</v>
      </c>
      <c r="D166">
        <v>147</v>
      </c>
      <c r="E166">
        <v>126</v>
      </c>
      <c r="F166">
        <v>26</v>
      </c>
      <c r="G166" s="2">
        <v>0.42899999999999999</v>
      </c>
      <c r="H166" s="2">
        <f t="shared" si="16"/>
        <v>0.17687074829931973</v>
      </c>
      <c r="I166" s="2">
        <f t="shared" si="17"/>
        <v>0.68027210884353739</v>
      </c>
      <c r="J166" s="2">
        <f t="shared" si="18"/>
        <v>0.29183673469387755</v>
      </c>
      <c r="K166" s="1">
        <f t="shared" si="19"/>
        <v>0.93612968825827036</v>
      </c>
      <c r="L166" s="1">
        <f t="shared" si="20"/>
        <v>0.38036501169938269</v>
      </c>
      <c r="M166" s="1">
        <f t="shared" si="21"/>
        <v>0.37689140052519826</v>
      </c>
      <c r="N166" s="1">
        <f t="shared" si="22"/>
        <v>0.51177218832085203</v>
      </c>
      <c r="O166" s="1">
        <f t="shared" si="23"/>
        <v>75.230511683165247</v>
      </c>
      <c r="P166" s="1">
        <f>IFERROR(-100*_xlfn.XMATCH(A166,Injuries!A:A),O166)</f>
        <v>75.230511683165247</v>
      </c>
      <c r="Q166" s="64" t="str">
        <f>IF(AND(_xlfn.IFNA(_xlfn.XMATCH(A166,RHH!A:A),0)&gt;0,_xlfn.IFNA(_xlfn.XMATCH(A166,LHH!A:A),0)&gt;0),"S",IF(_xlfn.IFNA(_xlfn.XMATCH(A166,RHH!A:A),0)&gt;0,"R",IF(_xlfn.IFNA(_xlfn.XMATCH(A166,LHH!A:A),0)&gt;0,"L",NA())))</f>
        <v>S</v>
      </c>
      <c r="R166" s="63" cm="1">
        <f t="array" ref="R166">IF(_xlfn.IFS(Q166="R",_xlfn.XLOOKUP(A166,RHH!A:A,RHH!V:V,0),Q166="L",_xlfn.XLOOKUP(A166,LHH!A:A,LHH!V:V,0),Q166="S",_xlfn.XLOOKUP(A166,RHH!A:A,RHH!V:V,0))="",AVERAGE(S166,N166),_xlfn.IFS(Q166="R",_xlfn.XLOOKUP(A166,RHH!A:A,RHH!V:V,0),Q166="L",_xlfn.XLOOKUP(A166,LHH!A:A,LHH!V:V,0),Q166="S",_xlfn.XLOOKUP(A166,RHH!A:A,RHH!V:V,0)))</f>
        <v>-0.64160851505604866</v>
      </c>
      <c r="S166" s="63" cm="1">
        <f t="array" ref="S166">_xlfn.IFS(Q166="R",_xlfn.XLOOKUP(A166,RHH!A:A,RHH!L:L,0),Q166="L",_xlfn.XLOOKUP(A166,LHH!A:A,LHH!L:L,0),Q166="S",_xlfn.XLOOKUP(A166,LHH!A:A,LHH!L:L,0))</f>
        <v>0.40055563266994332</v>
      </c>
      <c r="T166" s="64" t="s">
        <v>534</v>
      </c>
      <c r="U166" s="64" t="s">
        <v>549</v>
      </c>
      <c r="V166" s="64" t="s">
        <v>549</v>
      </c>
      <c r="W166" s="64" t="s">
        <v>549</v>
      </c>
      <c r="X166" s="64" t="s">
        <v>549</v>
      </c>
    </row>
    <row r="167" spans="1:24" x14ac:dyDescent="0.45">
      <c r="A167" t="s">
        <v>148</v>
      </c>
      <c r="B167" t="s">
        <v>114</v>
      </c>
      <c r="C167">
        <v>67</v>
      </c>
      <c r="D167">
        <v>250</v>
      </c>
      <c r="E167">
        <v>222</v>
      </c>
      <c r="F167">
        <v>51</v>
      </c>
      <c r="G167" s="2">
        <v>0.40500000000000003</v>
      </c>
      <c r="H167" s="2">
        <f t="shared" si="16"/>
        <v>0.20399999999999999</v>
      </c>
      <c r="I167" s="2">
        <f t="shared" si="17"/>
        <v>0.68400000000000005</v>
      </c>
      <c r="J167" s="2">
        <f t="shared" si="18"/>
        <v>0.27702000000000004</v>
      </c>
      <c r="K167" s="1">
        <f t="shared" si="19"/>
        <v>0.52930118643933521</v>
      </c>
      <c r="L167" s="1">
        <f t="shared" si="20"/>
        <v>0.11812256280580691</v>
      </c>
      <c r="M167" s="1">
        <f t="shared" si="21"/>
        <v>0.4237341013053319</v>
      </c>
      <c r="N167" s="1">
        <f t="shared" si="22"/>
        <v>0.29370959714008521</v>
      </c>
      <c r="O167" s="1">
        <f t="shared" si="23"/>
        <v>73.427399285021309</v>
      </c>
      <c r="P167" s="1">
        <f>IFERROR(-100*_xlfn.XMATCH(A167,Injuries!A:A),O167)</f>
        <v>73.427399285021309</v>
      </c>
      <c r="Q167" s="64" t="str">
        <f>IF(AND(_xlfn.IFNA(_xlfn.XMATCH(A167,RHH!A:A),0)&gt;0,_xlfn.IFNA(_xlfn.XMATCH(A167,LHH!A:A),0)&gt;0),"S",IF(_xlfn.IFNA(_xlfn.XMATCH(A167,RHH!A:A),0)&gt;0,"R",IF(_xlfn.IFNA(_xlfn.XMATCH(A167,LHH!A:A),0)&gt;0,"L",NA())))</f>
        <v>R</v>
      </c>
      <c r="R167" s="63" cm="1">
        <f t="array" ref="R167">IF(_xlfn.IFS(Q167="R",_xlfn.XLOOKUP(A167,RHH!A:A,RHH!V:V,0),Q167="L",_xlfn.XLOOKUP(A167,LHH!A:A,LHH!V:V,0),Q167="S",_xlfn.XLOOKUP(A167,RHH!A:A,RHH!V:V,0))="",AVERAGE(S167,N167),_xlfn.IFS(Q167="R",_xlfn.XLOOKUP(A167,RHH!A:A,RHH!V:V,0),Q167="L",_xlfn.XLOOKUP(A167,LHH!A:A,LHH!V:V,0),Q167="S",_xlfn.XLOOKUP(A167,RHH!A:A,RHH!V:V,0)))</f>
        <v>-8.2372199627350512E-2</v>
      </c>
      <c r="S167" s="63" cm="1">
        <f t="array" ref="S167">_xlfn.IFS(Q167="R",_xlfn.XLOOKUP(A167,RHH!A:A,RHH!L:L,0),Q167="L",_xlfn.XLOOKUP(A167,LHH!A:A,LHH!L:L,0),Q167="S",_xlfn.XLOOKUP(A167,LHH!A:A,LHH!L:L,0))</f>
        <v>5.1347142319074716E-2</v>
      </c>
      <c r="T167" s="64" t="s">
        <v>534</v>
      </c>
      <c r="U167" s="64" t="s">
        <v>549</v>
      </c>
      <c r="V167" s="64" t="s">
        <v>549</v>
      </c>
      <c r="W167" s="64" t="s">
        <v>549</v>
      </c>
      <c r="X167" s="64" t="s">
        <v>549</v>
      </c>
    </row>
    <row r="168" spans="1:24" x14ac:dyDescent="0.45">
      <c r="A168" t="s">
        <v>316</v>
      </c>
      <c r="B168" t="s">
        <v>55</v>
      </c>
      <c r="C168">
        <v>81</v>
      </c>
      <c r="D168">
        <v>318</v>
      </c>
      <c r="E168">
        <v>298</v>
      </c>
      <c r="F168">
        <v>65</v>
      </c>
      <c r="G168" s="2">
        <v>0.372</v>
      </c>
      <c r="H168" s="2">
        <f t="shared" si="16"/>
        <v>0.20440251572327045</v>
      </c>
      <c r="I168" s="2">
        <f t="shared" si="17"/>
        <v>0.73270440251572322</v>
      </c>
      <c r="J168" s="2">
        <f t="shared" si="18"/>
        <v>0.27256603773584903</v>
      </c>
      <c r="K168" s="1">
        <f t="shared" si="19"/>
        <v>0.52326508671703509</v>
      </c>
      <c r="L168" s="1">
        <f t="shared" si="20"/>
        <v>-0.24246080442286064</v>
      </c>
      <c r="M168" s="1">
        <f t="shared" si="21"/>
        <v>1.0357277615183196</v>
      </c>
      <c r="N168" s="1">
        <f t="shared" si="22"/>
        <v>0.2281592196508091</v>
      </c>
      <c r="O168" s="1">
        <f t="shared" si="23"/>
        <v>72.5546318489573</v>
      </c>
      <c r="P168" s="1">
        <f>IFERROR(-100*_xlfn.XMATCH(A168,Injuries!A:A),O168)</f>
        <v>72.5546318489573</v>
      </c>
      <c r="Q168" s="64" t="str">
        <f>IF(AND(_xlfn.IFNA(_xlfn.XMATCH(A168,RHH!A:A),0)&gt;0,_xlfn.IFNA(_xlfn.XMATCH(A168,LHH!A:A),0)&gt;0),"S",IF(_xlfn.IFNA(_xlfn.XMATCH(A168,RHH!A:A),0)&gt;0,"R",IF(_xlfn.IFNA(_xlfn.XMATCH(A168,LHH!A:A),0)&gt;0,"L",NA())))</f>
        <v>R</v>
      </c>
      <c r="R168" s="63" cm="1">
        <f t="array" ref="R168">IF(_xlfn.IFS(Q168="R",_xlfn.XLOOKUP(A168,RHH!A:A,RHH!V:V,0),Q168="L",_xlfn.XLOOKUP(A168,LHH!A:A,LHH!V:V,0),Q168="S",_xlfn.XLOOKUP(A168,RHH!A:A,RHH!V:V,0))="",AVERAGE(S168,N168),_xlfn.IFS(Q168="R",_xlfn.XLOOKUP(A168,RHH!A:A,RHH!V:V,0),Q168="L",_xlfn.XLOOKUP(A168,LHH!A:A,LHH!V:V,0),Q168="S",_xlfn.XLOOKUP(A168,RHH!A:A,RHH!V:V,0)))</f>
        <v>0.76318304058536102</v>
      </c>
      <c r="S168" s="63" cm="1">
        <f t="array" ref="S168">_xlfn.IFS(Q168="R",_xlfn.XLOOKUP(A168,RHH!A:A,RHH!L:L,0),Q168="L",_xlfn.XLOOKUP(A168,LHH!A:A,LHH!L:L,0),Q168="S",_xlfn.XLOOKUP(A168,LHH!A:A,LHH!L:L,0))</f>
        <v>-0.6097699850453967</v>
      </c>
      <c r="T168" s="64" t="s">
        <v>533</v>
      </c>
      <c r="U168" s="64" t="s">
        <v>549</v>
      </c>
      <c r="V168" s="64" t="s">
        <v>549</v>
      </c>
      <c r="W168" s="64" t="s">
        <v>549</v>
      </c>
      <c r="X168" s="64" t="s">
        <v>549</v>
      </c>
    </row>
    <row r="169" spans="1:24" x14ac:dyDescent="0.45">
      <c r="A169" t="s">
        <v>111</v>
      </c>
      <c r="B169" t="s">
        <v>112</v>
      </c>
      <c r="C169">
        <v>71</v>
      </c>
      <c r="D169">
        <v>239</v>
      </c>
      <c r="E169">
        <v>210</v>
      </c>
      <c r="F169">
        <v>67</v>
      </c>
      <c r="G169" s="2">
        <v>0.46200000000000002</v>
      </c>
      <c r="H169" s="2">
        <f t="shared" si="16"/>
        <v>0.28033472803347281</v>
      </c>
      <c r="I169" s="2">
        <f t="shared" si="17"/>
        <v>0.59832635983263593</v>
      </c>
      <c r="J169" s="2">
        <f t="shared" si="18"/>
        <v>0.27642677824267781</v>
      </c>
      <c r="K169" s="1">
        <f t="shared" si="19"/>
        <v>-0.61540945229291277</v>
      </c>
      <c r="L169" s="1">
        <f t="shared" si="20"/>
        <v>0.74094837892805021</v>
      </c>
      <c r="M169" s="1">
        <f t="shared" si="21"/>
        <v>-0.65279536875374855</v>
      </c>
      <c r="N169" s="1">
        <f t="shared" si="22"/>
        <v>0.28497896409446899</v>
      </c>
      <c r="O169" s="1">
        <f t="shared" si="23"/>
        <v>68.109972418578081</v>
      </c>
      <c r="P169" s="1">
        <f>IFERROR(-100*_xlfn.XMATCH(A169,Injuries!A:A),O169)</f>
        <v>68.109972418578081</v>
      </c>
      <c r="Q169" s="64" t="str">
        <f>IF(AND(_xlfn.IFNA(_xlfn.XMATCH(A169,RHH!A:A),0)&gt;0,_xlfn.IFNA(_xlfn.XMATCH(A169,LHH!A:A),0)&gt;0),"S",IF(_xlfn.IFNA(_xlfn.XMATCH(A169,RHH!A:A),0)&gt;0,"R",IF(_xlfn.IFNA(_xlfn.XMATCH(A169,LHH!A:A),0)&gt;0,"L",NA())))</f>
        <v>L</v>
      </c>
      <c r="R169" s="63" cm="1">
        <f t="array" ref="R169">IF(_xlfn.IFS(Q169="R",_xlfn.XLOOKUP(A169,RHH!A:A,RHH!V:V,0),Q169="L",_xlfn.XLOOKUP(A169,LHH!A:A,LHH!V:V,0),Q169="S",_xlfn.XLOOKUP(A169,RHH!A:A,RHH!V:V,0))="",AVERAGE(S169,N169),_xlfn.IFS(Q169="R",_xlfn.XLOOKUP(A169,RHH!A:A,RHH!V:V,0),Q169="L",_xlfn.XLOOKUP(A169,LHH!A:A,LHH!V:V,0),Q169="S",_xlfn.XLOOKUP(A169,RHH!A:A,RHH!V:V,0)))</f>
        <v>-1.007970203818763</v>
      </c>
      <c r="S169" s="63" cm="1">
        <f t="array" ref="S169">_xlfn.IFS(Q169="R",_xlfn.XLOOKUP(A169,RHH!A:A,RHH!L:L,0),Q169="L",_xlfn.XLOOKUP(A169,LHH!A:A,LHH!L:L,0),Q169="S",_xlfn.XLOOKUP(A169,LHH!A:A,LHH!L:L,0))</f>
        <v>0.37538643183081533</v>
      </c>
      <c r="T169" s="64" t="s">
        <v>533</v>
      </c>
      <c r="U169" s="64" t="s">
        <v>531</v>
      </c>
      <c r="V169" s="64" t="s">
        <v>534</v>
      </c>
      <c r="W169" s="64" t="s">
        <v>532</v>
      </c>
      <c r="X169" s="64" t="s">
        <v>549</v>
      </c>
    </row>
    <row r="170" spans="1:24" x14ac:dyDescent="0.45">
      <c r="A170" t="s">
        <v>83</v>
      </c>
      <c r="B170" t="s">
        <v>33</v>
      </c>
      <c r="C170">
        <v>71</v>
      </c>
      <c r="D170">
        <v>279</v>
      </c>
      <c r="E170">
        <v>238</v>
      </c>
      <c r="F170">
        <v>65</v>
      </c>
      <c r="G170" s="2">
        <v>0.441</v>
      </c>
      <c r="H170" s="2">
        <f t="shared" si="16"/>
        <v>0.23297491039426524</v>
      </c>
      <c r="I170" s="2">
        <f t="shared" si="17"/>
        <v>0.62007168458781359</v>
      </c>
      <c r="J170" s="2">
        <f t="shared" si="18"/>
        <v>0.27345161290322578</v>
      </c>
      <c r="K170" s="1">
        <f t="shared" si="19"/>
        <v>9.4795306362250406E-2</v>
      </c>
      <c r="L170" s="1">
        <f t="shared" si="20"/>
        <v>0.51148623614617084</v>
      </c>
      <c r="M170" s="1">
        <f t="shared" si="21"/>
        <v>-0.37955516454130472</v>
      </c>
      <c r="N170" s="1">
        <f t="shared" si="22"/>
        <v>0.2411925107013205</v>
      </c>
      <c r="O170" s="1">
        <f t="shared" si="23"/>
        <v>67.292710485668422</v>
      </c>
      <c r="P170" s="1">
        <f>IFERROR(-100*_xlfn.XMATCH(A170,Injuries!A:A),O170)</f>
        <v>67.292710485668422</v>
      </c>
      <c r="Q170" s="64" t="str">
        <f>IF(AND(_xlfn.IFNA(_xlfn.XMATCH(A170,RHH!A:A),0)&gt;0,_xlfn.IFNA(_xlfn.XMATCH(A170,LHH!A:A),0)&gt;0),"S",IF(_xlfn.IFNA(_xlfn.XMATCH(A170,RHH!A:A),0)&gt;0,"R",IF(_xlfn.IFNA(_xlfn.XMATCH(A170,LHH!A:A),0)&gt;0,"L",NA())))</f>
        <v>R</v>
      </c>
      <c r="R170" s="63" cm="1">
        <f t="array" ref="R170">IF(_xlfn.IFS(Q170="R",_xlfn.XLOOKUP(A170,RHH!A:A,RHH!V:V,0),Q170="L",_xlfn.XLOOKUP(A170,LHH!A:A,LHH!V:V,0),Q170="S",_xlfn.XLOOKUP(A170,RHH!A:A,RHH!V:V,0))="",AVERAGE(S170,N170),_xlfn.IFS(Q170="R",_xlfn.XLOOKUP(A170,RHH!A:A,RHH!V:V,0),Q170="L",_xlfn.XLOOKUP(A170,LHH!A:A,LHH!V:V,0),Q170="S",_xlfn.XLOOKUP(A170,RHH!A:A,RHH!V:V,0)))</f>
        <v>-0.37843701706772143</v>
      </c>
      <c r="S170" s="63" cm="1">
        <f t="array" ref="S170">_xlfn.IFS(Q170="R",_xlfn.XLOOKUP(A170,RHH!A:A,RHH!L:L,0),Q170="L",_xlfn.XLOOKUP(A170,LHH!A:A,LHH!L:L,0),Q170="S",_xlfn.XLOOKUP(A170,LHH!A:A,LHH!L:L,0))</f>
        <v>0.72831116012610175</v>
      </c>
      <c r="T170" s="64" t="s">
        <v>534</v>
      </c>
      <c r="U170" s="64" t="s">
        <v>530</v>
      </c>
      <c r="V170" s="64" t="s">
        <v>549</v>
      </c>
      <c r="W170" s="64" t="s">
        <v>549</v>
      </c>
      <c r="X170" s="64" t="s">
        <v>549</v>
      </c>
    </row>
    <row r="171" spans="1:24" x14ac:dyDescent="0.45">
      <c r="A171" t="s">
        <v>565</v>
      </c>
      <c r="B171" t="s">
        <v>7</v>
      </c>
      <c r="C171">
        <v>18</v>
      </c>
      <c r="D171">
        <v>62</v>
      </c>
      <c r="E171">
        <v>56</v>
      </c>
      <c r="F171">
        <v>15</v>
      </c>
      <c r="G171" s="2">
        <v>0.5</v>
      </c>
      <c r="H171" s="2">
        <f t="shared" si="16"/>
        <v>0.24193548387096775</v>
      </c>
      <c r="I171" s="2">
        <f t="shared" si="17"/>
        <v>0.66129032258064513</v>
      </c>
      <c r="J171" s="2">
        <f t="shared" si="18"/>
        <v>0.33064516129032256</v>
      </c>
      <c r="K171" s="1">
        <f t="shared" si="19"/>
        <v>-3.9576873275640675E-2</v>
      </c>
      <c r="L171" s="1">
        <f t="shared" si="20"/>
        <v>1.1561655896762122</v>
      </c>
      <c r="M171" s="1">
        <f t="shared" si="21"/>
        <v>0.13837635358138586</v>
      </c>
      <c r="N171" s="1">
        <f t="shared" si="22"/>
        <v>1.0829281304439358</v>
      </c>
      <c r="O171" s="1">
        <f t="shared" si="23"/>
        <v>67.141544087524011</v>
      </c>
      <c r="P171" s="1">
        <f>IFERROR(-100*_xlfn.XMATCH(A171,Injuries!A:A),O171)</f>
        <v>67.141544087524011</v>
      </c>
      <c r="Q171" s="64" t="str">
        <f>IF(AND(_xlfn.IFNA(_xlfn.XMATCH(A171,RHH!A:A),0)&gt;0,_xlfn.IFNA(_xlfn.XMATCH(A171,LHH!A:A),0)&gt;0),"S",IF(_xlfn.IFNA(_xlfn.XMATCH(A171,RHH!A:A),0)&gt;0,"R",IF(_xlfn.IFNA(_xlfn.XMATCH(A171,LHH!A:A),0)&gt;0,"L",NA())))</f>
        <v>R</v>
      </c>
      <c r="R171" s="63" cm="1">
        <f t="array" ref="R171">IF(_xlfn.IFS(Q171="R",_xlfn.XLOOKUP(A171,RHH!A:A,RHH!V:V,0),Q171="L",_xlfn.XLOOKUP(A171,LHH!A:A,LHH!V:V,0),Q171="S",_xlfn.XLOOKUP(A171,RHH!A:A,RHH!V:V,0))="",AVERAGE(S171,N171),_xlfn.IFS(Q171="R",_xlfn.XLOOKUP(A171,RHH!A:A,RHH!V:V,0),Q171="L",_xlfn.XLOOKUP(A171,LHH!A:A,LHH!V:V,0),Q171="S",_xlfn.XLOOKUP(A171,RHH!A:A,RHH!V:V,0)))</f>
        <v>0.30648455795837531</v>
      </c>
      <c r="S171" s="63" cm="1">
        <f t="array" ref="S171">_xlfn.IFS(Q171="R",_xlfn.XLOOKUP(A171,RHH!A:A,RHH!L:L,0),Q171="L",_xlfn.XLOOKUP(A171,LHH!A:A,LHH!L:L,0),Q171="S",_xlfn.XLOOKUP(A171,LHH!A:A,LHH!L:L,0))</f>
        <v>-0.14052504837639648</v>
      </c>
      <c r="T171" s="64" t="s">
        <v>533</v>
      </c>
      <c r="U171" s="64" t="s">
        <v>549</v>
      </c>
      <c r="V171" s="64" t="s">
        <v>549</v>
      </c>
      <c r="W171" s="64" t="s">
        <v>549</v>
      </c>
      <c r="X171" s="64" t="s">
        <v>549</v>
      </c>
    </row>
    <row r="172" spans="1:24" x14ac:dyDescent="0.45">
      <c r="A172" t="s">
        <v>126</v>
      </c>
      <c r="B172" t="s">
        <v>18</v>
      </c>
      <c r="C172">
        <v>25</v>
      </c>
      <c r="D172">
        <v>103</v>
      </c>
      <c r="E172">
        <v>95</v>
      </c>
      <c r="F172">
        <v>28</v>
      </c>
      <c r="G172" s="2">
        <v>0.46300000000000002</v>
      </c>
      <c r="H172" s="2">
        <f t="shared" si="16"/>
        <v>0.27184466019417475</v>
      </c>
      <c r="I172" s="2">
        <f t="shared" si="17"/>
        <v>0.65048543689320393</v>
      </c>
      <c r="J172" s="2">
        <f t="shared" si="18"/>
        <v>0.30117475728155341</v>
      </c>
      <c r="K172" s="1">
        <f t="shared" si="19"/>
        <v>-0.48809294472716419</v>
      </c>
      <c r="L172" s="1">
        <f t="shared" si="20"/>
        <v>0.75187514763194929</v>
      </c>
      <c r="M172" s="1">
        <f t="shared" si="21"/>
        <v>2.6078973744679329E-3</v>
      </c>
      <c r="N172" s="1">
        <f t="shared" si="22"/>
        <v>0.64920283306436255</v>
      </c>
      <c r="O172" s="1">
        <f t="shared" si="23"/>
        <v>66.867891805629341</v>
      </c>
      <c r="P172" s="1">
        <f>IFERROR(-100*_xlfn.XMATCH(A172,Injuries!A:A),O172)</f>
        <v>-600</v>
      </c>
      <c r="Q172" s="64" t="str">
        <f>IF(AND(_xlfn.IFNA(_xlfn.XMATCH(A172,RHH!A:A),0)&gt;0,_xlfn.IFNA(_xlfn.XMATCH(A172,LHH!A:A),0)&gt;0),"S",IF(_xlfn.IFNA(_xlfn.XMATCH(A172,RHH!A:A),0)&gt;0,"R",IF(_xlfn.IFNA(_xlfn.XMATCH(A172,LHH!A:A),0)&gt;0,"L",NA())))</f>
        <v>R</v>
      </c>
      <c r="R172" s="63" cm="1">
        <f t="array" ref="R172">IF(_xlfn.IFS(Q172="R",_xlfn.XLOOKUP(A172,RHH!A:A,RHH!V:V,0),Q172="L",_xlfn.XLOOKUP(A172,LHH!A:A,LHH!V:V,0),Q172="S",_xlfn.XLOOKUP(A172,RHH!A:A,RHH!V:V,0))="",AVERAGE(S172,N172),_xlfn.IFS(Q172="R",_xlfn.XLOOKUP(A172,RHH!A:A,RHH!V:V,0),Q172="L",_xlfn.XLOOKUP(A172,LHH!A:A,LHH!V:V,0),Q172="S",_xlfn.XLOOKUP(A172,RHH!A:A,RHH!V:V,0)))</f>
        <v>0.10143041459157008</v>
      </c>
      <c r="S172" s="63" cm="1">
        <f t="array" ref="S172">_xlfn.IFS(Q172="R",_xlfn.XLOOKUP(A172,RHH!A:A,RHH!L:L,0),Q172="L",_xlfn.XLOOKUP(A172,LHH!A:A,LHH!L:L,0),Q172="S",_xlfn.XLOOKUP(A172,LHH!A:A,LHH!L:L,0))</f>
        <v>0.12713413493293099</v>
      </c>
      <c r="T172" s="64" t="s">
        <v>532</v>
      </c>
      <c r="U172" s="64" t="s">
        <v>549</v>
      </c>
      <c r="V172" s="64" t="s">
        <v>549</v>
      </c>
      <c r="W172" s="64" t="s">
        <v>549</v>
      </c>
      <c r="X172" s="64" t="s">
        <v>549</v>
      </c>
    </row>
    <row r="173" spans="1:24" x14ac:dyDescent="0.45">
      <c r="A173" t="s">
        <v>368</v>
      </c>
      <c r="B173" t="s">
        <v>44</v>
      </c>
      <c r="C173">
        <v>46</v>
      </c>
      <c r="D173">
        <v>146</v>
      </c>
      <c r="E173">
        <v>135</v>
      </c>
      <c r="F173">
        <v>26</v>
      </c>
      <c r="G173" s="2">
        <v>0.38500000000000001</v>
      </c>
      <c r="H173" s="2">
        <f t="shared" si="16"/>
        <v>0.17808219178082191</v>
      </c>
      <c r="I173" s="2">
        <f t="shared" si="17"/>
        <v>0.74657534246575341</v>
      </c>
      <c r="J173" s="2">
        <f t="shared" si="18"/>
        <v>0.28743150684931507</v>
      </c>
      <c r="K173" s="1">
        <f t="shared" si="19"/>
        <v>0.9179629602535504</v>
      </c>
      <c r="L173" s="1">
        <f t="shared" si="20"/>
        <v>-0.10041281127217341</v>
      </c>
      <c r="M173" s="1">
        <f t="shared" si="21"/>
        <v>1.2100226275291093</v>
      </c>
      <c r="N173" s="1">
        <f t="shared" si="22"/>
        <v>0.4469390507656591</v>
      </c>
      <c r="O173" s="1">
        <f t="shared" si="23"/>
        <v>65.253101411786233</v>
      </c>
      <c r="P173" s="1">
        <f>IFERROR(-100*_xlfn.XMATCH(A173,Injuries!A:A),O173)</f>
        <v>65.253101411786233</v>
      </c>
      <c r="Q173" s="64" t="str">
        <f>IF(AND(_xlfn.IFNA(_xlfn.XMATCH(A173,RHH!A:A),0)&gt;0,_xlfn.IFNA(_xlfn.XMATCH(A173,LHH!A:A),0)&gt;0),"S",IF(_xlfn.IFNA(_xlfn.XMATCH(A173,RHH!A:A),0)&gt;0,"R",IF(_xlfn.IFNA(_xlfn.XMATCH(A173,LHH!A:A),0)&gt;0,"L",NA())))</f>
        <v>S</v>
      </c>
      <c r="R173" s="63" cm="1">
        <f t="array" ref="R173">IF(_xlfn.IFS(Q173="R",_xlfn.XLOOKUP(A173,RHH!A:A,RHH!V:V,0),Q173="L",_xlfn.XLOOKUP(A173,LHH!A:A,LHH!V:V,0),Q173="S",_xlfn.XLOOKUP(A173,RHH!A:A,RHH!V:V,0))="",AVERAGE(S173,N173),_xlfn.IFS(Q173="R",_xlfn.XLOOKUP(A173,RHH!A:A,RHH!V:V,0),Q173="L",_xlfn.XLOOKUP(A173,LHH!A:A,LHH!V:V,0),Q173="S",_xlfn.XLOOKUP(A173,RHH!A:A,RHH!V:V,0)))</f>
        <v>-0.28049054886688624</v>
      </c>
      <c r="S173" s="63" cm="1">
        <f t="array" ref="S173">_xlfn.IFS(Q173="R",_xlfn.XLOOKUP(A173,RHH!A:A,RHH!L:L,0),Q173="L",_xlfn.XLOOKUP(A173,LHH!A:A,LHH!L:L,0),Q173="S",_xlfn.XLOOKUP(A173,LHH!A:A,LHH!L:L,0))</f>
        <v>-0.54907266677106537</v>
      </c>
      <c r="T173" s="64" t="s">
        <v>534</v>
      </c>
      <c r="U173" s="64" t="s">
        <v>549</v>
      </c>
      <c r="V173" s="64" t="s">
        <v>549</v>
      </c>
      <c r="W173" s="64" t="s">
        <v>549</v>
      </c>
      <c r="X173" s="64" t="s">
        <v>549</v>
      </c>
    </row>
    <row r="174" spans="1:24" x14ac:dyDescent="0.45">
      <c r="A174" t="s">
        <v>191</v>
      </c>
      <c r="B174" t="s">
        <v>24</v>
      </c>
      <c r="C174">
        <v>86</v>
      </c>
      <c r="D174">
        <v>391</v>
      </c>
      <c r="E174">
        <v>345</v>
      </c>
      <c r="F174">
        <v>59</v>
      </c>
      <c r="G174" s="2">
        <v>0.36499999999999999</v>
      </c>
      <c r="H174" s="2">
        <f t="shared" si="16"/>
        <v>0.15089514066496162</v>
      </c>
      <c r="I174" s="2">
        <f t="shared" si="17"/>
        <v>0.73145780051150899</v>
      </c>
      <c r="J174" s="2">
        <f t="shared" si="18"/>
        <v>0.2669820971867008</v>
      </c>
      <c r="K174" s="1">
        <f t="shared" si="19"/>
        <v>1.3256582183598737</v>
      </c>
      <c r="L174" s="1">
        <f t="shared" si="20"/>
        <v>-0.31894818535015373</v>
      </c>
      <c r="M174" s="1">
        <f t="shared" si="21"/>
        <v>1.0200636226729325</v>
      </c>
      <c r="N174" s="1">
        <f t="shared" si="22"/>
        <v>0.14597859279179076</v>
      </c>
      <c r="O174" s="1">
        <f t="shared" si="23"/>
        <v>57.07762978159019</v>
      </c>
      <c r="P174" s="1">
        <f>IFERROR(-100*_xlfn.XMATCH(A174,Injuries!A:A),O174)</f>
        <v>57.07762978159019</v>
      </c>
      <c r="Q174" s="64" t="str">
        <f>IF(AND(_xlfn.IFNA(_xlfn.XMATCH(A174,RHH!A:A),0)&gt;0,_xlfn.IFNA(_xlfn.XMATCH(A174,LHH!A:A),0)&gt;0),"S",IF(_xlfn.IFNA(_xlfn.XMATCH(A174,RHH!A:A),0)&gt;0,"R",IF(_xlfn.IFNA(_xlfn.XMATCH(A174,LHH!A:A),0)&gt;0,"L",NA())))</f>
        <v>R</v>
      </c>
      <c r="R174" s="63" cm="1">
        <f t="array" ref="R174">IF(_xlfn.IFS(Q174="R",_xlfn.XLOOKUP(A174,RHH!A:A,RHH!V:V,0),Q174="L",_xlfn.XLOOKUP(A174,LHH!A:A,LHH!V:V,0),Q174="S",_xlfn.XLOOKUP(A174,RHH!A:A,RHH!V:V,0))="",AVERAGE(S174,N174),_xlfn.IFS(Q174="R",_xlfn.XLOOKUP(A174,RHH!A:A,RHH!V:V,0),Q174="L",_xlfn.XLOOKUP(A174,LHH!A:A,LHH!V:V,0),Q174="S",_xlfn.XLOOKUP(A174,RHH!A:A,RHH!V:V,0)))</f>
        <v>5.8809513358395266E-2</v>
      </c>
      <c r="S174" s="63" cm="1">
        <f t="array" ref="S174">_xlfn.IFS(Q174="R",_xlfn.XLOOKUP(A174,RHH!A:A,RHH!L:L,0),Q174="L",_xlfn.XLOOKUP(A174,LHH!A:A,LHH!L:L,0),Q174="S",_xlfn.XLOOKUP(A174,LHH!A:A,LHH!L:L,0))</f>
        <v>-1.2431494196850825</v>
      </c>
      <c r="T174" s="64" t="s">
        <v>529</v>
      </c>
      <c r="U174" s="64" t="s">
        <v>549</v>
      </c>
      <c r="V174" s="64" t="s">
        <v>549</v>
      </c>
      <c r="W174" s="64" t="s">
        <v>549</v>
      </c>
      <c r="X174" s="64" t="s">
        <v>549</v>
      </c>
    </row>
    <row r="175" spans="1:24" x14ac:dyDescent="0.45">
      <c r="A175" t="s">
        <v>64</v>
      </c>
      <c r="B175" t="s">
        <v>65</v>
      </c>
      <c r="C175">
        <v>55</v>
      </c>
      <c r="D175">
        <v>236</v>
      </c>
      <c r="E175">
        <v>199</v>
      </c>
      <c r="F175">
        <v>53</v>
      </c>
      <c r="G175" s="2">
        <v>0.442</v>
      </c>
      <c r="H175" s="2">
        <f t="shared" si="16"/>
        <v>0.22457627118644069</v>
      </c>
      <c r="I175" s="2">
        <f t="shared" si="17"/>
        <v>0.61864406779661019</v>
      </c>
      <c r="J175" s="2">
        <f t="shared" si="18"/>
        <v>0.27344067796610172</v>
      </c>
      <c r="K175" s="1">
        <f t="shared" si="19"/>
        <v>0.2207407560906465</v>
      </c>
      <c r="L175" s="1">
        <f t="shared" si="20"/>
        <v>0.52241300485006992</v>
      </c>
      <c r="M175" s="1">
        <f t="shared" si="21"/>
        <v>-0.39749383908203101</v>
      </c>
      <c r="N175" s="1">
        <f t="shared" si="22"/>
        <v>0.24103157775806835</v>
      </c>
      <c r="O175" s="1">
        <f t="shared" si="23"/>
        <v>56.883452350904129</v>
      </c>
      <c r="P175" s="1">
        <f>IFERROR(-100*_xlfn.XMATCH(A175,Injuries!A:A),O175)</f>
        <v>56.883452350904129</v>
      </c>
      <c r="Q175" s="64" t="str">
        <f>IF(AND(_xlfn.IFNA(_xlfn.XMATCH(A175,RHH!A:A),0)&gt;0,_xlfn.IFNA(_xlfn.XMATCH(A175,LHH!A:A),0)&gt;0),"S",IF(_xlfn.IFNA(_xlfn.XMATCH(A175,RHH!A:A),0)&gt;0,"R",IF(_xlfn.IFNA(_xlfn.XMATCH(A175,LHH!A:A),0)&gt;0,"L",NA())))</f>
        <v>R</v>
      </c>
      <c r="R175" s="63" cm="1">
        <f t="array" ref="R175">IF(_xlfn.IFS(Q175="R",_xlfn.XLOOKUP(A175,RHH!A:A,RHH!V:V,0),Q175="L",_xlfn.XLOOKUP(A175,LHH!A:A,LHH!V:V,0),Q175="S",_xlfn.XLOOKUP(A175,RHH!A:A,RHH!V:V,0))="",AVERAGE(S175,N175),_xlfn.IFS(Q175="R",_xlfn.XLOOKUP(A175,RHH!A:A,RHH!V:V,0),Q175="L",_xlfn.XLOOKUP(A175,LHH!A:A,LHH!V:V,0),Q175="S",_xlfn.XLOOKUP(A175,RHH!A:A,RHH!V:V,0)))</f>
        <v>0.76756281651093827</v>
      </c>
      <c r="S175" s="63" cm="1">
        <f t="array" ref="S175">_xlfn.IFS(Q175="R",_xlfn.XLOOKUP(A175,RHH!A:A,RHH!L:L,0),Q175="L",_xlfn.XLOOKUP(A175,LHH!A:A,LHH!L:L,0),Q175="S",_xlfn.XLOOKUP(A175,LHH!A:A,LHH!L:L,0))</f>
        <v>-9.5236892136026818E-2</v>
      </c>
      <c r="T175" s="64" t="s">
        <v>531</v>
      </c>
      <c r="U175" s="64" t="s">
        <v>549</v>
      </c>
      <c r="V175" s="64" t="s">
        <v>549</v>
      </c>
      <c r="W175" s="64" t="s">
        <v>549</v>
      </c>
      <c r="X175" s="64" t="s">
        <v>549</v>
      </c>
    </row>
    <row r="176" spans="1:24" x14ac:dyDescent="0.45">
      <c r="A176" t="s">
        <v>363</v>
      </c>
      <c r="B176" t="s">
        <v>66</v>
      </c>
      <c r="C176">
        <v>38</v>
      </c>
      <c r="D176">
        <v>117</v>
      </c>
      <c r="E176">
        <v>106</v>
      </c>
      <c r="F176">
        <v>28</v>
      </c>
      <c r="G176" s="2">
        <v>0.434</v>
      </c>
      <c r="H176" s="2">
        <f t="shared" si="16"/>
        <v>0.23931623931623933</v>
      </c>
      <c r="I176" s="2">
        <f t="shared" si="17"/>
        <v>0.66666666666666663</v>
      </c>
      <c r="J176" s="2">
        <f t="shared" si="18"/>
        <v>0.28933333333333333</v>
      </c>
      <c r="K176" s="1">
        <f t="shared" si="19"/>
        <v>-2.9885153533410646E-4</v>
      </c>
      <c r="L176" s="1">
        <f t="shared" si="20"/>
        <v>0.43499885521887777</v>
      </c>
      <c r="M176" s="1">
        <f t="shared" si="21"/>
        <v>0.20593263855391067</v>
      </c>
      <c r="N176" s="1">
        <f t="shared" si="22"/>
        <v>0.474928835266059</v>
      </c>
      <c r="O176" s="1">
        <f t="shared" si="23"/>
        <v>55.566673726128904</v>
      </c>
      <c r="P176" s="1">
        <f>IFERROR(-100*_xlfn.XMATCH(A176,Injuries!A:A),O176)</f>
        <v>55.566673726128904</v>
      </c>
      <c r="Q176" s="64" t="str">
        <f>IF(AND(_xlfn.IFNA(_xlfn.XMATCH(A176,RHH!A:A),0)&gt;0,_xlfn.IFNA(_xlfn.XMATCH(A176,LHH!A:A),0)&gt;0),"S",IF(_xlfn.IFNA(_xlfn.XMATCH(A176,RHH!A:A),0)&gt;0,"R",IF(_xlfn.IFNA(_xlfn.XMATCH(A176,LHH!A:A),0)&gt;0,"L",NA())))</f>
        <v>R</v>
      </c>
      <c r="R176" s="63" cm="1">
        <f t="array" ref="R176">IF(_xlfn.IFS(Q176="R",_xlfn.XLOOKUP(A176,RHH!A:A,RHH!V:V,0),Q176="L",_xlfn.XLOOKUP(A176,LHH!A:A,LHH!V:V,0),Q176="S",_xlfn.XLOOKUP(A176,RHH!A:A,RHH!V:V,0))="",AVERAGE(S176,N176),_xlfn.IFS(Q176="R",_xlfn.XLOOKUP(A176,RHH!A:A,RHH!V:V,0),Q176="L",_xlfn.XLOOKUP(A176,LHH!A:A,LHH!V:V,0),Q176="S",_xlfn.XLOOKUP(A176,RHH!A:A,RHH!V:V,0)))</f>
        <v>-0.78130415087437488</v>
      </c>
      <c r="S176" s="63" cm="1">
        <f t="array" ref="S176">_xlfn.IFS(Q176="R",_xlfn.XLOOKUP(A176,RHH!A:A,RHH!L:L,0),Q176="L",_xlfn.XLOOKUP(A176,LHH!A:A,LHH!L:L,0),Q176="S",_xlfn.XLOOKUP(A176,LHH!A:A,LHH!L:L,0))</f>
        <v>8.7806143398155401E-2</v>
      </c>
      <c r="T176" s="64" t="s">
        <v>534</v>
      </c>
      <c r="U176" s="64" t="s">
        <v>549</v>
      </c>
      <c r="V176" s="64" t="s">
        <v>549</v>
      </c>
      <c r="W176" s="64" t="s">
        <v>549</v>
      </c>
      <c r="X176" s="64" t="s">
        <v>549</v>
      </c>
    </row>
    <row r="177" spans="1:24" x14ac:dyDescent="0.45">
      <c r="A177" t="s">
        <v>281</v>
      </c>
      <c r="B177" t="s">
        <v>90</v>
      </c>
      <c r="C177">
        <v>85</v>
      </c>
      <c r="D177">
        <v>331</v>
      </c>
      <c r="E177">
        <v>286</v>
      </c>
      <c r="F177">
        <v>44</v>
      </c>
      <c r="G177" s="2">
        <v>0.36699999999999999</v>
      </c>
      <c r="H177" s="2">
        <f t="shared" si="16"/>
        <v>0.13293051359516617</v>
      </c>
      <c r="I177" s="2">
        <f t="shared" si="17"/>
        <v>0.73111782477341392</v>
      </c>
      <c r="J177" s="2">
        <f t="shared" si="18"/>
        <v>0.26832024169184288</v>
      </c>
      <c r="K177" s="1">
        <f t="shared" si="19"/>
        <v>1.5950546026456045</v>
      </c>
      <c r="L177" s="1">
        <f t="shared" si="20"/>
        <v>-0.29709464794235574</v>
      </c>
      <c r="M177" s="1">
        <f t="shared" si="21"/>
        <v>1.0157916680734842</v>
      </c>
      <c r="N177" s="1">
        <f t="shared" si="22"/>
        <v>0.16567249054958505</v>
      </c>
      <c r="O177" s="1">
        <f t="shared" si="23"/>
        <v>54.837594371912651</v>
      </c>
      <c r="P177" s="1">
        <f>IFERROR(-100*_xlfn.XMATCH(A177,Injuries!A:A),O177)</f>
        <v>54.837594371912651</v>
      </c>
      <c r="Q177" s="64" t="str">
        <f>IF(AND(_xlfn.IFNA(_xlfn.XMATCH(A177,RHH!A:A),0)&gt;0,_xlfn.IFNA(_xlfn.XMATCH(A177,LHH!A:A),0)&gt;0),"S",IF(_xlfn.IFNA(_xlfn.XMATCH(A177,RHH!A:A),0)&gt;0,"R",IF(_xlfn.IFNA(_xlfn.XMATCH(A177,LHH!A:A),0)&gt;0,"L",NA())))</f>
        <v>L</v>
      </c>
      <c r="R177" s="63" cm="1">
        <f t="array" ref="R177">IF(_xlfn.IFS(Q177="R",_xlfn.XLOOKUP(A177,RHH!A:A,RHH!V:V,0),Q177="L",_xlfn.XLOOKUP(A177,LHH!A:A,LHH!V:V,0),Q177="S",_xlfn.XLOOKUP(A177,RHH!A:A,RHH!V:V,0))="",AVERAGE(S177,N177),_xlfn.IFS(Q177="R",_xlfn.XLOOKUP(A177,RHH!A:A,RHH!V:V,0),Q177="L",_xlfn.XLOOKUP(A177,LHH!A:A,LHH!V:V,0),Q177="S",_xlfn.XLOOKUP(A177,RHH!A:A,RHH!V:V,0)))</f>
        <v>0.18813771538558982</v>
      </c>
      <c r="S177" s="63" cm="1">
        <f t="array" ref="S177">_xlfn.IFS(Q177="R",_xlfn.XLOOKUP(A177,RHH!A:A,RHH!L:L,0),Q177="L",_xlfn.XLOOKUP(A177,LHH!A:A,LHH!L:L,0),Q177="S",_xlfn.XLOOKUP(A177,LHH!A:A,LHH!L:L,0))</f>
        <v>1.1399421072150131</v>
      </c>
      <c r="T177" s="64" t="s">
        <v>529</v>
      </c>
      <c r="U177" s="64" t="s">
        <v>549</v>
      </c>
      <c r="V177" s="64" t="s">
        <v>549</v>
      </c>
      <c r="W177" s="64" t="s">
        <v>549</v>
      </c>
      <c r="X177" s="64" t="s">
        <v>549</v>
      </c>
    </row>
    <row r="178" spans="1:24" x14ac:dyDescent="0.45">
      <c r="A178" t="s">
        <v>491</v>
      </c>
      <c r="B178" t="s">
        <v>22</v>
      </c>
      <c r="C178">
        <v>25</v>
      </c>
      <c r="D178">
        <v>55</v>
      </c>
      <c r="E178">
        <v>47</v>
      </c>
      <c r="F178">
        <v>19</v>
      </c>
      <c r="G178" s="2">
        <v>0.63800000000000001</v>
      </c>
      <c r="H178" s="2">
        <f t="shared" si="16"/>
        <v>0.34545454545454546</v>
      </c>
      <c r="I178" s="2">
        <f t="shared" si="17"/>
        <v>0.50909090909090904</v>
      </c>
      <c r="J178" s="2">
        <f t="shared" si="18"/>
        <v>0.32479999999999998</v>
      </c>
      <c r="K178" s="1">
        <f t="shared" si="19"/>
        <v>-1.591942017674113</v>
      </c>
      <c r="L178" s="1">
        <f t="shared" si="20"/>
        <v>2.6640596708142752</v>
      </c>
      <c r="M178" s="1">
        <f t="shared" si="21"/>
        <v>-1.7740806591862726</v>
      </c>
      <c r="N178" s="1">
        <f t="shared" si="22"/>
        <v>0.99690303495754984</v>
      </c>
      <c r="O178" s="1">
        <f t="shared" si="23"/>
        <v>54.82966692266524</v>
      </c>
      <c r="P178" s="1">
        <f>IFERROR(-100*_xlfn.XMATCH(A178,Injuries!A:A),O178)</f>
        <v>54.82966692266524</v>
      </c>
      <c r="Q178" s="64" t="e">
        <f>IF(AND(_xlfn.IFNA(_xlfn.XMATCH(A178,RHH!A:A),0)&gt;0,_xlfn.IFNA(_xlfn.XMATCH(A178,LHH!A:A),0)&gt;0),"S",IF(_xlfn.IFNA(_xlfn.XMATCH(A178,RHH!A:A),0)&gt;0,"R",IF(_xlfn.IFNA(_xlfn.XMATCH(A178,LHH!A:A),0)&gt;0,"L",NA())))</f>
        <v>#N/A</v>
      </c>
      <c r="R178" s="63" t="e" cm="1">
        <f t="array" ref="R178">IF(_xlfn.IFS(Q178="R",_xlfn.XLOOKUP(A178,RHH!A:A,RHH!V:V,0),Q178="L",_xlfn.XLOOKUP(A178,LHH!A:A,LHH!V:V,0),Q178="S",_xlfn.XLOOKUP(A178,RHH!A:A,RHH!V:V,0))="",AVERAGE(S178,N178),_xlfn.IFS(Q178="R",_xlfn.XLOOKUP(A178,RHH!A:A,RHH!V:V,0),Q178="L",_xlfn.XLOOKUP(A178,LHH!A:A,LHH!V:V,0),Q178="S",_xlfn.XLOOKUP(A178,RHH!A:A,RHH!V:V,0)))</f>
        <v>#N/A</v>
      </c>
      <c r="S178" s="63" t="e" cm="1">
        <f t="array" ref="S178">_xlfn.IFS(Q178="R",_xlfn.XLOOKUP(A178,RHH!A:A,RHH!L:L,0),Q178="L",_xlfn.XLOOKUP(A178,LHH!A:A,LHH!L:L,0),Q178="S",_xlfn.XLOOKUP(A178,LHH!A:A,LHH!L:L,0))</f>
        <v>#N/A</v>
      </c>
      <c r="T178" s="64" t="s">
        <v>534</v>
      </c>
      <c r="U178" s="64" t="s">
        <v>549</v>
      </c>
      <c r="V178" s="64" t="s">
        <v>549</v>
      </c>
      <c r="W178" s="64" t="s">
        <v>549</v>
      </c>
      <c r="X178" s="64" t="s">
        <v>549</v>
      </c>
    </row>
    <row r="179" spans="1:24" x14ac:dyDescent="0.45">
      <c r="A179" t="s">
        <v>294</v>
      </c>
      <c r="B179" t="s">
        <v>33</v>
      </c>
      <c r="C179">
        <v>43</v>
      </c>
      <c r="D179">
        <v>171</v>
      </c>
      <c r="E179">
        <v>155</v>
      </c>
      <c r="F179">
        <v>34</v>
      </c>
      <c r="G179" s="2">
        <v>0.39400000000000002</v>
      </c>
      <c r="H179" s="2">
        <f t="shared" si="16"/>
        <v>0.19883040935672514</v>
      </c>
      <c r="I179" s="2">
        <f t="shared" si="17"/>
        <v>0.70760233918128657</v>
      </c>
      <c r="J179" s="2">
        <f t="shared" si="18"/>
        <v>0.27879532163742693</v>
      </c>
      <c r="K179" s="1">
        <f t="shared" si="19"/>
        <v>0.60682403298242504</v>
      </c>
      <c r="L179" s="1">
        <f t="shared" si="20"/>
        <v>-2.071892937082273E-3</v>
      </c>
      <c r="M179" s="1">
        <f t="shared" si="21"/>
        <v>0.72030856273067956</v>
      </c>
      <c r="N179" s="1">
        <f t="shared" si="22"/>
        <v>0.31983756962761023</v>
      </c>
      <c r="O179" s="1">
        <f t="shared" si="23"/>
        <v>54.692224406321351</v>
      </c>
      <c r="P179" s="1">
        <f>IFERROR(-100*_xlfn.XMATCH(A179,Injuries!A:A),O179)</f>
        <v>54.692224406321351</v>
      </c>
      <c r="Q179" s="64" t="str">
        <f>IF(AND(_xlfn.IFNA(_xlfn.XMATCH(A179,RHH!A:A),0)&gt;0,_xlfn.IFNA(_xlfn.XMATCH(A179,LHH!A:A),0)&gt;0),"S",IF(_xlfn.IFNA(_xlfn.XMATCH(A179,RHH!A:A),0)&gt;0,"R",IF(_xlfn.IFNA(_xlfn.XMATCH(A179,LHH!A:A),0)&gt;0,"L",NA())))</f>
        <v>L</v>
      </c>
      <c r="R179" s="63" cm="1">
        <f t="array" ref="R179">IF(_xlfn.IFS(Q179="R",_xlfn.XLOOKUP(A179,RHH!A:A,RHH!V:V,0),Q179="L",_xlfn.XLOOKUP(A179,LHH!A:A,LHH!V:V,0),Q179="S",_xlfn.XLOOKUP(A179,RHH!A:A,RHH!V:V,0))="",AVERAGE(S179,N179),_xlfn.IFS(Q179="R",_xlfn.XLOOKUP(A179,RHH!A:A,RHH!V:V,0),Q179="L",_xlfn.XLOOKUP(A179,LHH!A:A,LHH!V:V,0),Q179="S",_xlfn.XLOOKUP(A179,RHH!A:A,RHH!V:V,0)))</f>
        <v>-0.17610072486813402</v>
      </c>
      <c r="S179" s="63" cm="1">
        <f t="array" ref="S179">_xlfn.IFS(Q179="R",_xlfn.XLOOKUP(A179,RHH!A:A,RHH!L:L,0),Q179="L",_xlfn.XLOOKUP(A179,LHH!A:A,LHH!L:L,0),Q179="S",_xlfn.XLOOKUP(A179,LHH!A:A,LHH!L:L,0))</f>
        <v>0.30348446834743598</v>
      </c>
      <c r="T179" s="64" t="s">
        <v>530</v>
      </c>
      <c r="U179" s="64" t="s">
        <v>549</v>
      </c>
      <c r="V179" s="64" t="s">
        <v>549</v>
      </c>
      <c r="W179" s="64" t="s">
        <v>549</v>
      </c>
      <c r="X179" s="64" t="s">
        <v>549</v>
      </c>
    </row>
    <row r="180" spans="1:24" x14ac:dyDescent="0.45">
      <c r="A180" t="s">
        <v>390</v>
      </c>
      <c r="B180" t="s">
        <v>29</v>
      </c>
      <c r="C180">
        <v>68</v>
      </c>
      <c r="D180">
        <v>204</v>
      </c>
      <c r="E180">
        <v>194</v>
      </c>
      <c r="F180">
        <v>49</v>
      </c>
      <c r="G180" s="2">
        <v>0.38700000000000001</v>
      </c>
      <c r="H180" s="2">
        <f t="shared" si="16"/>
        <v>0.24019607843137256</v>
      </c>
      <c r="I180" s="2">
        <f t="shared" si="17"/>
        <v>0.71078431372549022</v>
      </c>
      <c r="J180" s="2">
        <f t="shared" si="18"/>
        <v>0.27507352941176472</v>
      </c>
      <c r="K180" s="1">
        <f t="shared" si="19"/>
        <v>-1.3492861934167707E-2</v>
      </c>
      <c r="L180" s="1">
        <f t="shared" si="20"/>
        <v>-7.855927386437539E-2</v>
      </c>
      <c r="M180" s="1">
        <f t="shared" si="21"/>
        <v>0.76029156524021835</v>
      </c>
      <c r="N180" s="1">
        <f t="shared" si="22"/>
        <v>0.26506277117625549</v>
      </c>
      <c r="O180" s="1">
        <f t="shared" si="23"/>
        <v>54.072805319956117</v>
      </c>
      <c r="P180" s="1">
        <f>IFERROR(-100*_xlfn.XMATCH(A180,Injuries!A:A),O180)</f>
        <v>54.072805319956117</v>
      </c>
      <c r="Q180" s="64" t="str">
        <f>IF(AND(_xlfn.IFNA(_xlfn.XMATCH(A180,RHH!A:A),0)&gt;0,_xlfn.IFNA(_xlfn.XMATCH(A180,LHH!A:A),0)&gt;0),"S",IF(_xlfn.IFNA(_xlfn.XMATCH(A180,RHH!A:A),0)&gt;0,"R",IF(_xlfn.IFNA(_xlfn.XMATCH(A180,LHH!A:A),0)&gt;0,"L",NA())))</f>
        <v>R</v>
      </c>
      <c r="R180" s="63" cm="1">
        <f t="array" ref="R180">IF(_xlfn.IFS(Q180="R",_xlfn.XLOOKUP(A180,RHH!A:A,RHH!V:V,0),Q180="L",_xlfn.XLOOKUP(A180,LHH!A:A,LHH!V:V,0),Q180="S",_xlfn.XLOOKUP(A180,RHH!A:A,RHH!V:V,0))="",AVERAGE(S180,N180),_xlfn.IFS(Q180="R",_xlfn.XLOOKUP(A180,RHH!A:A,RHH!V:V,0),Q180="L",_xlfn.XLOOKUP(A180,LHH!A:A,LHH!V:V,0),Q180="S",_xlfn.XLOOKUP(A180,RHH!A:A,RHH!V:V,0)))</f>
        <v>-0.63198376589929184</v>
      </c>
      <c r="S180" s="63" cm="1">
        <f t="array" ref="S180">_xlfn.IFS(Q180="R",_xlfn.XLOOKUP(A180,RHH!A:A,RHH!L:L,0),Q180="L",_xlfn.XLOOKUP(A180,LHH!A:A,LHH!L:L,0),Q180="S",_xlfn.XLOOKUP(A180,LHH!A:A,LHH!L:L,0))</f>
        <v>0.20184349017648792</v>
      </c>
      <c r="T180" s="64" t="s">
        <v>534</v>
      </c>
      <c r="U180" s="64" t="s">
        <v>549</v>
      </c>
      <c r="V180" s="64" t="s">
        <v>549</v>
      </c>
      <c r="W180" s="64" t="s">
        <v>549</v>
      </c>
      <c r="X180" s="64" t="s">
        <v>549</v>
      </c>
    </row>
    <row r="181" spans="1:24" x14ac:dyDescent="0.45">
      <c r="A181" t="s">
        <v>216</v>
      </c>
      <c r="B181" t="s">
        <v>31</v>
      </c>
      <c r="C181">
        <v>66</v>
      </c>
      <c r="D181">
        <v>192</v>
      </c>
      <c r="E181">
        <v>175</v>
      </c>
      <c r="F181">
        <v>46</v>
      </c>
      <c r="G181" s="2">
        <v>0.41099999999999998</v>
      </c>
      <c r="H181" s="2">
        <f t="shared" si="16"/>
        <v>0.23958333333333334</v>
      </c>
      <c r="I181" s="2">
        <f t="shared" si="17"/>
        <v>0.671875</v>
      </c>
      <c r="J181" s="2">
        <f t="shared" si="18"/>
        <v>0.27614062499999997</v>
      </c>
      <c r="K181" s="1">
        <f t="shared" si="19"/>
        <v>-4.3041761206943068E-3</v>
      </c>
      <c r="L181" s="1">
        <f t="shared" si="20"/>
        <v>0.1836831750292004</v>
      </c>
      <c r="M181" s="1">
        <f t="shared" si="21"/>
        <v>0.27137778962104459</v>
      </c>
      <c r="N181" s="1">
        <f t="shared" si="22"/>
        <v>0.28076755592240454</v>
      </c>
      <c r="O181" s="1">
        <f t="shared" si="23"/>
        <v>53.907370737101672</v>
      </c>
      <c r="P181" s="1">
        <f>IFERROR(-100*_xlfn.XMATCH(A181,Injuries!A:A),O181)</f>
        <v>53.907370737101672</v>
      </c>
      <c r="Q181" s="64" t="str">
        <f>IF(AND(_xlfn.IFNA(_xlfn.XMATCH(A181,RHH!A:A),0)&gt;0,_xlfn.IFNA(_xlfn.XMATCH(A181,LHH!A:A),0)&gt;0),"S",IF(_xlfn.IFNA(_xlfn.XMATCH(A181,RHH!A:A),0)&gt;0,"R",IF(_xlfn.IFNA(_xlfn.XMATCH(A181,LHH!A:A),0)&gt;0,"L",NA())))</f>
        <v>L</v>
      </c>
      <c r="R181" s="63" cm="1">
        <f t="array" ref="R181">IF(_xlfn.IFS(Q181="R",_xlfn.XLOOKUP(A181,RHH!A:A,RHH!V:V,0),Q181="L",_xlfn.XLOOKUP(A181,LHH!A:A,LHH!V:V,0),Q181="S",_xlfn.XLOOKUP(A181,RHH!A:A,RHH!V:V,0))="",AVERAGE(S181,N181),_xlfn.IFS(Q181="R",_xlfn.XLOOKUP(A181,RHH!A:A,RHH!V:V,0),Q181="L",_xlfn.XLOOKUP(A181,LHH!A:A,LHH!V:V,0),Q181="S",_xlfn.XLOOKUP(A181,RHH!A:A,RHH!V:V,0)))</f>
        <v>7.9829160637620397E-2</v>
      </c>
      <c r="S181" s="63" cm="1">
        <f t="array" ref="S181">_xlfn.IFS(Q181="R",_xlfn.XLOOKUP(A181,RHH!A:A,RHH!L:L,0),Q181="L",_xlfn.XLOOKUP(A181,LHH!A:A,LHH!L:L,0),Q181="S",_xlfn.XLOOKUP(A181,LHH!A:A,LHH!L:L,0))</f>
        <v>0.43689910321136882</v>
      </c>
      <c r="T181" s="64" t="s">
        <v>529</v>
      </c>
      <c r="U181" s="64" t="s">
        <v>549</v>
      </c>
      <c r="V181" s="64" t="s">
        <v>549</v>
      </c>
      <c r="W181" s="64" t="s">
        <v>549</v>
      </c>
      <c r="X181" s="64" t="s">
        <v>549</v>
      </c>
    </row>
    <row r="182" spans="1:24" x14ac:dyDescent="0.45">
      <c r="A182" t="s">
        <v>202</v>
      </c>
      <c r="B182" t="s">
        <v>7</v>
      </c>
      <c r="C182">
        <v>36</v>
      </c>
      <c r="D182">
        <v>107</v>
      </c>
      <c r="E182">
        <v>99</v>
      </c>
      <c r="F182">
        <v>32</v>
      </c>
      <c r="G182" s="2">
        <v>0.46500000000000002</v>
      </c>
      <c r="H182" s="2">
        <f t="shared" si="16"/>
        <v>0.29906542056074764</v>
      </c>
      <c r="I182" s="2">
        <f t="shared" si="17"/>
        <v>0.62616822429906538</v>
      </c>
      <c r="J182" s="2">
        <f t="shared" si="18"/>
        <v>0.29116822429906541</v>
      </c>
      <c r="K182" s="1">
        <f t="shared" si="19"/>
        <v>-0.89629370457441859</v>
      </c>
      <c r="L182" s="1">
        <f t="shared" si="20"/>
        <v>0.77372868503974723</v>
      </c>
      <c r="M182" s="1">
        <f t="shared" si="21"/>
        <v>-0.30294928376249158</v>
      </c>
      <c r="N182" s="1">
        <f t="shared" si="22"/>
        <v>0.50193350848107265</v>
      </c>
      <c r="O182" s="1">
        <f t="shared" si="23"/>
        <v>53.706885407474772</v>
      </c>
      <c r="P182" s="1">
        <f>IFERROR(-100*_xlfn.XMATCH(A182,Injuries!A:A),O182)</f>
        <v>53.706885407474772</v>
      </c>
      <c r="Q182" s="64" t="str">
        <f>IF(AND(_xlfn.IFNA(_xlfn.XMATCH(A182,RHH!A:A),0)&gt;0,_xlfn.IFNA(_xlfn.XMATCH(A182,LHH!A:A),0)&gt;0),"S",IF(_xlfn.IFNA(_xlfn.XMATCH(A182,RHH!A:A),0)&gt;0,"R",IF(_xlfn.IFNA(_xlfn.XMATCH(A182,LHH!A:A),0)&gt;0,"L",NA())))</f>
        <v>R</v>
      </c>
      <c r="R182" s="63" cm="1">
        <f t="array" ref="R182">IF(_xlfn.IFS(Q182="R",_xlfn.XLOOKUP(A182,RHH!A:A,RHH!V:V,0),Q182="L",_xlfn.XLOOKUP(A182,LHH!A:A,LHH!V:V,0),Q182="S",_xlfn.XLOOKUP(A182,RHH!A:A,RHH!V:V,0))="",AVERAGE(S182,N182),_xlfn.IFS(Q182="R",_xlfn.XLOOKUP(A182,RHH!A:A,RHH!V:V,0),Q182="L",_xlfn.XLOOKUP(A182,LHH!A:A,LHH!V:V,0),Q182="S",_xlfn.XLOOKUP(A182,RHH!A:A,RHH!V:V,0)))</f>
        <v>1.3225635361771826</v>
      </c>
      <c r="S182" s="63" cm="1">
        <f t="array" ref="S182">_xlfn.IFS(Q182="R",_xlfn.XLOOKUP(A182,RHH!A:A,RHH!L:L,0),Q182="L",_xlfn.XLOOKUP(A182,LHH!A:A,LHH!L:L,0),Q182="S",_xlfn.XLOOKUP(A182,LHH!A:A,LHH!L:L,0))</f>
        <v>-0.50315003286912396</v>
      </c>
      <c r="T182" s="64" t="s">
        <v>529</v>
      </c>
      <c r="U182" s="64" t="s">
        <v>549</v>
      </c>
      <c r="V182" s="64" t="s">
        <v>549</v>
      </c>
      <c r="W182" s="64" t="s">
        <v>549</v>
      </c>
      <c r="X182" s="64" t="s">
        <v>549</v>
      </c>
    </row>
    <row r="183" spans="1:24" x14ac:dyDescent="0.45">
      <c r="A183" t="s">
        <v>15</v>
      </c>
      <c r="B183" t="s">
        <v>8</v>
      </c>
      <c r="C183">
        <v>50</v>
      </c>
      <c r="D183">
        <v>187</v>
      </c>
      <c r="E183">
        <v>150</v>
      </c>
      <c r="F183">
        <v>38</v>
      </c>
      <c r="G183" s="2">
        <v>0.46</v>
      </c>
      <c r="H183" s="2">
        <f t="shared" si="16"/>
        <v>0.20320855614973263</v>
      </c>
      <c r="I183" s="2">
        <f t="shared" si="17"/>
        <v>0.59893048128342241</v>
      </c>
      <c r="J183" s="2">
        <f t="shared" si="18"/>
        <v>0.27550802139037434</v>
      </c>
      <c r="K183" s="1">
        <f t="shared" si="19"/>
        <v>0.5411696271700468</v>
      </c>
      <c r="L183" s="1">
        <f t="shared" si="20"/>
        <v>0.71909484152025216</v>
      </c>
      <c r="M183" s="1">
        <f t="shared" si="21"/>
        <v>-0.64520429938870216</v>
      </c>
      <c r="N183" s="1">
        <f t="shared" si="22"/>
        <v>0.27145732764638131</v>
      </c>
      <c r="O183" s="1">
        <f t="shared" si="23"/>
        <v>50.762520269873306</v>
      </c>
      <c r="P183" s="1">
        <f>IFERROR(-100*_xlfn.XMATCH(A183,Injuries!A:A),O183)</f>
        <v>50.762520269873306</v>
      </c>
      <c r="Q183" s="64" t="str">
        <f>IF(AND(_xlfn.IFNA(_xlfn.XMATCH(A183,RHH!A:A),0)&gt;0,_xlfn.IFNA(_xlfn.XMATCH(A183,LHH!A:A),0)&gt;0),"S",IF(_xlfn.IFNA(_xlfn.XMATCH(A183,RHH!A:A),0)&gt;0,"R",IF(_xlfn.IFNA(_xlfn.XMATCH(A183,LHH!A:A),0)&gt;0,"L",NA())))</f>
        <v>R</v>
      </c>
      <c r="R183" s="63" cm="1">
        <f t="array" ref="R183">IF(_xlfn.IFS(Q183="R",_xlfn.XLOOKUP(A183,RHH!A:A,RHH!V:V,0),Q183="L",_xlfn.XLOOKUP(A183,LHH!A:A,LHH!V:V,0),Q183="S",_xlfn.XLOOKUP(A183,RHH!A:A,RHH!V:V,0))="",AVERAGE(S183,N183),_xlfn.IFS(Q183="R",_xlfn.XLOOKUP(A183,RHH!A:A,RHH!V:V,0),Q183="L",_xlfn.XLOOKUP(A183,LHH!A:A,LHH!V:V,0),Q183="S",_xlfn.XLOOKUP(A183,RHH!A:A,RHH!V:V,0)))</f>
        <v>1.3697097834491181</v>
      </c>
      <c r="S183" s="63" cm="1">
        <f t="array" ref="S183">_xlfn.IFS(Q183="R",_xlfn.XLOOKUP(A183,RHH!A:A,RHH!L:L,0),Q183="L",_xlfn.XLOOKUP(A183,LHH!A:A,LHH!L:L,0),Q183="S",_xlfn.XLOOKUP(A183,LHH!A:A,LHH!L:L,0))</f>
        <v>-0.44304359182223274</v>
      </c>
      <c r="T183" s="64" t="s">
        <v>533</v>
      </c>
      <c r="U183" s="64" t="s">
        <v>549</v>
      </c>
      <c r="V183" s="64" t="s">
        <v>549</v>
      </c>
      <c r="W183" s="64" t="s">
        <v>549</v>
      </c>
      <c r="X183" s="64" t="s">
        <v>549</v>
      </c>
    </row>
    <row r="184" spans="1:24" x14ac:dyDescent="0.45">
      <c r="A184" t="s">
        <v>370</v>
      </c>
      <c r="B184" t="s">
        <v>90</v>
      </c>
      <c r="C184">
        <v>83</v>
      </c>
      <c r="D184">
        <v>255</v>
      </c>
      <c r="E184">
        <v>243</v>
      </c>
      <c r="F184">
        <v>61</v>
      </c>
      <c r="G184" s="2">
        <v>0.379</v>
      </c>
      <c r="H184" s="2">
        <f t="shared" si="16"/>
        <v>0.23921568627450981</v>
      </c>
      <c r="I184" s="2">
        <f t="shared" si="17"/>
        <v>0.71372549019607845</v>
      </c>
      <c r="J184" s="2">
        <f t="shared" si="18"/>
        <v>0.27050196078431371</v>
      </c>
      <c r="K184" s="1">
        <f t="shared" si="19"/>
        <v>1.2090353673897337E-3</v>
      </c>
      <c r="L184" s="1">
        <f t="shared" si="20"/>
        <v>-0.16597342349556751</v>
      </c>
      <c r="M184" s="1">
        <f t="shared" si="21"/>
        <v>0.79724882701930544</v>
      </c>
      <c r="N184" s="1">
        <f t="shared" si="22"/>
        <v>0.19778154347940022</v>
      </c>
      <c r="O184" s="1">
        <f t="shared" si="23"/>
        <v>50.434293587247055</v>
      </c>
      <c r="P184" s="1">
        <f>IFERROR(-100*_xlfn.XMATCH(A184,Injuries!A:A),O184)</f>
        <v>50.434293587247055</v>
      </c>
      <c r="Q184" s="64" t="str">
        <f>IF(AND(_xlfn.IFNA(_xlfn.XMATCH(A184,RHH!A:A),0)&gt;0,_xlfn.IFNA(_xlfn.XMATCH(A184,LHH!A:A),0)&gt;0),"S",IF(_xlfn.IFNA(_xlfn.XMATCH(A184,RHH!A:A),0)&gt;0,"R",IF(_xlfn.IFNA(_xlfn.XMATCH(A184,LHH!A:A),0)&gt;0,"L",NA())))</f>
        <v>R</v>
      </c>
      <c r="R184" s="63" cm="1">
        <f t="array" ref="R184">IF(_xlfn.IFS(Q184="R",_xlfn.XLOOKUP(A184,RHH!A:A,RHH!V:V,0),Q184="L",_xlfn.XLOOKUP(A184,LHH!A:A,LHH!V:V,0),Q184="S",_xlfn.XLOOKUP(A184,RHH!A:A,RHH!V:V,0))="",AVERAGE(S184,N184),_xlfn.IFS(Q184="R",_xlfn.XLOOKUP(A184,RHH!A:A,RHH!V:V,0),Q184="L",_xlfn.XLOOKUP(A184,LHH!A:A,LHH!V:V,0),Q184="S",_xlfn.XLOOKUP(A184,RHH!A:A,RHH!V:V,0)))</f>
        <v>1.1488594806044921</v>
      </c>
      <c r="S184" s="63" cm="1">
        <f t="array" ref="S184">_xlfn.IFS(Q184="R",_xlfn.XLOOKUP(A184,RHH!A:A,RHH!L:L,0),Q184="L",_xlfn.XLOOKUP(A184,LHH!A:A,LHH!L:L,0),Q184="S",_xlfn.XLOOKUP(A184,LHH!A:A,LHH!L:L,0))</f>
        <v>-0.15006619642912006</v>
      </c>
      <c r="T184" s="64" t="s">
        <v>529</v>
      </c>
      <c r="U184" s="64" t="s">
        <v>549</v>
      </c>
      <c r="V184" s="64" t="s">
        <v>549</v>
      </c>
      <c r="W184" s="64" t="s">
        <v>549</v>
      </c>
      <c r="X184" s="64" t="s">
        <v>549</v>
      </c>
    </row>
    <row r="185" spans="1:24" x14ac:dyDescent="0.45">
      <c r="A185" t="s">
        <v>110</v>
      </c>
      <c r="B185" t="s">
        <v>22</v>
      </c>
      <c r="C185">
        <v>28</v>
      </c>
      <c r="D185">
        <v>104</v>
      </c>
      <c r="E185">
        <v>87</v>
      </c>
      <c r="F185">
        <v>18</v>
      </c>
      <c r="G185" s="2">
        <v>0.437</v>
      </c>
      <c r="H185" s="2">
        <f t="shared" si="16"/>
        <v>0.17307692307692307</v>
      </c>
      <c r="I185" s="2">
        <f t="shared" si="17"/>
        <v>0.66346153846153844</v>
      </c>
      <c r="J185" s="2">
        <f t="shared" si="18"/>
        <v>0.28993269230769231</v>
      </c>
      <c r="K185" s="1">
        <f t="shared" si="19"/>
        <v>0.99302164563399919</v>
      </c>
      <c r="L185" s="1">
        <f t="shared" si="20"/>
        <v>0.46777916133057484</v>
      </c>
      <c r="M185" s="1">
        <f t="shared" si="21"/>
        <v>0.16565869943567482</v>
      </c>
      <c r="N185" s="1">
        <f t="shared" si="22"/>
        <v>0.48374979168435617</v>
      </c>
      <c r="O185" s="1">
        <f t="shared" si="23"/>
        <v>50.309978335173042</v>
      </c>
      <c r="P185" s="1">
        <f>IFERROR(-100*_xlfn.XMATCH(A185,Injuries!A:A),O185)</f>
        <v>-1400</v>
      </c>
      <c r="Q185" s="64" t="str">
        <f>IF(AND(_xlfn.IFNA(_xlfn.XMATCH(A185,RHH!A:A),0)&gt;0,_xlfn.IFNA(_xlfn.XMATCH(A185,LHH!A:A),0)&gt;0),"S",IF(_xlfn.IFNA(_xlfn.XMATCH(A185,RHH!A:A),0)&gt;0,"R",IF(_xlfn.IFNA(_xlfn.XMATCH(A185,LHH!A:A),0)&gt;0,"L",NA())))</f>
        <v>L</v>
      </c>
      <c r="R185" s="63" cm="1">
        <f t="array" ref="R185">IF(_xlfn.IFS(Q185="R",_xlfn.XLOOKUP(A185,RHH!A:A,RHH!V:V,0),Q185="L",_xlfn.XLOOKUP(A185,LHH!A:A,LHH!V:V,0),Q185="S",_xlfn.XLOOKUP(A185,RHH!A:A,RHH!V:V,0))="",AVERAGE(S185,N185),_xlfn.IFS(Q185="R",_xlfn.XLOOKUP(A185,RHH!A:A,RHH!V:V,0),Q185="L",_xlfn.XLOOKUP(A185,LHH!A:A,LHH!V:V,0),Q185="S",_xlfn.XLOOKUP(A185,RHH!A:A,RHH!V:V,0)))</f>
        <v>-0.51903443821631889</v>
      </c>
      <c r="S185" s="63" cm="1">
        <f t="array" ref="S185">_xlfn.IFS(Q185="R",_xlfn.XLOOKUP(A185,RHH!A:A,RHH!L:L,0),Q185="L",_xlfn.XLOOKUP(A185,LHH!A:A,LHH!L:L,0),Q185="S",_xlfn.XLOOKUP(A185,LHH!A:A,LHH!L:L,0))</f>
        <v>0.72587296275599222</v>
      </c>
      <c r="T185" s="64" t="s">
        <v>534</v>
      </c>
      <c r="U185" s="64" t="s">
        <v>549</v>
      </c>
      <c r="V185" s="64" t="s">
        <v>549</v>
      </c>
      <c r="W185" s="64" t="s">
        <v>549</v>
      </c>
      <c r="X185" s="64" t="s">
        <v>549</v>
      </c>
    </row>
    <row r="186" spans="1:24" x14ac:dyDescent="0.45">
      <c r="A186" t="s">
        <v>301</v>
      </c>
      <c r="B186" t="s">
        <v>8</v>
      </c>
      <c r="C186">
        <v>88</v>
      </c>
      <c r="D186">
        <v>343</v>
      </c>
      <c r="E186">
        <v>301</v>
      </c>
      <c r="F186">
        <v>89</v>
      </c>
      <c r="G186" s="2">
        <v>0.432</v>
      </c>
      <c r="H186" s="2">
        <f t="shared" si="16"/>
        <v>0.25947521865889212</v>
      </c>
      <c r="I186" s="2">
        <f t="shared" si="17"/>
        <v>0.61807580174927113</v>
      </c>
      <c r="J186" s="2">
        <f t="shared" si="18"/>
        <v>0.26700874635568511</v>
      </c>
      <c r="K186" s="1">
        <f t="shared" si="19"/>
        <v>-0.30260160041523237</v>
      </c>
      <c r="L186" s="1">
        <f t="shared" si="20"/>
        <v>0.41314531781107972</v>
      </c>
      <c r="M186" s="1">
        <f t="shared" si="21"/>
        <v>-0.40463436848640116</v>
      </c>
      <c r="N186" s="1">
        <f t="shared" si="22"/>
        <v>0.14637079707712061</v>
      </c>
      <c r="O186" s="1">
        <f t="shared" si="23"/>
        <v>50.205183397452373</v>
      </c>
      <c r="P186" s="1">
        <f>IFERROR(-100*_xlfn.XMATCH(A186,Injuries!A:A),O186)</f>
        <v>50.205183397452373</v>
      </c>
      <c r="Q186" s="64" t="str">
        <f>IF(AND(_xlfn.IFNA(_xlfn.XMATCH(A186,RHH!A:A),0)&gt;0,_xlfn.IFNA(_xlfn.XMATCH(A186,LHH!A:A),0)&gt;0),"S",IF(_xlfn.IFNA(_xlfn.XMATCH(A186,RHH!A:A),0)&gt;0,"R",IF(_xlfn.IFNA(_xlfn.XMATCH(A186,LHH!A:A),0)&gt;0,"L",NA())))</f>
        <v>L</v>
      </c>
      <c r="R186" s="63" cm="1">
        <f t="array" ref="R186">IF(_xlfn.IFS(Q186="R",_xlfn.XLOOKUP(A186,RHH!A:A,RHH!V:V,0),Q186="L",_xlfn.XLOOKUP(A186,LHH!A:A,LHH!V:V,0),Q186="S",_xlfn.XLOOKUP(A186,RHH!A:A,RHH!V:V,0))="",AVERAGE(S186,N186),_xlfn.IFS(Q186="R",_xlfn.XLOOKUP(A186,RHH!A:A,RHH!V:V,0),Q186="L",_xlfn.XLOOKUP(A186,LHH!A:A,LHH!V:V,0),Q186="S",_xlfn.XLOOKUP(A186,RHH!A:A,RHH!V:V,0)))</f>
        <v>0.24409718828654514</v>
      </c>
      <c r="S186" s="63" cm="1">
        <f t="array" ref="S186">_xlfn.IFS(Q186="R",_xlfn.XLOOKUP(A186,RHH!A:A,RHH!L:L,0),Q186="L",_xlfn.XLOOKUP(A186,LHH!A:A,LHH!L:L,0),Q186="S",_xlfn.XLOOKUP(A186,LHH!A:A,LHH!L:L,0))</f>
        <v>0.46781567349578507</v>
      </c>
      <c r="T186" s="64" t="s">
        <v>532</v>
      </c>
      <c r="U186" s="64" t="s">
        <v>533</v>
      </c>
      <c r="V186" s="64" t="s">
        <v>530</v>
      </c>
      <c r="W186" s="64" t="s">
        <v>549</v>
      </c>
      <c r="X186" s="64" t="s">
        <v>549</v>
      </c>
    </row>
    <row r="187" spans="1:24" x14ac:dyDescent="0.45">
      <c r="A187" t="s">
        <v>478</v>
      </c>
      <c r="B187" t="s">
        <v>31</v>
      </c>
      <c r="C187">
        <v>31</v>
      </c>
      <c r="D187">
        <v>64</v>
      </c>
      <c r="E187">
        <v>57</v>
      </c>
      <c r="F187">
        <v>12</v>
      </c>
      <c r="G187" s="2">
        <v>0.439</v>
      </c>
      <c r="H187" s="2">
        <f t="shared" si="16"/>
        <v>0.1875</v>
      </c>
      <c r="I187" s="2">
        <f t="shared" si="17"/>
        <v>0.703125</v>
      </c>
      <c r="J187" s="2">
        <f t="shared" si="18"/>
        <v>0.30867187499999998</v>
      </c>
      <c r="K187" s="1">
        <f t="shared" si="19"/>
        <v>0.77673411802454762</v>
      </c>
      <c r="L187" s="1">
        <f t="shared" si="20"/>
        <v>0.48963269873837284</v>
      </c>
      <c r="M187" s="1">
        <f t="shared" si="21"/>
        <v>0.66404869602384531</v>
      </c>
      <c r="N187" s="1">
        <f t="shared" si="22"/>
        <v>0.75954029606471174</v>
      </c>
      <c r="O187" s="1">
        <f t="shared" si="23"/>
        <v>48.610578948141551</v>
      </c>
      <c r="P187" s="1">
        <f>IFERROR(-100*_xlfn.XMATCH(A187,Injuries!A:A),O187)</f>
        <v>48.610578948141551</v>
      </c>
      <c r="Q187" s="64" t="str">
        <f>IF(AND(_xlfn.IFNA(_xlfn.XMATCH(A187,RHH!A:A),0)&gt;0,_xlfn.IFNA(_xlfn.XMATCH(A187,LHH!A:A),0)&gt;0),"S",IF(_xlfn.IFNA(_xlfn.XMATCH(A187,RHH!A:A),0)&gt;0,"R",IF(_xlfn.IFNA(_xlfn.XMATCH(A187,LHH!A:A),0)&gt;0,"L",NA())))</f>
        <v>L</v>
      </c>
      <c r="R187" s="63" cm="1">
        <f t="array" ref="R187">IF(_xlfn.IFS(Q187="R",_xlfn.XLOOKUP(A187,RHH!A:A,RHH!V:V,0),Q187="L",_xlfn.XLOOKUP(A187,LHH!A:A,LHH!V:V,0),Q187="S",_xlfn.XLOOKUP(A187,RHH!A:A,RHH!V:V,0))="",AVERAGE(S187,N187),_xlfn.IFS(Q187="R",_xlfn.XLOOKUP(A187,RHH!A:A,RHH!V:V,0),Q187="L",_xlfn.XLOOKUP(A187,LHH!A:A,LHH!V:V,0),Q187="S",_xlfn.XLOOKUP(A187,RHH!A:A,RHH!V:V,0)))</f>
        <v>0.22779278760728747</v>
      </c>
      <c r="S187" s="63" cm="1">
        <f t="array" ref="S187">_xlfn.IFS(Q187="R",_xlfn.XLOOKUP(A187,RHH!A:A,RHH!L:L,0),Q187="L",_xlfn.XLOOKUP(A187,LHH!A:A,LHH!L:L,0),Q187="S",_xlfn.XLOOKUP(A187,LHH!A:A,LHH!L:L,0))</f>
        <v>-0.30395472085013681</v>
      </c>
      <c r="T187" s="64" t="s">
        <v>533</v>
      </c>
      <c r="U187" s="64" t="s">
        <v>549</v>
      </c>
      <c r="V187" s="64" t="s">
        <v>549</v>
      </c>
      <c r="W187" s="64" t="s">
        <v>549</v>
      </c>
      <c r="X187" s="64" t="s">
        <v>549</v>
      </c>
    </row>
    <row r="188" spans="1:24" x14ac:dyDescent="0.45">
      <c r="A188" t="s">
        <v>582</v>
      </c>
      <c r="B188" t="s">
        <v>8</v>
      </c>
      <c r="C188">
        <v>44</v>
      </c>
      <c r="D188">
        <v>141</v>
      </c>
      <c r="E188">
        <v>134</v>
      </c>
      <c r="F188">
        <v>28</v>
      </c>
      <c r="G188" s="2">
        <v>0.373</v>
      </c>
      <c r="H188" s="2">
        <f t="shared" si="16"/>
        <v>0.19858156028368795</v>
      </c>
      <c r="I188" s="2">
        <f t="shared" si="17"/>
        <v>0.75177304964539005</v>
      </c>
      <c r="J188" s="2">
        <f t="shared" si="18"/>
        <v>0.2804113475177305</v>
      </c>
      <c r="K188" s="1">
        <f t="shared" si="19"/>
        <v>0.61055575756811309</v>
      </c>
      <c r="L188" s="1">
        <f t="shared" si="20"/>
        <v>-0.23153403571896161</v>
      </c>
      <c r="M188" s="1">
        <f t="shared" si="21"/>
        <v>1.2753342559913257</v>
      </c>
      <c r="N188" s="1">
        <f t="shared" si="22"/>
        <v>0.34362113585558562</v>
      </c>
      <c r="O188" s="1">
        <f t="shared" si="23"/>
        <v>48.450580155637574</v>
      </c>
      <c r="P188" s="1">
        <f>IFERROR(-100*_xlfn.XMATCH(A188,Injuries!A:A),O188)</f>
        <v>48.450580155637574</v>
      </c>
      <c r="Q188" s="64" t="str">
        <f>IF(AND(_xlfn.IFNA(_xlfn.XMATCH(A188,RHH!A:A),0)&gt;0,_xlfn.IFNA(_xlfn.XMATCH(A188,LHH!A:A),0)&gt;0),"S",IF(_xlfn.IFNA(_xlfn.XMATCH(A188,RHH!A:A),0)&gt;0,"R",IF(_xlfn.IFNA(_xlfn.XMATCH(A188,LHH!A:A),0)&gt;0,"L",NA())))</f>
        <v>L</v>
      </c>
      <c r="R188" s="63" cm="1">
        <f t="array" ref="R188">IF(_xlfn.IFS(Q188="R",_xlfn.XLOOKUP(A188,RHH!A:A,RHH!V:V,0),Q188="L",_xlfn.XLOOKUP(A188,LHH!A:A,LHH!V:V,0),Q188="S",_xlfn.XLOOKUP(A188,RHH!A:A,RHH!V:V,0))="",AVERAGE(S188,N188),_xlfn.IFS(Q188="R",_xlfn.XLOOKUP(A188,RHH!A:A,RHH!V:V,0),Q188="L",_xlfn.XLOOKUP(A188,LHH!A:A,LHH!V:V,0),Q188="S",_xlfn.XLOOKUP(A188,RHH!A:A,RHH!V:V,0)))</f>
        <v>0.42272249115150895</v>
      </c>
      <c r="S188" s="63" cm="1">
        <f t="array" ref="S188">_xlfn.IFS(Q188="R",_xlfn.XLOOKUP(A188,RHH!A:A,RHH!L:L,0),Q188="L",_xlfn.XLOOKUP(A188,LHH!A:A,LHH!L:L,0),Q188="S",_xlfn.XLOOKUP(A188,LHH!A:A,LHH!L:L,0))</f>
        <v>0.49786101493490964</v>
      </c>
      <c r="T188" s="64" t="s">
        <v>532</v>
      </c>
      <c r="U188" s="64" t="s">
        <v>534</v>
      </c>
      <c r="V188" s="64" t="s">
        <v>531</v>
      </c>
      <c r="W188" s="64" t="s">
        <v>549</v>
      </c>
      <c r="X188" s="64" t="s">
        <v>549</v>
      </c>
    </row>
    <row r="189" spans="1:24" x14ac:dyDescent="0.45">
      <c r="A189" t="s">
        <v>264</v>
      </c>
      <c r="B189" t="s">
        <v>10</v>
      </c>
      <c r="C189">
        <v>58</v>
      </c>
      <c r="D189">
        <v>249</v>
      </c>
      <c r="E189">
        <v>217</v>
      </c>
      <c r="F189">
        <v>41</v>
      </c>
      <c r="G189" s="2">
        <v>0.38200000000000001</v>
      </c>
      <c r="H189" s="2">
        <f t="shared" si="16"/>
        <v>0.1646586345381526</v>
      </c>
      <c r="I189" s="2">
        <f t="shared" si="17"/>
        <v>0.70682730923694781</v>
      </c>
      <c r="J189" s="2">
        <f t="shared" si="18"/>
        <v>0.27000803212851404</v>
      </c>
      <c r="K189" s="1">
        <f t="shared" si="19"/>
        <v>1.1192617554569189</v>
      </c>
      <c r="L189" s="1">
        <f t="shared" si="20"/>
        <v>-0.13319311738387046</v>
      </c>
      <c r="M189" s="1">
        <f t="shared" si="21"/>
        <v>0.71056994798722961</v>
      </c>
      <c r="N189" s="1">
        <f t="shared" si="22"/>
        <v>0.19051223855038538</v>
      </c>
      <c r="O189" s="1">
        <f t="shared" si="23"/>
        <v>47.437547399045961</v>
      </c>
      <c r="P189" s="1">
        <f>IFERROR(-100*_xlfn.XMATCH(A189,Injuries!A:A),O189)</f>
        <v>47.437547399045961</v>
      </c>
      <c r="Q189" s="64" t="str">
        <f>IF(AND(_xlfn.IFNA(_xlfn.XMATCH(A189,RHH!A:A),0)&gt;0,_xlfn.IFNA(_xlfn.XMATCH(A189,LHH!A:A),0)&gt;0),"S",IF(_xlfn.IFNA(_xlfn.XMATCH(A189,RHH!A:A),0)&gt;0,"R",IF(_xlfn.IFNA(_xlfn.XMATCH(A189,LHH!A:A),0)&gt;0,"L",NA())))</f>
        <v>R</v>
      </c>
      <c r="R189" s="63" cm="1">
        <f t="array" ref="R189">IF(_xlfn.IFS(Q189="R",_xlfn.XLOOKUP(A189,RHH!A:A,RHH!V:V,0),Q189="L",_xlfn.XLOOKUP(A189,LHH!A:A,LHH!V:V,0),Q189="S",_xlfn.XLOOKUP(A189,RHH!A:A,RHH!V:V,0))="",AVERAGE(S189,N189),_xlfn.IFS(Q189="R",_xlfn.XLOOKUP(A189,RHH!A:A,RHH!V:V,0),Q189="L",_xlfn.XLOOKUP(A189,LHH!A:A,LHH!V:V,0),Q189="S",_xlfn.XLOOKUP(A189,RHH!A:A,RHH!V:V,0)))</f>
        <v>-0.84214547947407825</v>
      </c>
      <c r="S189" s="63" cm="1">
        <f t="array" ref="S189">_xlfn.IFS(Q189="R",_xlfn.XLOOKUP(A189,RHH!A:A,RHH!L:L,0),Q189="L",_xlfn.XLOOKUP(A189,LHH!A:A,LHH!L:L,0),Q189="S",_xlfn.XLOOKUP(A189,LHH!A:A,LHH!L:L,0))</f>
        <v>0.27289919787778633</v>
      </c>
      <c r="T189" s="64" t="s">
        <v>529</v>
      </c>
      <c r="U189" s="64" t="s">
        <v>549</v>
      </c>
      <c r="V189" s="64" t="s">
        <v>549</v>
      </c>
      <c r="W189" s="64" t="s">
        <v>549</v>
      </c>
      <c r="X189" s="64" t="s">
        <v>549</v>
      </c>
    </row>
    <row r="190" spans="1:24" x14ac:dyDescent="0.45">
      <c r="A190" t="s">
        <v>255</v>
      </c>
      <c r="B190" t="s">
        <v>29</v>
      </c>
      <c r="C190">
        <v>69</v>
      </c>
      <c r="D190">
        <v>234</v>
      </c>
      <c r="E190">
        <v>208</v>
      </c>
      <c r="F190">
        <v>57</v>
      </c>
      <c r="G190" s="2">
        <v>0.41799999999999998</v>
      </c>
      <c r="H190" s="2">
        <f t="shared" si="16"/>
        <v>0.24358974358974358</v>
      </c>
      <c r="I190" s="2">
        <f t="shared" si="17"/>
        <v>0.64529914529914534</v>
      </c>
      <c r="J190" s="2">
        <f t="shared" si="18"/>
        <v>0.26973504273504273</v>
      </c>
      <c r="K190" s="1">
        <f t="shared" si="19"/>
        <v>-6.4384044901097309E-2</v>
      </c>
      <c r="L190" s="1">
        <f t="shared" si="20"/>
        <v>0.26017055595649352</v>
      </c>
      <c r="M190" s="1">
        <f t="shared" si="21"/>
        <v>-6.2560288900994868E-2</v>
      </c>
      <c r="N190" s="1">
        <f t="shared" si="22"/>
        <v>0.18649456692872785</v>
      </c>
      <c r="O190" s="1">
        <f t="shared" si="23"/>
        <v>43.639728661322316</v>
      </c>
      <c r="P190" s="1">
        <f>IFERROR(-100*_xlfn.XMATCH(A190,Injuries!A:A),O190)</f>
        <v>43.639728661322316</v>
      </c>
      <c r="Q190" s="64" t="str">
        <f>IF(AND(_xlfn.IFNA(_xlfn.XMATCH(A190,RHH!A:A),0)&gt;0,_xlfn.IFNA(_xlfn.XMATCH(A190,LHH!A:A),0)&gt;0),"S",IF(_xlfn.IFNA(_xlfn.XMATCH(A190,RHH!A:A),0)&gt;0,"R",IF(_xlfn.IFNA(_xlfn.XMATCH(A190,LHH!A:A),0)&gt;0,"L",NA())))</f>
        <v>S</v>
      </c>
      <c r="R190" s="63" cm="1">
        <f t="array" ref="R190">IF(_xlfn.IFS(Q190="R",_xlfn.XLOOKUP(A190,RHH!A:A,RHH!V:V,0),Q190="L",_xlfn.XLOOKUP(A190,LHH!A:A,LHH!V:V,0),Q190="S",_xlfn.XLOOKUP(A190,RHH!A:A,RHH!V:V,0))="",AVERAGE(S190,N190),_xlfn.IFS(Q190="R",_xlfn.XLOOKUP(A190,RHH!A:A,RHH!V:V,0),Q190="L",_xlfn.XLOOKUP(A190,LHH!A:A,LHH!V:V,0),Q190="S",_xlfn.XLOOKUP(A190,RHH!A:A,RHH!V:V,0)))</f>
        <v>-0.14729408804446015</v>
      </c>
      <c r="S190" s="63" cm="1">
        <f t="array" ref="S190">_xlfn.IFS(Q190="R",_xlfn.XLOOKUP(A190,RHH!A:A,RHH!L:L,0),Q190="L",_xlfn.XLOOKUP(A190,LHH!A:A,LHH!L:L,0),Q190="S",_xlfn.XLOOKUP(A190,LHH!A:A,LHH!L:L,0))</f>
        <v>-7.7311151905776893E-2</v>
      </c>
      <c r="T190" s="64" t="s">
        <v>529</v>
      </c>
      <c r="U190" s="64" t="s">
        <v>549</v>
      </c>
      <c r="V190" s="64" t="s">
        <v>549</v>
      </c>
      <c r="W190" s="64" t="s">
        <v>549</v>
      </c>
      <c r="X190" s="64" t="s">
        <v>549</v>
      </c>
    </row>
    <row r="191" spans="1:24" x14ac:dyDescent="0.45">
      <c r="A191" t="s">
        <v>91</v>
      </c>
      <c r="B191" t="s">
        <v>65</v>
      </c>
      <c r="C191">
        <v>63</v>
      </c>
      <c r="D191">
        <v>225</v>
      </c>
      <c r="E191">
        <v>205</v>
      </c>
      <c r="F191">
        <v>45</v>
      </c>
      <c r="G191" s="2">
        <v>0.38</v>
      </c>
      <c r="H191" s="2">
        <f t="shared" si="16"/>
        <v>0.2</v>
      </c>
      <c r="I191" s="2">
        <f t="shared" si="17"/>
        <v>0.71111111111111114</v>
      </c>
      <c r="J191" s="2">
        <f t="shared" si="18"/>
        <v>0.27022222222222225</v>
      </c>
      <c r="K191" s="1">
        <f t="shared" si="19"/>
        <v>0.58928492742968941</v>
      </c>
      <c r="L191" s="1">
        <f t="shared" si="20"/>
        <v>-0.15504665479166851</v>
      </c>
      <c r="M191" s="1">
        <f t="shared" si="21"/>
        <v>0.76439792766011694</v>
      </c>
      <c r="N191" s="1">
        <f t="shared" si="22"/>
        <v>0.19366454219921589</v>
      </c>
      <c r="O191" s="1">
        <f t="shared" si="23"/>
        <v>43.574521994823577</v>
      </c>
      <c r="P191" s="1">
        <f>IFERROR(-100*_xlfn.XMATCH(A191,Injuries!A:A),O191)</f>
        <v>43.574521994823577</v>
      </c>
      <c r="Q191" s="64" t="str">
        <f>IF(AND(_xlfn.IFNA(_xlfn.XMATCH(A191,RHH!A:A),0)&gt;0,_xlfn.IFNA(_xlfn.XMATCH(A191,LHH!A:A),0)&gt;0),"S",IF(_xlfn.IFNA(_xlfn.XMATCH(A191,RHH!A:A),0)&gt;0,"R",IF(_xlfn.IFNA(_xlfn.XMATCH(A191,LHH!A:A),0)&gt;0,"L",NA())))</f>
        <v>L</v>
      </c>
      <c r="R191" s="63" cm="1">
        <f t="array" ref="R191">IF(_xlfn.IFS(Q191="R",_xlfn.XLOOKUP(A191,RHH!A:A,RHH!V:V,0),Q191="L",_xlfn.XLOOKUP(A191,LHH!A:A,LHH!V:V,0),Q191="S",_xlfn.XLOOKUP(A191,RHH!A:A,RHH!V:V,0))="",AVERAGE(S191,N191),_xlfn.IFS(Q191="R",_xlfn.XLOOKUP(A191,RHH!A:A,RHH!V:V,0),Q191="L",_xlfn.XLOOKUP(A191,LHH!A:A,LHH!V:V,0),Q191="S",_xlfn.XLOOKUP(A191,RHH!A:A,RHH!V:V,0)))</f>
        <v>8.6311983207747509E-2</v>
      </c>
      <c r="S191" s="63" cm="1">
        <f t="array" ref="S191">_xlfn.IFS(Q191="R",_xlfn.XLOOKUP(A191,RHH!A:A,RHH!L:L,0),Q191="L",_xlfn.XLOOKUP(A191,LHH!A:A,LHH!L:L,0),Q191="S",_xlfn.XLOOKUP(A191,LHH!A:A,LHH!L:L,0))</f>
        <v>0.28685347462479516</v>
      </c>
      <c r="T191" s="64" t="s">
        <v>532</v>
      </c>
      <c r="U191" s="64" t="s">
        <v>549</v>
      </c>
      <c r="V191" s="64" t="s">
        <v>549</v>
      </c>
      <c r="W191" s="64" t="s">
        <v>549</v>
      </c>
      <c r="X191" s="64" t="s">
        <v>549</v>
      </c>
    </row>
    <row r="192" spans="1:24" x14ac:dyDescent="0.45">
      <c r="A192" t="s">
        <v>291</v>
      </c>
      <c r="B192" t="s">
        <v>24</v>
      </c>
      <c r="C192">
        <v>53</v>
      </c>
      <c r="D192">
        <v>186</v>
      </c>
      <c r="E192">
        <v>169</v>
      </c>
      <c r="F192">
        <v>50</v>
      </c>
      <c r="G192" s="2">
        <v>0.42599999999999999</v>
      </c>
      <c r="H192" s="2">
        <f t="shared" si="16"/>
        <v>0.26881720430107525</v>
      </c>
      <c r="I192" s="2">
        <f t="shared" si="17"/>
        <v>0.63978494623655913</v>
      </c>
      <c r="J192" s="2">
        <f t="shared" si="18"/>
        <v>0.2725483870967742</v>
      </c>
      <c r="K192" s="1">
        <f t="shared" si="19"/>
        <v>-0.44269341218931352</v>
      </c>
      <c r="L192" s="1">
        <f t="shared" si="20"/>
        <v>0.34758470558768562</v>
      </c>
      <c r="M192" s="1">
        <f t="shared" si="21"/>
        <v>-0.13184878630871333</v>
      </c>
      <c r="N192" s="1">
        <f t="shared" si="22"/>
        <v>0.22789944958863445</v>
      </c>
      <c r="O192" s="1">
        <f t="shared" si="23"/>
        <v>42.389297623486009</v>
      </c>
      <c r="P192" s="1">
        <f>IFERROR(-100*_xlfn.XMATCH(A192,Injuries!A:A),O192)</f>
        <v>42.389297623486009</v>
      </c>
      <c r="Q192" s="64" t="str">
        <f>IF(AND(_xlfn.IFNA(_xlfn.XMATCH(A192,RHH!A:A),0)&gt;0,_xlfn.IFNA(_xlfn.XMATCH(A192,LHH!A:A),0)&gt;0),"S",IF(_xlfn.IFNA(_xlfn.XMATCH(A192,RHH!A:A),0)&gt;0,"R",IF(_xlfn.IFNA(_xlfn.XMATCH(A192,LHH!A:A),0)&gt;0,"L",NA())))</f>
        <v>L</v>
      </c>
      <c r="R192" s="63" cm="1">
        <f t="array" ref="R192">IF(_xlfn.IFS(Q192="R",_xlfn.XLOOKUP(A192,RHH!A:A,RHH!V:V,0),Q192="L",_xlfn.XLOOKUP(A192,LHH!A:A,LHH!V:V,0),Q192="S",_xlfn.XLOOKUP(A192,RHH!A:A,RHH!V:V,0))="",AVERAGE(S192,N192),_xlfn.IFS(Q192="R",_xlfn.XLOOKUP(A192,RHH!A:A,RHH!V:V,0),Q192="L",_xlfn.XLOOKUP(A192,LHH!A:A,LHH!V:V,0),Q192="S",_xlfn.XLOOKUP(A192,RHH!A:A,RHH!V:V,0)))</f>
        <v>1.1745960835048574</v>
      </c>
      <c r="S192" s="63" cm="1">
        <f t="array" ref="S192">_xlfn.IFS(Q192="R",_xlfn.XLOOKUP(A192,RHH!A:A,RHH!L:L,0),Q192="L",_xlfn.XLOOKUP(A192,LHH!A:A,LHH!L:L,0),Q192="S",_xlfn.XLOOKUP(A192,LHH!A:A,LHH!L:L,0))</f>
        <v>-0.95700041431528582</v>
      </c>
      <c r="T192" s="64" t="s">
        <v>530</v>
      </c>
      <c r="U192" s="64" t="s">
        <v>549</v>
      </c>
      <c r="V192" s="64" t="s">
        <v>549</v>
      </c>
      <c r="W192" s="64" t="s">
        <v>549</v>
      </c>
      <c r="X192" s="64" t="s">
        <v>549</v>
      </c>
    </row>
    <row r="193" spans="1:24" x14ac:dyDescent="0.45">
      <c r="A193" t="s">
        <v>129</v>
      </c>
      <c r="B193" t="s">
        <v>8</v>
      </c>
      <c r="C193">
        <v>16</v>
      </c>
      <c r="D193">
        <v>59</v>
      </c>
      <c r="E193">
        <v>56</v>
      </c>
      <c r="F193">
        <v>14</v>
      </c>
      <c r="G193" s="2">
        <v>0.42899999999999999</v>
      </c>
      <c r="H193" s="2">
        <f t="shared" si="16"/>
        <v>0.23728813559322035</v>
      </c>
      <c r="I193" s="2">
        <f t="shared" si="17"/>
        <v>0.71186440677966101</v>
      </c>
      <c r="J193" s="2">
        <f t="shared" si="18"/>
        <v>0.30538983050847457</v>
      </c>
      <c r="K193" s="1">
        <f t="shared" si="19"/>
        <v>3.0114460570451987E-2</v>
      </c>
      <c r="L193" s="1">
        <f t="shared" si="20"/>
        <v>0.38036501169938269</v>
      </c>
      <c r="M193" s="1">
        <f t="shared" si="21"/>
        <v>0.77386344103479798</v>
      </c>
      <c r="N193" s="1">
        <f t="shared" si="22"/>
        <v>0.71123740470712205</v>
      </c>
      <c r="O193" s="1">
        <f t="shared" si="23"/>
        <v>41.963006877720204</v>
      </c>
      <c r="P193" s="1">
        <f>IFERROR(-100*_xlfn.XMATCH(A193,Injuries!A:A),O193)</f>
        <v>41.963006877720204</v>
      </c>
      <c r="Q193" s="64" t="str">
        <f>IF(AND(_xlfn.IFNA(_xlfn.XMATCH(A193,RHH!A:A),0)&gt;0,_xlfn.IFNA(_xlfn.XMATCH(A193,LHH!A:A),0)&gt;0),"S",IF(_xlfn.IFNA(_xlfn.XMATCH(A193,RHH!A:A),0)&gt;0,"R",IF(_xlfn.IFNA(_xlfn.XMATCH(A193,LHH!A:A),0)&gt;0,"L",NA())))</f>
        <v>L</v>
      </c>
      <c r="R193" s="63" cm="1">
        <f t="array" ref="R193">IF(_xlfn.IFS(Q193="R",_xlfn.XLOOKUP(A193,RHH!A:A,RHH!V:V,0),Q193="L",_xlfn.XLOOKUP(A193,LHH!A:A,LHH!V:V,0),Q193="S",_xlfn.XLOOKUP(A193,RHH!A:A,RHH!V:V,0))="",AVERAGE(S193,N193),_xlfn.IFS(Q193="R",_xlfn.XLOOKUP(A193,RHH!A:A,RHH!V:V,0),Q193="L",_xlfn.XLOOKUP(A193,LHH!A:A,LHH!V:V,0),Q193="S",_xlfn.XLOOKUP(A193,RHH!A:A,RHH!V:V,0)))</f>
        <v>0.31109122738824946</v>
      </c>
      <c r="S193" s="63" cm="1">
        <f t="array" ref="S193">_xlfn.IFS(Q193="R",_xlfn.XLOOKUP(A193,RHH!A:A,RHH!L:L,0),Q193="L",_xlfn.XLOOKUP(A193,LHH!A:A,LHH!L:L,0),Q193="S",_xlfn.XLOOKUP(A193,LHH!A:A,LHH!L:L,0))</f>
        <v>0.21905285914975275</v>
      </c>
      <c r="T193" s="64" t="s">
        <v>534</v>
      </c>
      <c r="U193" s="64" t="s">
        <v>549</v>
      </c>
      <c r="V193" s="64" t="s">
        <v>549</v>
      </c>
      <c r="W193" s="64" t="s">
        <v>549</v>
      </c>
      <c r="X193" s="64" t="s">
        <v>549</v>
      </c>
    </row>
    <row r="194" spans="1:24" x14ac:dyDescent="0.45">
      <c r="A194" t="s">
        <v>172</v>
      </c>
      <c r="B194" t="s">
        <v>112</v>
      </c>
      <c r="C194">
        <v>35</v>
      </c>
      <c r="D194">
        <v>128</v>
      </c>
      <c r="E194">
        <v>120</v>
      </c>
      <c r="F194">
        <v>29</v>
      </c>
      <c r="G194" s="2">
        <v>0.39200000000000002</v>
      </c>
      <c r="H194" s="2">
        <f t="shared" ref="H194:H257" si="24">F194/D194</f>
        <v>0.2265625</v>
      </c>
      <c r="I194" s="2">
        <f t="shared" ref="I194:I257" si="25">(E194-F194)/D194</f>
        <v>0.7109375</v>
      </c>
      <c r="J194" s="2">
        <f t="shared" ref="J194:J257" si="26">G194*I194</f>
        <v>0.27868750000000003</v>
      </c>
      <c r="K194" s="1">
        <f t="shared" ref="K194:K257" si="27">-(H194-AB$2)/AB$3</f>
        <v>0.19095539741561629</v>
      </c>
      <c r="L194" s="1">
        <f t="shared" ref="L194:L257" si="28">(G194-AA$2)/AA$3</f>
        <v>-2.3925430344880306E-2</v>
      </c>
      <c r="M194" s="1">
        <f t="shared" ref="M194:M257" si="29">(I194-AC$2)/AC$3</f>
        <v>0.76221642262454548</v>
      </c>
      <c r="N194" s="1">
        <f t="shared" ref="N194:N257" si="30">(J194-AD$2)/AD$3</f>
        <v>0.31825072433892609</v>
      </c>
      <c r="O194" s="1">
        <f t="shared" ref="O194:O257" si="31">N194*D194</f>
        <v>40.73609271538254</v>
      </c>
      <c r="P194" s="1">
        <f>IFERROR(-100*_xlfn.XMATCH(A194,Injuries!A:A),O194)</f>
        <v>40.73609271538254</v>
      </c>
      <c r="Q194" s="64" t="str">
        <f>IF(AND(_xlfn.IFNA(_xlfn.XMATCH(A194,RHH!A:A),0)&gt;0,_xlfn.IFNA(_xlfn.XMATCH(A194,LHH!A:A),0)&gt;0),"S",IF(_xlfn.IFNA(_xlfn.XMATCH(A194,RHH!A:A),0)&gt;0,"R",IF(_xlfn.IFNA(_xlfn.XMATCH(A194,LHH!A:A),0)&gt;0,"L",NA())))</f>
        <v>R</v>
      </c>
      <c r="R194" s="63" cm="1">
        <f t="array" ref="R194">IF(_xlfn.IFS(Q194="R",_xlfn.XLOOKUP(A194,RHH!A:A,RHH!V:V,0),Q194="L",_xlfn.XLOOKUP(A194,LHH!A:A,LHH!V:V,0),Q194="S",_xlfn.XLOOKUP(A194,RHH!A:A,RHH!V:V,0))="",AVERAGE(S194,N194),_xlfn.IFS(Q194="R",_xlfn.XLOOKUP(A194,RHH!A:A,RHH!V:V,0),Q194="L",_xlfn.XLOOKUP(A194,LHH!A:A,LHH!V:V,0),Q194="S",_xlfn.XLOOKUP(A194,RHH!A:A,RHH!V:V,0)))</f>
        <v>-1.1554324156248394</v>
      </c>
      <c r="S194" s="63" cm="1">
        <f t="array" ref="S194">_xlfn.IFS(Q194="R",_xlfn.XLOOKUP(A194,RHH!A:A,RHH!L:L,0),Q194="L",_xlfn.XLOOKUP(A194,LHH!A:A,LHH!L:L,0),Q194="S",_xlfn.XLOOKUP(A194,LHH!A:A,LHH!L:L,0))</f>
        <v>0.96049549230735642</v>
      </c>
      <c r="T194" s="64" t="s">
        <v>533</v>
      </c>
      <c r="U194" s="64" t="s">
        <v>531</v>
      </c>
      <c r="V194" s="64" t="s">
        <v>549</v>
      </c>
      <c r="W194" s="64" t="s">
        <v>549</v>
      </c>
      <c r="X194" s="64" t="s">
        <v>549</v>
      </c>
    </row>
    <row r="195" spans="1:24" x14ac:dyDescent="0.45">
      <c r="A195" t="s">
        <v>167</v>
      </c>
      <c r="B195" t="s">
        <v>114</v>
      </c>
      <c r="C195">
        <v>55</v>
      </c>
      <c r="D195">
        <v>117</v>
      </c>
      <c r="E195">
        <v>107</v>
      </c>
      <c r="F195">
        <v>29</v>
      </c>
      <c r="G195" s="2">
        <v>0.42099999999999999</v>
      </c>
      <c r="H195" s="2">
        <f t="shared" si="24"/>
        <v>0.24786324786324787</v>
      </c>
      <c r="I195" s="2">
        <f t="shared" si="25"/>
        <v>0.66666666666666663</v>
      </c>
      <c r="J195" s="2">
        <f t="shared" si="26"/>
        <v>0.28066666666666662</v>
      </c>
      <c r="K195" s="1">
        <f t="shared" si="27"/>
        <v>-0.12846923826686094</v>
      </c>
      <c r="L195" s="1">
        <f t="shared" si="28"/>
        <v>0.29295086206819054</v>
      </c>
      <c r="M195" s="1">
        <f t="shared" si="29"/>
        <v>0.20593263855391067</v>
      </c>
      <c r="N195" s="1">
        <f t="shared" si="30"/>
        <v>0.34737874887528042</v>
      </c>
      <c r="O195" s="1">
        <f t="shared" si="31"/>
        <v>40.643313618407809</v>
      </c>
      <c r="P195" s="1">
        <f>IFERROR(-100*_xlfn.XMATCH(A195,Injuries!A:A),O195)</f>
        <v>40.643313618407809</v>
      </c>
      <c r="Q195" s="64" t="str">
        <f>IF(AND(_xlfn.IFNA(_xlfn.XMATCH(A195,RHH!A:A),0)&gt;0,_xlfn.IFNA(_xlfn.XMATCH(A195,LHH!A:A),0)&gt;0),"S",IF(_xlfn.IFNA(_xlfn.XMATCH(A195,RHH!A:A),0)&gt;0,"R",IF(_xlfn.IFNA(_xlfn.XMATCH(A195,LHH!A:A),0)&gt;0,"L",NA())))</f>
        <v>S</v>
      </c>
      <c r="R195" s="63" cm="1">
        <f t="array" ref="R195">IF(_xlfn.IFS(Q195="R",_xlfn.XLOOKUP(A195,RHH!A:A,RHH!V:V,0),Q195="L",_xlfn.XLOOKUP(A195,LHH!A:A,LHH!V:V,0),Q195="S",_xlfn.XLOOKUP(A195,RHH!A:A,RHH!V:V,0))="",AVERAGE(S195,N195),_xlfn.IFS(Q195="R",_xlfn.XLOOKUP(A195,RHH!A:A,RHH!V:V,0),Q195="L",_xlfn.XLOOKUP(A195,LHH!A:A,LHH!V:V,0),Q195="S",_xlfn.XLOOKUP(A195,RHH!A:A,RHH!V:V,0)))</f>
        <v>-0.67580616813196359</v>
      </c>
      <c r="S195" s="63" cm="1">
        <f t="array" ref="S195">_xlfn.IFS(Q195="R",_xlfn.XLOOKUP(A195,RHH!A:A,RHH!L:L,0),Q195="L",_xlfn.XLOOKUP(A195,LHH!A:A,LHH!L:L,0),Q195="S",_xlfn.XLOOKUP(A195,LHH!A:A,LHH!L:L,0))</f>
        <v>-7.9209151583640655E-2</v>
      </c>
      <c r="T195" s="64" t="s">
        <v>529</v>
      </c>
      <c r="U195" s="64" t="s">
        <v>549</v>
      </c>
      <c r="V195" s="64" t="s">
        <v>549</v>
      </c>
      <c r="W195" s="64" t="s">
        <v>549</v>
      </c>
      <c r="X195" s="64" t="s">
        <v>549</v>
      </c>
    </row>
    <row r="196" spans="1:24" x14ac:dyDescent="0.45">
      <c r="A196" t="s">
        <v>162</v>
      </c>
      <c r="B196" t="s">
        <v>63</v>
      </c>
      <c r="C196">
        <v>75</v>
      </c>
      <c r="D196">
        <v>288</v>
      </c>
      <c r="E196">
        <v>252</v>
      </c>
      <c r="F196">
        <v>73</v>
      </c>
      <c r="G196" s="2">
        <v>0.42899999999999999</v>
      </c>
      <c r="H196" s="2">
        <f t="shared" si="24"/>
        <v>0.25347222222222221</v>
      </c>
      <c r="I196" s="2">
        <f t="shared" si="25"/>
        <v>0.62152777777777779</v>
      </c>
      <c r="J196" s="2">
        <f t="shared" si="26"/>
        <v>0.26663541666666668</v>
      </c>
      <c r="K196" s="1">
        <f t="shared" si="27"/>
        <v>-0.21258105455942514</v>
      </c>
      <c r="L196" s="1">
        <f t="shared" si="28"/>
        <v>0.38036501169938269</v>
      </c>
      <c r="M196" s="1">
        <f t="shared" si="29"/>
        <v>-0.36125867069457868</v>
      </c>
      <c r="N196" s="1">
        <f t="shared" si="30"/>
        <v>0.14087638545175024</v>
      </c>
      <c r="O196" s="1">
        <f t="shared" si="31"/>
        <v>40.572399010104071</v>
      </c>
      <c r="P196" s="1">
        <f>IFERROR(-100*_xlfn.XMATCH(A196,Injuries!A:A),O196)</f>
        <v>40.572399010104071</v>
      </c>
      <c r="Q196" s="64" t="str">
        <f>IF(AND(_xlfn.IFNA(_xlfn.XMATCH(A196,RHH!A:A),0)&gt;0,_xlfn.IFNA(_xlfn.XMATCH(A196,LHH!A:A),0)&gt;0),"S",IF(_xlfn.IFNA(_xlfn.XMATCH(A196,RHH!A:A),0)&gt;0,"R",IF(_xlfn.IFNA(_xlfn.XMATCH(A196,LHH!A:A),0)&gt;0,"L",NA())))</f>
        <v>R</v>
      </c>
      <c r="R196" s="63" cm="1">
        <f t="array" ref="R196">IF(_xlfn.IFS(Q196="R",_xlfn.XLOOKUP(A196,RHH!A:A,RHH!V:V,0),Q196="L",_xlfn.XLOOKUP(A196,LHH!A:A,LHH!V:V,0),Q196="S",_xlfn.XLOOKUP(A196,RHH!A:A,RHH!V:V,0))="",AVERAGE(S196,N196),_xlfn.IFS(Q196="R",_xlfn.XLOOKUP(A196,RHH!A:A,RHH!V:V,0),Q196="L",_xlfn.XLOOKUP(A196,LHH!A:A,LHH!V:V,0),Q196="S",_xlfn.XLOOKUP(A196,RHH!A:A,RHH!V:V,0)))</f>
        <v>-0.3995731927614235</v>
      </c>
      <c r="S196" s="63" cm="1">
        <f t="array" ref="S196">_xlfn.IFS(Q196="R",_xlfn.XLOOKUP(A196,RHH!A:A,RHH!L:L,0),Q196="L",_xlfn.XLOOKUP(A196,LHH!A:A,LHH!L:L,0),Q196="S",_xlfn.XLOOKUP(A196,LHH!A:A,LHH!L:L,0))</f>
        <v>0.20826670309178824</v>
      </c>
      <c r="T196" s="64" t="s">
        <v>529</v>
      </c>
      <c r="U196" s="64" t="s">
        <v>530</v>
      </c>
      <c r="V196" s="64" t="s">
        <v>549</v>
      </c>
      <c r="W196" s="64" t="s">
        <v>549</v>
      </c>
      <c r="X196" s="64" t="s">
        <v>549</v>
      </c>
    </row>
    <row r="197" spans="1:24" x14ac:dyDescent="0.45">
      <c r="A197" t="s">
        <v>647</v>
      </c>
      <c r="B197" t="s">
        <v>65</v>
      </c>
      <c r="C197">
        <v>23</v>
      </c>
      <c r="D197">
        <v>89</v>
      </c>
      <c r="E197">
        <v>83</v>
      </c>
      <c r="F197">
        <v>24</v>
      </c>
      <c r="G197" s="2">
        <v>0.434</v>
      </c>
      <c r="H197" s="2">
        <f t="shared" si="24"/>
        <v>0.2696629213483146</v>
      </c>
      <c r="I197" s="2">
        <f t="shared" si="25"/>
        <v>0.6629213483146067</v>
      </c>
      <c r="J197" s="2">
        <f t="shared" si="26"/>
        <v>0.2877078651685393</v>
      </c>
      <c r="K197" s="1">
        <f t="shared" si="27"/>
        <v>-0.45537573026749661</v>
      </c>
      <c r="L197" s="1">
        <f t="shared" si="28"/>
        <v>0.43499885521887777</v>
      </c>
      <c r="M197" s="1">
        <f t="shared" si="29"/>
        <v>0.15887095688765726</v>
      </c>
      <c r="N197" s="1">
        <f t="shared" si="30"/>
        <v>0.45100630393779695</v>
      </c>
      <c r="O197" s="1">
        <f t="shared" si="31"/>
        <v>40.139561050463925</v>
      </c>
      <c r="P197" s="1">
        <f>IFERROR(-100*_xlfn.XMATCH(A197,Injuries!A:A),O197)</f>
        <v>40.139561050463925</v>
      </c>
      <c r="Q197" s="64" t="e">
        <f>IF(AND(_xlfn.IFNA(_xlfn.XMATCH(A197,RHH!A:A),0)&gt;0,_xlfn.IFNA(_xlfn.XMATCH(A197,LHH!A:A),0)&gt;0),"S",IF(_xlfn.IFNA(_xlfn.XMATCH(A197,RHH!A:A),0)&gt;0,"R",IF(_xlfn.IFNA(_xlfn.XMATCH(A197,LHH!A:A),0)&gt;0,"L",NA())))</f>
        <v>#N/A</v>
      </c>
      <c r="R197" s="63" t="e" cm="1">
        <f t="array" ref="R197">IF(_xlfn.IFS(Q197="R",_xlfn.XLOOKUP(A197,RHH!A:A,RHH!V:V,0),Q197="L",_xlfn.XLOOKUP(A197,LHH!A:A,LHH!V:V,0),Q197="S",_xlfn.XLOOKUP(A197,RHH!A:A,RHH!V:V,0))="",AVERAGE(S197,N197),_xlfn.IFS(Q197="R",_xlfn.XLOOKUP(A197,RHH!A:A,RHH!V:V,0),Q197="L",_xlfn.XLOOKUP(A197,LHH!A:A,LHH!V:V,0),Q197="S",_xlfn.XLOOKUP(A197,RHH!A:A,RHH!V:V,0)))</f>
        <v>#N/A</v>
      </c>
      <c r="S197" s="63" t="e" cm="1">
        <f t="array" ref="S197">_xlfn.IFS(Q197="R",_xlfn.XLOOKUP(A197,RHH!A:A,RHH!L:L,0),Q197="L",_xlfn.XLOOKUP(A197,LHH!A:A,LHH!L:L,0),Q197="S",_xlfn.XLOOKUP(A197,LHH!A:A,LHH!L:L,0))</f>
        <v>#N/A</v>
      </c>
      <c r="T197" s="64" t="s">
        <v>529</v>
      </c>
      <c r="U197" s="64" t="s">
        <v>549</v>
      </c>
      <c r="V197" s="64" t="s">
        <v>549</v>
      </c>
      <c r="W197" s="64" t="s">
        <v>549</v>
      </c>
      <c r="X197" s="64" t="s">
        <v>549</v>
      </c>
    </row>
    <row r="198" spans="1:24" x14ac:dyDescent="0.45">
      <c r="A198" t="s">
        <v>496</v>
      </c>
      <c r="B198" t="s">
        <v>31</v>
      </c>
      <c r="C198">
        <v>64</v>
      </c>
      <c r="D198">
        <v>190</v>
      </c>
      <c r="E198">
        <v>170</v>
      </c>
      <c r="F198">
        <v>62</v>
      </c>
      <c r="G198" s="2">
        <v>0.47599999999999998</v>
      </c>
      <c r="H198" s="2">
        <f t="shared" si="24"/>
        <v>0.32631578947368423</v>
      </c>
      <c r="I198" s="2">
        <f t="shared" si="25"/>
        <v>0.56842105263157894</v>
      </c>
      <c r="J198" s="2">
        <f t="shared" si="26"/>
        <v>0.27056842105263157</v>
      </c>
      <c r="K198" s="1">
        <f t="shared" si="27"/>
        <v>-1.304938472265718</v>
      </c>
      <c r="L198" s="1">
        <f t="shared" si="28"/>
        <v>0.89392314078263579</v>
      </c>
      <c r="M198" s="1">
        <f t="shared" si="29"/>
        <v>-1.0285695794703327</v>
      </c>
      <c r="N198" s="1">
        <f t="shared" si="30"/>
        <v>0.19875966036003448</v>
      </c>
      <c r="O198" s="1">
        <f t="shared" si="31"/>
        <v>37.76433546840655</v>
      </c>
      <c r="P198" s="1">
        <f>IFERROR(-100*_xlfn.XMATCH(A198,Injuries!A:A),O198)</f>
        <v>37.76433546840655</v>
      </c>
      <c r="Q198" s="64" t="str">
        <f>IF(AND(_xlfn.IFNA(_xlfn.XMATCH(A198,RHH!A:A),0)&gt;0,_xlfn.IFNA(_xlfn.XMATCH(A198,LHH!A:A),0)&gt;0),"S",IF(_xlfn.IFNA(_xlfn.XMATCH(A198,RHH!A:A),0)&gt;0,"R",IF(_xlfn.IFNA(_xlfn.XMATCH(A198,LHH!A:A),0)&gt;0,"L",NA())))</f>
        <v>L</v>
      </c>
      <c r="R198" s="63" cm="1">
        <f t="array" ref="R198">IF(_xlfn.IFS(Q198="R",_xlfn.XLOOKUP(A198,RHH!A:A,RHH!V:V,0),Q198="L",_xlfn.XLOOKUP(A198,LHH!A:A,LHH!V:V,0),Q198="S",_xlfn.XLOOKUP(A198,RHH!A:A,RHH!V:V,0))="",AVERAGE(S198,N198),_xlfn.IFS(Q198="R",_xlfn.XLOOKUP(A198,RHH!A:A,RHH!V:V,0),Q198="L",_xlfn.XLOOKUP(A198,LHH!A:A,LHH!V:V,0),Q198="S",_xlfn.XLOOKUP(A198,RHH!A:A,RHH!V:V,0)))</f>
        <v>6.4825955751336983E-3</v>
      </c>
      <c r="S198" s="63" cm="1">
        <f t="array" ref="S198">_xlfn.IFS(Q198="R",_xlfn.XLOOKUP(A198,RHH!A:A,RHH!L:L,0),Q198="L",_xlfn.XLOOKUP(A198,LHH!A:A,LHH!L:L,0),Q198="S",_xlfn.XLOOKUP(A198,LHH!A:A,LHH!L:L,0))</f>
        <v>0.47379851990428773</v>
      </c>
      <c r="T198" s="64" t="s">
        <v>531</v>
      </c>
      <c r="U198" s="64" t="s">
        <v>532</v>
      </c>
      <c r="V198" s="64" t="s">
        <v>549</v>
      </c>
      <c r="W198" s="64" t="s">
        <v>549</v>
      </c>
      <c r="X198" s="64" t="s">
        <v>549</v>
      </c>
    </row>
    <row r="199" spans="1:24" x14ac:dyDescent="0.45">
      <c r="A199" t="s">
        <v>320</v>
      </c>
      <c r="B199" t="s">
        <v>57</v>
      </c>
      <c r="C199">
        <v>90</v>
      </c>
      <c r="D199">
        <v>345</v>
      </c>
      <c r="E199">
        <v>289</v>
      </c>
      <c r="F199">
        <v>75</v>
      </c>
      <c r="G199" s="2">
        <v>0.42599999999999999</v>
      </c>
      <c r="H199" s="2">
        <f t="shared" si="24"/>
        <v>0.21739130434782608</v>
      </c>
      <c r="I199" s="2">
        <f t="shared" si="25"/>
        <v>0.62028985507246381</v>
      </c>
      <c r="J199" s="2">
        <f t="shared" si="26"/>
        <v>0.26424347826086958</v>
      </c>
      <c r="K199" s="1">
        <f t="shared" si="27"/>
        <v>0.32848605355858285</v>
      </c>
      <c r="L199" s="1">
        <f t="shared" si="28"/>
        <v>0.34758470558768562</v>
      </c>
      <c r="M199" s="1">
        <f t="shared" si="29"/>
        <v>-0.37681375007865053</v>
      </c>
      <c r="N199" s="1">
        <f t="shared" si="30"/>
        <v>0.10567346810934566</v>
      </c>
      <c r="O199" s="1">
        <f t="shared" si="31"/>
        <v>36.457346497724252</v>
      </c>
      <c r="P199" s="1">
        <f>IFERROR(-100*_xlfn.XMATCH(A199,Injuries!A:A),O199)</f>
        <v>36.457346497724252</v>
      </c>
      <c r="Q199" s="64" t="str">
        <f>IF(AND(_xlfn.IFNA(_xlfn.XMATCH(A199,RHH!A:A),0)&gt;0,_xlfn.IFNA(_xlfn.XMATCH(A199,LHH!A:A),0)&gt;0),"S",IF(_xlfn.IFNA(_xlfn.XMATCH(A199,RHH!A:A),0)&gt;0,"R",IF(_xlfn.IFNA(_xlfn.XMATCH(A199,LHH!A:A),0)&gt;0,"L",NA())))</f>
        <v>R</v>
      </c>
      <c r="R199" s="63" cm="1">
        <f t="array" ref="R199">IF(_xlfn.IFS(Q199="R",_xlfn.XLOOKUP(A199,RHH!A:A,RHH!V:V,0),Q199="L",_xlfn.XLOOKUP(A199,LHH!A:A,LHH!V:V,0),Q199="S",_xlfn.XLOOKUP(A199,RHH!A:A,RHH!V:V,0))="",AVERAGE(S199,N199),_xlfn.IFS(Q199="R",_xlfn.XLOOKUP(A199,RHH!A:A,RHH!V:V,0),Q199="L",_xlfn.XLOOKUP(A199,LHH!A:A,LHH!V:V,0),Q199="S",_xlfn.XLOOKUP(A199,RHH!A:A,RHH!V:V,0)))</f>
        <v>-0.67175796575787272</v>
      </c>
      <c r="S199" s="63" cm="1">
        <f t="array" ref="S199">_xlfn.IFS(Q199="R",_xlfn.XLOOKUP(A199,RHH!A:A,RHH!L:L,0),Q199="L",_xlfn.XLOOKUP(A199,LHH!A:A,LHH!L:L,0),Q199="S",_xlfn.XLOOKUP(A199,LHH!A:A,LHH!L:L,0))</f>
        <v>-1.0158237895801194</v>
      </c>
      <c r="T199" s="64" t="s">
        <v>530</v>
      </c>
      <c r="U199" s="64" t="s">
        <v>549</v>
      </c>
      <c r="V199" s="64" t="s">
        <v>549</v>
      </c>
      <c r="W199" s="64" t="s">
        <v>549</v>
      </c>
      <c r="X199" s="64" t="s">
        <v>549</v>
      </c>
    </row>
    <row r="200" spans="1:24" x14ac:dyDescent="0.45">
      <c r="A200" t="s">
        <v>131</v>
      </c>
      <c r="B200" t="s">
        <v>93</v>
      </c>
      <c r="C200">
        <v>46</v>
      </c>
      <c r="D200">
        <v>153</v>
      </c>
      <c r="E200">
        <v>137</v>
      </c>
      <c r="F200">
        <v>27</v>
      </c>
      <c r="G200" s="2">
        <v>0.38</v>
      </c>
      <c r="H200" s="2">
        <f t="shared" si="24"/>
        <v>0.17647058823529413</v>
      </c>
      <c r="I200" s="2">
        <f t="shared" si="25"/>
        <v>0.71895424836601307</v>
      </c>
      <c r="J200" s="2">
        <f t="shared" si="26"/>
        <v>0.273202614379085</v>
      </c>
      <c r="K200" s="1">
        <f t="shared" si="27"/>
        <v>0.94213046266706924</v>
      </c>
      <c r="L200" s="1">
        <f t="shared" si="28"/>
        <v>-0.15504665479166851</v>
      </c>
      <c r="M200" s="1">
        <f t="shared" si="29"/>
        <v>0.86295062573768233</v>
      </c>
      <c r="N200" s="1">
        <f t="shared" si="30"/>
        <v>0.23752792032455125</v>
      </c>
      <c r="O200" s="1">
        <f t="shared" si="31"/>
        <v>36.341771809656343</v>
      </c>
      <c r="P200" s="1">
        <f>IFERROR(-100*_xlfn.XMATCH(A200,Injuries!A:A),O200)</f>
        <v>36.341771809656343</v>
      </c>
      <c r="Q200" s="64" t="str">
        <f>IF(AND(_xlfn.IFNA(_xlfn.XMATCH(A200,RHH!A:A),0)&gt;0,_xlfn.IFNA(_xlfn.XMATCH(A200,LHH!A:A),0)&gt;0),"S",IF(_xlfn.IFNA(_xlfn.XMATCH(A200,RHH!A:A),0)&gt;0,"R",IF(_xlfn.IFNA(_xlfn.XMATCH(A200,LHH!A:A),0)&gt;0,"L",NA())))</f>
        <v>S</v>
      </c>
      <c r="R200" s="63" cm="1">
        <f t="array" ref="R200">IF(_xlfn.IFS(Q200="R",_xlfn.XLOOKUP(A200,RHH!A:A,RHH!V:V,0),Q200="L",_xlfn.XLOOKUP(A200,LHH!A:A,LHH!V:V,0),Q200="S",_xlfn.XLOOKUP(A200,RHH!A:A,RHH!V:V,0))="",AVERAGE(S200,N200),_xlfn.IFS(Q200="R",_xlfn.XLOOKUP(A200,RHH!A:A,RHH!V:V,0),Q200="L",_xlfn.XLOOKUP(A200,LHH!A:A,LHH!V:V,0),Q200="S",_xlfn.XLOOKUP(A200,RHH!A:A,RHH!V:V,0)))</f>
        <v>0.31428751778743808</v>
      </c>
      <c r="S200" s="63" cm="1">
        <f t="array" ref="S200">_xlfn.IFS(Q200="R",_xlfn.XLOOKUP(A200,RHH!A:A,RHH!L:L,0),Q200="L",_xlfn.XLOOKUP(A200,LHH!A:A,LHH!L:L,0),Q200="S",_xlfn.XLOOKUP(A200,LHH!A:A,LHH!L:L,0))</f>
        <v>-3.2040823274465742E-3</v>
      </c>
      <c r="T200" s="64" t="s">
        <v>531</v>
      </c>
      <c r="U200" s="64" t="s">
        <v>530</v>
      </c>
      <c r="V200" s="64" t="s">
        <v>532</v>
      </c>
      <c r="W200" s="64" t="s">
        <v>549</v>
      </c>
      <c r="X200" s="64" t="s">
        <v>549</v>
      </c>
    </row>
    <row r="201" spans="1:24" x14ac:dyDescent="0.45">
      <c r="A201" t="s">
        <v>376</v>
      </c>
      <c r="B201" t="s">
        <v>90</v>
      </c>
      <c r="C201">
        <v>52</v>
      </c>
      <c r="D201">
        <v>181</v>
      </c>
      <c r="E201">
        <v>163</v>
      </c>
      <c r="F201">
        <v>32</v>
      </c>
      <c r="G201" s="2">
        <v>0.374</v>
      </c>
      <c r="H201" s="2">
        <f t="shared" si="24"/>
        <v>0.17679558011049723</v>
      </c>
      <c r="I201" s="2">
        <f t="shared" si="25"/>
        <v>0.72375690607734811</v>
      </c>
      <c r="J201" s="2">
        <f t="shared" si="26"/>
        <v>0.2706850828729282</v>
      </c>
      <c r="K201" s="1">
        <f t="shared" si="27"/>
        <v>0.93725690555053109</v>
      </c>
      <c r="L201" s="1">
        <f t="shared" si="28"/>
        <v>-0.22060726701506259</v>
      </c>
      <c r="M201" s="1">
        <f t="shared" si="29"/>
        <v>0.92329827235055684</v>
      </c>
      <c r="N201" s="1">
        <f t="shared" si="30"/>
        <v>0.20047660942818912</v>
      </c>
      <c r="O201" s="1">
        <f t="shared" si="31"/>
        <v>36.286266306502235</v>
      </c>
      <c r="P201" s="1">
        <f>IFERROR(-100*_xlfn.XMATCH(A201,Injuries!A:A),O201)</f>
        <v>36.286266306502235</v>
      </c>
      <c r="Q201" s="64" t="str">
        <f>IF(AND(_xlfn.IFNA(_xlfn.XMATCH(A201,RHH!A:A),0)&gt;0,_xlfn.IFNA(_xlfn.XMATCH(A201,LHH!A:A),0)&gt;0),"S",IF(_xlfn.IFNA(_xlfn.XMATCH(A201,RHH!A:A),0)&gt;0,"R",IF(_xlfn.IFNA(_xlfn.XMATCH(A201,LHH!A:A),0)&gt;0,"L",NA())))</f>
        <v>R</v>
      </c>
      <c r="R201" s="63" cm="1">
        <f t="array" ref="R201">IF(_xlfn.IFS(Q201="R",_xlfn.XLOOKUP(A201,RHH!A:A,RHH!V:V,0),Q201="L",_xlfn.XLOOKUP(A201,LHH!A:A,LHH!V:V,0),Q201="S",_xlfn.XLOOKUP(A201,RHH!A:A,RHH!V:V,0))="",AVERAGE(S201,N201),_xlfn.IFS(Q201="R",_xlfn.XLOOKUP(A201,RHH!A:A,RHH!V:V,0),Q201="L",_xlfn.XLOOKUP(A201,LHH!A:A,LHH!V:V,0),Q201="S",_xlfn.XLOOKUP(A201,RHH!A:A,RHH!V:V,0)))</f>
        <v>-1.2656247257579911</v>
      </c>
      <c r="S201" s="63" cm="1">
        <f t="array" ref="S201">_xlfn.IFS(Q201="R",_xlfn.XLOOKUP(A201,RHH!A:A,RHH!L:L,0),Q201="L",_xlfn.XLOOKUP(A201,LHH!A:A,LHH!L:L,0),Q201="S",_xlfn.XLOOKUP(A201,LHH!A:A,LHH!L:L,0))</f>
        <v>-0.97641850102454641</v>
      </c>
      <c r="T201" s="64" t="s">
        <v>531</v>
      </c>
      <c r="U201" s="64" t="s">
        <v>533</v>
      </c>
      <c r="V201" s="64" t="s">
        <v>532</v>
      </c>
      <c r="W201" s="64" t="s">
        <v>549</v>
      </c>
      <c r="X201" s="64" t="s">
        <v>549</v>
      </c>
    </row>
    <row r="202" spans="1:24" x14ac:dyDescent="0.45">
      <c r="A202" t="s">
        <v>484</v>
      </c>
      <c r="B202" t="s">
        <v>10</v>
      </c>
      <c r="C202">
        <v>45</v>
      </c>
      <c r="D202">
        <v>136</v>
      </c>
      <c r="E202">
        <v>124</v>
      </c>
      <c r="F202">
        <v>35</v>
      </c>
      <c r="G202" s="2">
        <v>0.41899999999999998</v>
      </c>
      <c r="H202" s="2">
        <f t="shared" si="24"/>
        <v>0.25735294117647056</v>
      </c>
      <c r="I202" s="2">
        <f t="shared" si="25"/>
        <v>0.65441176470588236</v>
      </c>
      <c r="J202" s="2">
        <f t="shared" si="26"/>
        <v>0.2741985294117647</v>
      </c>
      <c r="K202" s="1">
        <f t="shared" si="27"/>
        <v>-0.27077606471142335</v>
      </c>
      <c r="L202" s="1">
        <f t="shared" si="28"/>
        <v>0.27109732466039255</v>
      </c>
      <c r="M202" s="1">
        <f t="shared" si="29"/>
        <v>5.194404780771484E-2</v>
      </c>
      <c r="N202" s="1">
        <f t="shared" si="30"/>
        <v>0.25218511822334022</v>
      </c>
      <c r="O202" s="1">
        <f t="shared" si="31"/>
        <v>34.297176078374271</v>
      </c>
      <c r="P202" s="1">
        <f>IFERROR(-100*_xlfn.XMATCH(A202,Injuries!A:A),O202)</f>
        <v>34.297176078374271</v>
      </c>
      <c r="Q202" s="64" t="str">
        <f>IF(AND(_xlfn.IFNA(_xlfn.XMATCH(A202,RHH!A:A),0)&gt;0,_xlfn.IFNA(_xlfn.XMATCH(A202,LHH!A:A),0)&gt;0),"S",IF(_xlfn.IFNA(_xlfn.XMATCH(A202,RHH!A:A),0)&gt;0,"R",IF(_xlfn.IFNA(_xlfn.XMATCH(A202,LHH!A:A),0)&gt;0,"L",NA())))</f>
        <v>R</v>
      </c>
      <c r="R202" s="63" cm="1">
        <f t="array" ref="R202">IF(_xlfn.IFS(Q202="R",_xlfn.XLOOKUP(A202,RHH!A:A,RHH!V:V,0),Q202="L",_xlfn.XLOOKUP(A202,LHH!A:A,LHH!V:V,0),Q202="S",_xlfn.XLOOKUP(A202,RHH!A:A,RHH!V:V,0))="",AVERAGE(S202,N202),_xlfn.IFS(Q202="R",_xlfn.XLOOKUP(A202,RHH!A:A,RHH!V:V,0),Q202="L",_xlfn.XLOOKUP(A202,LHH!A:A,LHH!V:V,0),Q202="S",_xlfn.XLOOKUP(A202,RHH!A:A,RHH!V:V,0)))</f>
        <v>0.5450109315228967</v>
      </c>
      <c r="S202" s="63" cm="1">
        <f t="array" ref="S202">_xlfn.IFS(Q202="R",_xlfn.XLOOKUP(A202,RHH!A:A,RHH!L:L,0),Q202="L",_xlfn.XLOOKUP(A202,LHH!A:A,LHH!L:L,0),Q202="S",_xlfn.XLOOKUP(A202,LHH!A:A,LHH!L:L,0))</f>
        <v>-0.5891614600998667</v>
      </c>
      <c r="T202" s="64" t="s">
        <v>534</v>
      </c>
      <c r="U202" s="64" t="s">
        <v>534</v>
      </c>
      <c r="V202" s="64" t="s">
        <v>549</v>
      </c>
      <c r="W202" s="64" t="s">
        <v>549</v>
      </c>
      <c r="X202" s="64" t="s">
        <v>549</v>
      </c>
    </row>
    <row r="203" spans="1:24" x14ac:dyDescent="0.45">
      <c r="A203" t="s">
        <v>442</v>
      </c>
      <c r="B203" t="s">
        <v>20</v>
      </c>
      <c r="C203">
        <v>42</v>
      </c>
      <c r="D203">
        <v>120</v>
      </c>
      <c r="E203">
        <v>112</v>
      </c>
      <c r="F203">
        <v>24</v>
      </c>
      <c r="G203" s="2">
        <v>0.375</v>
      </c>
      <c r="H203" s="2">
        <f t="shared" si="24"/>
        <v>0.2</v>
      </c>
      <c r="I203" s="2">
        <f t="shared" si="25"/>
        <v>0.73333333333333328</v>
      </c>
      <c r="J203" s="2">
        <f t="shared" si="26"/>
        <v>0.27499999999999997</v>
      </c>
      <c r="K203" s="1">
        <f t="shared" si="27"/>
        <v>0.58928492742968941</v>
      </c>
      <c r="L203" s="1">
        <f t="shared" si="28"/>
        <v>-0.20968049831116359</v>
      </c>
      <c r="M203" s="1">
        <f t="shared" si="29"/>
        <v>1.0436305722132186</v>
      </c>
      <c r="N203" s="1">
        <f t="shared" si="30"/>
        <v>0.26398061546592583</v>
      </c>
      <c r="O203" s="1">
        <f t="shared" si="31"/>
        <v>31.677673855911099</v>
      </c>
      <c r="P203" s="1">
        <f>IFERROR(-100*_xlfn.XMATCH(A203,Injuries!A:A),O203)</f>
        <v>31.677673855911099</v>
      </c>
      <c r="Q203" s="64" t="str">
        <f>IF(AND(_xlfn.IFNA(_xlfn.XMATCH(A203,RHH!A:A),0)&gt;0,_xlfn.IFNA(_xlfn.XMATCH(A203,LHH!A:A),0)&gt;0),"S",IF(_xlfn.IFNA(_xlfn.XMATCH(A203,RHH!A:A),0)&gt;0,"R",IF(_xlfn.IFNA(_xlfn.XMATCH(A203,LHH!A:A),0)&gt;0,"L",NA())))</f>
        <v>L</v>
      </c>
      <c r="R203" s="63" cm="1">
        <f t="array" ref="R203">IF(_xlfn.IFS(Q203="R",_xlfn.XLOOKUP(A203,RHH!A:A,RHH!V:V,0),Q203="L",_xlfn.XLOOKUP(A203,LHH!A:A,LHH!V:V,0),Q203="S",_xlfn.XLOOKUP(A203,RHH!A:A,RHH!V:V,0))="",AVERAGE(S203,N203),_xlfn.IFS(Q203="R",_xlfn.XLOOKUP(A203,RHH!A:A,RHH!V:V,0),Q203="L",_xlfn.XLOOKUP(A203,LHH!A:A,LHH!V:V,0),Q203="S",_xlfn.XLOOKUP(A203,RHH!A:A,RHH!V:V,0)))</f>
        <v>-0.23093306509476202</v>
      </c>
      <c r="S203" s="63" cm="1">
        <f t="array" ref="S203">_xlfn.IFS(Q203="R",_xlfn.XLOOKUP(A203,RHH!A:A,RHH!L:L,0),Q203="L",_xlfn.XLOOKUP(A203,LHH!A:A,LHH!L:L,0),Q203="S",_xlfn.XLOOKUP(A203,LHH!A:A,LHH!L:L,0))</f>
        <v>-0.30300418267106966</v>
      </c>
      <c r="T203" s="64" t="s">
        <v>532</v>
      </c>
      <c r="U203" s="64" t="s">
        <v>549</v>
      </c>
      <c r="V203" s="64" t="s">
        <v>549</v>
      </c>
      <c r="W203" s="64" t="s">
        <v>549</v>
      </c>
      <c r="X203" s="64" t="s">
        <v>549</v>
      </c>
    </row>
    <row r="204" spans="1:24" x14ac:dyDescent="0.45">
      <c r="A204" t="s">
        <v>338</v>
      </c>
      <c r="B204" t="s">
        <v>499</v>
      </c>
      <c r="C204">
        <v>74</v>
      </c>
      <c r="D204">
        <v>288</v>
      </c>
      <c r="E204">
        <v>257</v>
      </c>
      <c r="F204">
        <v>74</v>
      </c>
      <c r="G204" s="2">
        <v>0.41599999999999998</v>
      </c>
      <c r="H204" s="2">
        <f t="shared" si="24"/>
        <v>0.25694444444444442</v>
      </c>
      <c r="I204" s="2">
        <f t="shared" si="25"/>
        <v>0.63541666666666663</v>
      </c>
      <c r="J204" s="2">
        <f t="shared" si="26"/>
        <v>0.26433333333333331</v>
      </c>
      <c r="K204" s="1">
        <f t="shared" si="27"/>
        <v>-0.26465027416910775</v>
      </c>
      <c r="L204" s="1">
        <f t="shared" si="28"/>
        <v>0.23831701854869547</v>
      </c>
      <c r="M204" s="1">
        <f t="shared" si="29"/>
        <v>-0.18673826784889008</v>
      </c>
      <c r="N204" s="1">
        <f t="shared" si="30"/>
        <v>0.10699589375419931</v>
      </c>
      <c r="O204" s="1">
        <f t="shared" si="31"/>
        <v>30.8148174012094</v>
      </c>
      <c r="P204" s="1">
        <f>IFERROR(-100*_xlfn.XMATCH(A204,Injuries!A:A),O204)</f>
        <v>30.8148174012094</v>
      </c>
      <c r="Q204" s="64" t="str">
        <f>IF(AND(_xlfn.IFNA(_xlfn.XMATCH(A204,RHH!A:A),0)&gt;0,_xlfn.IFNA(_xlfn.XMATCH(A204,LHH!A:A),0)&gt;0),"S",IF(_xlfn.IFNA(_xlfn.XMATCH(A204,RHH!A:A),0)&gt;0,"R",IF(_xlfn.IFNA(_xlfn.XMATCH(A204,LHH!A:A),0)&gt;0,"L",NA())))</f>
        <v>L</v>
      </c>
      <c r="R204" s="63" cm="1">
        <f t="array" ref="R204">IF(_xlfn.IFS(Q204="R",_xlfn.XLOOKUP(A204,RHH!A:A,RHH!V:V,0),Q204="L",_xlfn.XLOOKUP(A204,LHH!A:A,LHH!V:V,0),Q204="S",_xlfn.XLOOKUP(A204,RHH!A:A,RHH!V:V,0))="",AVERAGE(S204,N204),_xlfn.IFS(Q204="R",_xlfn.XLOOKUP(A204,RHH!A:A,RHH!V:V,0),Q204="L",_xlfn.XLOOKUP(A204,LHH!A:A,LHH!V:V,0),Q204="S",_xlfn.XLOOKUP(A204,RHH!A:A,RHH!V:V,0)))</f>
        <v>-1.0941264178147321</v>
      </c>
      <c r="S204" s="63" cm="1">
        <f t="array" ref="S204">_xlfn.IFS(Q204="R",_xlfn.XLOOKUP(A204,RHH!A:A,RHH!L:L,0),Q204="L",_xlfn.XLOOKUP(A204,LHH!A:A,LHH!L:L,0),Q204="S",_xlfn.XLOOKUP(A204,LHH!A:A,LHH!L:L,0))</f>
        <v>0.42545285799512333</v>
      </c>
      <c r="T204" s="64" t="s">
        <v>529</v>
      </c>
      <c r="U204" s="64" t="s">
        <v>549</v>
      </c>
      <c r="V204" s="64" t="s">
        <v>549</v>
      </c>
      <c r="W204" s="64" t="s">
        <v>549</v>
      </c>
      <c r="X204" s="64" t="s">
        <v>549</v>
      </c>
    </row>
    <row r="205" spans="1:24" x14ac:dyDescent="0.45">
      <c r="A205" t="s">
        <v>140</v>
      </c>
      <c r="B205" t="s">
        <v>31</v>
      </c>
      <c r="C205">
        <v>55</v>
      </c>
      <c r="D205">
        <v>201</v>
      </c>
      <c r="E205">
        <v>170</v>
      </c>
      <c r="F205">
        <v>65</v>
      </c>
      <c r="G205" s="2">
        <v>0.51200000000000001</v>
      </c>
      <c r="H205" s="2">
        <f t="shared" si="24"/>
        <v>0.32338308457711445</v>
      </c>
      <c r="I205" s="2">
        <f t="shared" si="25"/>
        <v>0.52238805970149249</v>
      </c>
      <c r="J205" s="2">
        <f t="shared" si="26"/>
        <v>0.26746268656716415</v>
      </c>
      <c r="K205" s="1">
        <f t="shared" si="27"/>
        <v>-1.2609598195364717</v>
      </c>
      <c r="L205" s="1">
        <f t="shared" si="28"/>
        <v>1.2872868141230005</v>
      </c>
      <c r="M205" s="1">
        <f t="shared" si="29"/>
        <v>-1.6069957253356371</v>
      </c>
      <c r="N205" s="1">
        <f t="shared" si="30"/>
        <v>0.15305157936832062</v>
      </c>
      <c r="O205" s="1">
        <f t="shared" si="31"/>
        <v>30.763367453032444</v>
      </c>
      <c r="P205" s="1">
        <f>IFERROR(-100*_xlfn.XMATCH(A205,Injuries!A:A),O205)</f>
        <v>30.763367453032444</v>
      </c>
      <c r="Q205" s="64" t="str">
        <f>IF(AND(_xlfn.IFNA(_xlfn.XMATCH(A205,RHH!A:A),0)&gt;0,_xlfn.IFNA(_xlfn.XMATCH(A205,LHH!A:A),0)&gt;0),"S",IF(_xlfn.IFNA(_xlfn.XMATCH(A205,RHH!A:A),0)&gt;0,"R",IF(_xlfn.IFNA(_xlfn.XMATCH(A205,LHH!A:A),0)&gt;0,"L",NA())))</f>
        <v>L</v>
      </c>
      <c r="R205" s="63" cm="1">
        <f t="array" ref="R205">IF(_xlfn.IFS(Q205="R",_xlfn.XLOOKUP(A205,RHH!A:A,RHH!V:V,0),Q205="L",_xlfn.XLOOKUP(A205,LHH!A:A,LHH!V:V,0),Q205="S",_xlfn.XLOOKUP(A205,RHH!A:A,RHH!V:V,0))="",AVERAGE(S205,N205),_xlfn.IFS(Q205="R",_xlfn.XLOOKUP(A205,RHH!A:A,RHH!V:V,0),Q205="L",_xlfn.XLOOKUP(A205,LHH!A:A,LHH!V:V,0),Q205="S",_xlfn.XLOOKUP(A205,RHH!A:A,RHH!V:V,0)))</f>
        <v>-0.63237286945029769</v>
      </c>
      <c r="S205" s="63" cm="1">
        <f t="array" ref="S205">_xlfn.IFS(Q205="R",_xlfn.XLOOKUP(A205,RHH!A:A,RHH!L:L,0),Q205="L",_xlfn.XLOOKUP(A205,LHH!A:A,LHH!L:L,0),Q205="S",_xlfn.XLOOKUP(A205,LHH!A:A,LHH!L:L,0))</f>
        <v>-0.15564026326828626</v>
      </c>
      <c r="T205" s="64" t="s">
        <v>530</v>
      </c>
      <c r="U205" s="64" t="s">
        <v>549</v>
      </c>
      <c r="V205" s="64" t="s">
        <v>549</v>
      </c>
      <c r="W205" s="64" t="s">
        <v>549</v>
      </c>
      <c r="X205" s="64" t="s">
        <v>549</v>
      </c>
    </row>
    <row r="206" spans="1:24" x14ac:dyDescent="0.45">
      <c r="A206" t="s">
        <v>260</v>
      </c>
      <c r="B206" t="s">
        <v>24</v>
      </c>
      <c r="C206">
        <v>70</v>
      </c>
      <c r="D206">
        <v>272</v>
      </c>
      <c r="E206">
        <v>233</v>
      </c>
      <c r="F206">
        <v>74</v>
      </c>
      <c r="G206" s="2">
        <v>0.45100000000000001</v>
      </c>
      <c r="H206" s="2">
        <f t="shared" si="24"/>
        <v>0.27205882352941174</v>
      </c>
      <c r="I206" s="2">
        <f t="shared" si="25"/>
        <v>0.5845588235294118</v>
      </c>
      <c r="J206" s="2">
        <f t="shared" si="26"/>
        <v>0.26363602941176473</v>
      </c>
      <c r="K206" s="1">
        <f t="shared" si="27"/>
        <v>-0.49130452423478577</v>
      </c>
      <c r="L206" s="1">
        <f t="shared" si="28"/>
        <v>0.62075392318516109</v>
      </c>
      <c r="M206" s="1">
        <f t="shared" si="29"/>
        <v>-0.82579091944560412</v>
      </c>
      <c r="N206" s="1">
        <f t="shared" si="30"/>
        <v>9.6733450434579982E-2</v>
      </c>
      <c r="O206" s="1">
        <f t="shared" si="31"/>
        <v>26.311498518205756</v>
      </c>
      <c r="P206" s="1">
        <f>IFERROR(-100*_xlfn.XMATCH(A206,Injuries!A:A),O206)</f>
        <v>26.311498518205756</v>
      </c>
      <c r="Q206" s="64" t="str">
        <f>IF(AND(_xlfn.IFNA(_xlfn.XMATCH(A206,RHH!A:A),0)&gt;0,_xlfn.IFNA(_xlfn.XMATCH(A206,LHH!A:A),0)&gt;0),"S",IF(_xlfn.IFNA(_xlfn.XMATCH(A206,RHH!A:A),0)&gt;0,"R",IF(_xlfn.IFNA(_xlfn.XMATCH(A206,LHH!A:A),0)&gt;0,"L",NA())))</f>
        <v>R</v>
      </c>
      <c r="R206" s="63" cm="1">
        <f t="array" ref="R206">IF(_xlfn.IFS(Q206="R",_xlfn.XLOOKUP(A206,RHH!A:A,RHH!V:V,0),Q206="L",_xlfn.XLOOKUP(A206,LHH!A:A,LHH!V:V,0),Q206="S",_xlfn.XLOOKUP(A206,RHH!A:A,RHH!V:V,0))="",AVERAGE(S206,N206),_xlfn.IFS(Q206="R",_xlfn.XLOOKUP(A206,RHH!A:A,RHH!V:V,0),Q206="L",_xlfn.XLOOKUP(A206,LHH!A:A,LHH!V:V,0),Q206="S",_xlfn.XLOOKUP(A206,RHH!A:A,RHH!V:V,0)))</f>
        <v>0.21878574046822127</v>
      </c>
      <c r="S206" s="63" cm="1">
        <f t="array" ref="S206">_xlfn.IFS(Q206="R",_xlfn.XLOOKUP(A206,RHH!A:A,RHH!L:L,0),Q206="L",_xlfn.XLOOKUP(A206,LHH!A:A,LHH!L:L,0),Q206="S",_xlfn.XLOOKUP(A206,LHH!A:A,LHH!L:L,0))</f>
        <v>-1.1868785516011282</v>
      </c>
      <c r="T206" s="64" t="s">
        <v>534</v>
      </c>
      <c r="U206" s="64" t="s">
        <v>549</v>
      </c>
      <c r="V206" s="64" t="s">
        <v>549</v>
      </c>
      <c r="W206" s="64" t="s">
        <v>549</v>
      </c>
      <c r="X206" s="64" t="s">
        <v>549</v>
      </c>
    </row>
    <row r="207" spans="1:24" x14ac:dyDescent="0.45">
      <c r="A207" t="s">
        <v>13</v>
      </c>
      <c r="B207" t="s">
        <v>14</v>
      </c>
      <c r="C207">
        <v>58</v>
      </c>
      <c r="D207">
        <v>156</v>
      </c>
      <c r="E207">
        <v>137</v>
      </c>
      <c r="F207">
        <v>38</v>
      </c>
      <c r="G207" s="2">
        <v>0.42299999999999999</v>
      </c>
      <c r="H207" s="2">
        <f t="shared" si="24"/>
        <v>0.24358974358974358</v>
      </c>
      <c r="I207" s="2">
        <f t="shared" si="25"/>
        <v>0.63461538461538458</v>
      </c>
      <c r="J207" s="2">
        <f t="shared" si="26"/>
        <v>0.26844230769230765</v>
      </c>
      <c r="K207" s="1">
        <f t="shared" si="27"/>
        <v>-6.4384044901097309E-2</v>
      </c>
      <c r="L207" s="1">
        <f t="shared" si="28"/>
        <v>0.31480439947598859</v>
      </c>
      <c r="M207" s="1">
        <f t="shared" si="29"/>
        <v>-0.19680675262844904</v>
      </c>
      <c r="N207" s="1">
        <f t="shared" si="30"/>
        <v>0.16746897465396871</v>
      </c>
      <c r="O207" s="1">
        <f t="shared" si="31"/>
        <v>26.125160046019118</v>
      </c>
      <c r="P207" s="1">
        <f>IFERROR(-100*_xlfn.XMATCH(A207,Injuries!A:A),O207)</f>
        <v>26.125160046019118</v>
      </c>
      <c r="Q207" s="64" t="str">
        <f>IF(AND(_xlfn.IFNA(_xlfn.XMATCH(A207,RHH!A:A),0)&gt;0,_xlfn.IFNA(_xlfn.XMATCH(A207,LHH!A:A),0)&gt;0),"S",IF(_xlfn.IFNA(_xlfn.XMATCH(A207,RHH!A:A),0)&gt;0,"R",IF(_xlfn.IFNA(_xlfn.XMATCH(A207,LHH!A:A),0)&gt;0,"L",NA())))</f>
        <v>R</v>
      </c>
      <c r="R207" s="63" cm="1">
        <f t="array" ref="R207">IF(_xlfn.IFS(Q207="R",_xlfn.XLOOKUP(A207,RHH!A:A,RHH!V:V,0),Q207="L",_xlfn.XLOOKUP(A207,LHH!A:A,LHH!V:V,0),Q207="S",_xlfn.XLOOKUP(A207,RHH!A:A,RHH!V:V,0))="",AVERAGE(S207,N207),_xlfn.IFS(Q207="R",_xlfn.XLOOKUP(A207,RHH!A:A,RHH!V:V,0),Q207="L",_xlfn.XLOOKUP(A207,LHH!A:A,LHH!V:V,0),Q207="S",_xlfn.XLOOKUP(A207,RHH!A:A,RHH!V:V,0)))</f>
        <v>0.99675764810660161</v>
      </c>
      <c r="S207" s="63" cm="1">
        <f t="array" ref="S207">_xlfn.IFS(Q207="R",_xlfn.XLOOKUP(A207,RHH!A:A,RHH!L:L,0),Q207="L",_xlfn.XLOOKUP(A207,LHH!A:A,LHH!L:L,0),Q207="S",_xlfn.XLOOKUP(A207,LHH!A:A,LHH!L:L,0))</f>
        <v>-0.25282945399859197</v>
      </c>
      <c r="T207" s="64" t="s">
        <v>533</v>
      </c>
      <c r="U207" s="64" t="s">
        <v>549</v>
      </c>
      <c r="V207" s="64" t="s">
        <v>549</v>
      </c>
      <c r="W207" s="64" t="s">
        <v>549</v>
      </c>
      <c r="X207" s="64" t="s">
        <v>549</v>
      </c>
    </row>
    <row r="208" spans="1:24" x14ac:dyDescent="0.45">
      <c r="A208" t="s">
        <v>69</v>
      </c>
      <c r="B208" t="s">
        <v>65</v>
      </c>
      <c r="C208">
        <v>69</v>
      </c>
      <c r="D208">
        <v>285</v>
      </c>
      <c r="E208">
        <v>259</v>
      </c>
      <c r="F208">
        <v>90</v>
      </c>
      <c r="G208" s="2">
        <v>0.44400000000000001</v>
      </c>
      <c r="H208" s="2">
        <f t="shared" si="24"/>
        <v>0.31578947368421051</v>
      </c>
      <c r="I208" s="2">
        <f t="shared" si="25"/>
        <v>0.59298245614035083</v>
      </c>
      <c r="J208" s="2">
        <f t="shared" si="26"/>
        <v>0.26328421052631579</v>
      </c>
      <c r="K208" s="1">
        <f t="shared" si="27"/>
        <v>-1.1470865222911002</v>
      </c>
      <c r="L208" s="1">
        <f t="shared" si="28"/>
        <v>0.54426654225786797</v>
      </c>
      <c r="M208" s="1">
        <f t="shared" si="29"/>
        <v>-0.71994402496427223</v>
      </c>
      <c r="N208" s="1">
        <f t="shared" si="30"/>
        <v>9.1555620138473889E-2</v>
      </c>
      <c r="O208" s="1">
        <f t="shared" si="31"/>
        <v>26.09335173946506</v>
      </c>
      <c r="P208" s="1">
        <f>IFERROR(-100*_xlfn.XMATCH(A208,Injuries!A:A),O208)</f>
        <v>26.09335173946506</v>
      </c>
      <c r="Q208" s="64" t="str">
        <f>IF(AND(_xlfn.IFNA(_xlfn.XMATCH(A208,RHH!A:A),0)&gt;0,_xlfn.IFNA(_xlfn.XMATCH(A208,LHH!A:A),0)&gt;0),"S",IF(_xlfn.IFNA(_xlfn.XMATCH(A208,RHH!A:A),0)&gt;0,"R",IF(_xlfn.IFNA(_xlfn.XMATCH(A208,LHH!A:A),0)&gt;0,"L",NA())))</f>
        <v>L</v>
      </c>
      <c r="R208" s="63" cm="1">
        <f t="array" ref="R208">IF(_xlfn.IFS(Q208="R",_xlfn.XLOOKUP(A208,RHH!A:A,RHH!V:V,0),Q208="L",_xlfn.XLOOKUP(A208,LHH!A:A,LHH!V:V,0),Q208="S",_xlfn.XLOOKUP(A208,RHH!A:A,RHH!V:V,0))="",AVERAGE(S208,N208),_xlfn.IFS(Q208="R",_xlfn.XLOOKUP(A208,RHH!A:A,RHH!V:V,0),Q208="L",_xlfn.XLOOKUP(A208,LHH!A:A,LHH!V:V,0),Q208="S",_xlfn.XLOOKUP(A208,RHH!A:A,RHH!V:V,0)))</f>
        <v>0.72138925867449766</v>
      </c>
      <c r="S208" s="63" cm="1">
        <f t="array" ref="S208">_xlfn.IFS(Q208="R",_xlfn.XLOOKUP(A208,RHH!A:A,RHH!L:L,0),Q208="L",_xlfn.XLOOKUP(A208,LHH!A:A,LHH!L:L,0),Q208="S",_xlfn.XLOOKUP(A208,LHH!A:A,LHH!L:L,0))</f>
        <v>8.6831286679816738E-2</v>
      </c>
      <c r="T208" s="64" t="s">
        <v>534</v>
      </c>
      <c r="U208" s="64" t="s">
        <v>549</v>
      </c>
      <c r="V208" s="64" t="s">
        <v>549</v>
      </c>
      <c r="W208" s="64" t="s">
        <v>549</v>
      </c>
      <c r="X208" s="64" t="s">
        <v>549</v>
      </c>
    </row>
    <row r="209" spans="1:24" x14ac:dyDescent="0.45">
      <c r="A209" t="s">
        <v>106</v>
      </c>
      <c r="B209" t="s">
        <v>37</v>
      </c>
      <c r="C209">
        <v>74</v>
      </c>
      <c r="D209">
        <v>160</v>
      </c>
      <c r="E209">
        <v>141</v>
      </c>
      <c r="F209">
        <v>29</v>
      </c>
      <c r="G209" s="2">
        <v>0.38300000000000001</v>
      </c>
      <c r="H209" s="2">
        <f t="shared" si="24"/>
        <v>0.18124999999999999</v>
      </c>
      <c r="I209" s="2">
        <f t="shared" si="25"/>
        <v>0.7</v>
      </c>
      <c r="J209" s="2">
        <f t="shared" si="26"/>
        <v>0.2681</v>
      </c>
      <c r="K209" s="1">
        <f t="shared" si="27"/>
        <v>0.87045871332197666</v>
      </c>
      <c r="L209" s="1">
        <f t="shared" si="28"/>
        <v>-0.12226634867997145</v>
      </c>
      <c r="M209" s="1">
        <f t="shared" si="29"/>
        <v>0.62478160538356464</v>
      </c>
      <c r="N209" s="1">
        <f t="shared" si="30"/>
        <v>0.16243112360865322</v>
      </c>
      <c r="O209" s="1">
        <f t="shared" si="31"/>
        <v>25.988979777384515</v>
      </c>
      <c r="P209" s="1">
        <f>IFERROR(-100*_xlfn.XMATCH(A209,Injuries!A:A),O209)</f>
        <v>25.988979777384515</v>
      </c>
      <c r="Q209" s="64" t="str">
        <f>IF(AND(_xlfn.IFNA(_xlfn.XMATCH(A209,RHH!A:A),0)&gt;0,_xlfn.IFNA(_xlfn.XMATCH(A209,LHH!A:A),0)&gt;0),"S",IF(_xlfn.IFNA(_xlfn.XMATCH(A209,RHH!A:A),0)&gt;0,"R",IF(_xlfn.IFNA(_xlfn.XMATCH(A209,LHH!A:A),0)&gt;0,"L",NA())))</f>
        <v>L</v>
      </c>
      <c r="R209" s="63" cm="1">
        <f t="array" ref="R209">IF(_xlfn.IFS(Q209="R",_xlfn.XLOOKUP(A209,RHH!A:A,RHH!V:V,0),Q209="L",_xlfn.XLOOKUP(A209,LHH!A:A,LHH!V:V,0),Q209="S",_xlfn.XLOOKUP(A209,RHH!A:A,RHH!V:V,0))="",AVERAGE(S209,N209),_xlfn.IFS(Q209="R",_xlfn.XLOOKUP(A209,RHH!A:A,RHH!V:V,0),Q209="L",_xlfn.XLOOKUP(A209,LHH!A:A,LHH!V:V,0),Q209="S",_xlfn.XLOOKUP(A209,RHH!A:A,RHH!V:V,0)))</f>
        <v>-0.23641800802254326</v>
      </c>
      <c r="S209" s="63" cm="1">
        <f t="array" ref="S209">_xlfn.IFS(Q209="R",_xlfn.XLOOKUP(A209,RHH!A:A,RHH!L:L,0),Q209="L",_xlfn.XLOOKUP(A209,LHH!A:A,LHH!L:L,0),Q209="S",_xlfn.XLOOKUP(A209,LHH!A:A,LHH!L:L,0))</f>
        <v>0.59068822311521063</v>
      </c>
      <c r="T209" s="64" t="s">
        <v>531</v>
      </c>
      <c r="U209" s="64" t="s">
        <v>549</v>
      </c>
      <c r="V209" s="64" t="s">
        <v>549</v>
      </c>
      <c r="W209" s="64" t="s">
        <v>549</v>
      </c>
      <c r="X209" s="64" t="s">
        <v>549</v>
      </c>
    </row>
    <row r="210" spans="1:24" x14ac:dyDescent="0.45">
      <c r="A210" t="s">
        <v>309</v>
      </c>
      <c r="B210" t="s">
        <v>10</v>
      </c>
      <c r="C210">
        <v>46</v>
      </c>
      <c r="D210">
        <v>137</v>
      </c>
      <c r="E210">
        <v>128</v>
      </c>
      <c r="F210">
        <v>37</v>
      </c>
      <c r="G210" s="2">
        <v>0.40600000000000003</v>
      </c>
      <c r="H210" s="2">
        <f t="shared" si="24"/>
        <v>0.27007299270072993</v>
      </c>
      <c r="I210" s="2">
        <f t="shared" si="25"/>
        <v>0.66423357664233573</v>
      </c>
      <c r="J210" s="2">
        <f t="shared" si="26"/>
        <v>0.26967883211678834</v>
      </c>
      <c r="K210" s="1">
        <f t="shared" si="27"/>
        <v>-0.46152513371520804</v>
      </c>
      <c r="L210" s="1">
        <f t="shared" si="28"/>
        <v>0.12904933150970593</v>
      </c>
      <c r="M210" s="1">
        <f t="shared" si="29"/>
        <v>0.17535972126707464</v>
      </c>
      <c r="N210" s="1">
        <f t="shared" si="30"/>
        <v>0.18566729740398627</v>
      </c>
      <c r="O210" s="1">
        <f t="shared" si="31"/>
        <v>25.436419744346118</v>
      </c>
      <c r="P210" s="1">
        <f>IFERROR(-100*_xlfn.XMATCH(A210,Injuries!A:A),O210)</f>
        <v>25.436419744346118</v>
      </c>
      <c r="Q210" s="64" t="str">
        <f>IF(AND(_xlfn.IFNA(_xlfn.XMATCH(A210,RHH!A:A),0)&gt;0,_xlfn.IFNA(_xlfn.XMATCH(A210,LHH!A:A),0)&gt;0),"S",IF(_xlfn.IFNA(_xlfn.XMATCH(A210,RHH!A:A),0)&gt;0,"R",IF(_xlfn.IFNA(_xlfn.XMATCH(A210,LHH!A:A),0)&gt;0,"L",NA())))</f>
        <v>L</v>
      </c>
      <c r="R210" s="63" cm="1">
        <f t="array" ref="R210">IF(_xlfn.IFS(Q210="R",_xlfn.XLOOKUP(A210,RHH!A:A,RHH!V:V,0),Q210="L",_xlfn.XLOOKUP(A210,LHH!A:A,LHH!V:V,0),Q210="S",_xlfn.XLOOKUP(A210,RHH!A:A,RHH!V:V,0))="",AVERAGE(S210,N210),_xlfn.IFS(Q210="R",_xlfn.XLOOKUP(A210,RHH!A:A,RHH!V:V,0),Q210="L",_xlfn.XLOOKUP(A210,LHH!A:A,LHH!V:V,0),Q210="S",_xlfn.XLOOKUP(A210,RHH!A:A,RHH!V:V,0)))</f>
        <v>1.1042244020866054</v>
      </c>
      <c r="S210" s="63" cm="1">
        <f t="array" ref="S210">_xlfn.IFS(Q210="R",_xlfn.XLOOKUP(A210,RHH!A:A,RHH!L:L,0),Q210="L",_xlfn.XLOOKUP(A210,LHH!A:A,LHH!L:L,0),Q210="S",_xlfn.XLOOKUP(A210,LHH!A:A,LHH!L:L,0))</f>
        <v>-0.73994073938569571</v>
      </c>
      <c r="T210" s="64" t="s">
        <v>534</v>
      </c>
      <c r="U210" s="64" t="s">
        <v>549</v>
      </c>
      <c r="V210" s="64" t="s">
        <v>549</v>
      </c>
      <c r="W210" s="64" t="s">
        <v>549</v>
      </c>
      <c r="X210" s="64" t="s">
        <v>549</v>
      </c>
    </row>
    <row r="211" spans="1:24" x14ac:dyDescent="0.45">
      <c r="A211" t="s">
        <v>648</v>
      </c>
      <c r="B211" t="s">
        <v>33</v>
      </c>
      <c r="C211">
        <v>29</v>
      </c>
      <c r="D211">
        <v>67</v>
      </c>
      <c r="E211">
        <v>63</v>
      </c>
      <c r="F211">
        <v>14</v>
      </c>
      <c r="G211" s="2">
        <v>0.38100000000000001</v>
      </c>
      <c r="H211" s="2">
        <f t="shared" si="24"/>
        <v>0.20895522388059701</v>
      </c>
      <c r="I211" s="2">
        <f t="shared" si="25"/>
        <v>0.73134328358208955</v>
      </c>
      <c r="J211" s="2">
        <f t="shared" si="26"/>
        <v>0.2786417910447761</v>
      </c>
      <c r="K211" s="1">
        <f t="shared" si="27"/>
        <v>0.4549929699885974</v>
      </c>
      <c r="L211" s="1">
        <f t="shared" si="28"/>
        <v>-0.14411988608776949</v>
      </c>
      <c r="M211" s="1">
        <f t="shared" si="29"/>
        <v>1.0186246637457774</v>
      </c>
      <c r="N211" s="1">
        <f t="shared" si="30"/>
        <v>0.31757801112496703</v>
      </c>
      <c r="O211" s="1">
        <f t="shared" si="31"/>
        <v>21.277726745372792</v>
      </c>
      <c r="P211" s="1">
        <f>IFERROR(-100*_xlfn.XMATCH(A211,Injuries!A:A),O211)</f>
        <v>21.277726745372792</v>
      </c>
      <c r="Q211" s="64" t="e">
        <f>IF(AND(_xlfn.IFNA(_xlfn.XMATCH(A211,RHH!A:A),0)&gt;0,_xlfn.IFNA(_xlfn.XMATCH(A211,LHH!A:A),0)&gt;0),"S",IF(_xlfn.IFNA(_xlfn.XMATCH(A211,RHH!A:A),0)&gt;0,"R",IF(_xlfn.IFNA(_xlfn.XMATCH(A211,LHH!A:A),0)&gt;0,"L",NA())))</f>
        <v>#N/A</v>
      </c>
      <c r="R211" s="63" t="e" cm="1">
        <f t="array" ref="R211">IF(_xlfn.IFS(Q211="R",_xlfn.XLOOKUP(A211,RHH!A:A,RHH!V:V,0),Q211="L",_xlfn.XLOOKUP(A211,LHH!A:A,LHH!V:V,0),Q211="S",_xlfn.XLOOKUP(A211,RHH!A:A,RHH!V:V,0))="",AVERAGE(S211,N211),_xlfn.IFS(Q211="R",_xlfn.XLOOKUP(A211,RHH!A:A,RHH!V:V,0),Q211="L",_xlfn.XLOOKUP(A211,LHH!A:A,LHH!V:V,0),Q211="S",_xlfn.XLOOKUP(A211,RHH!A:A,RHH!V:V,0)))</f>
        <v>#N/A</v>
      </c>
      <c r="S211" s="63" t="e" cm="1">
        <f t="array" ref="S211">_xlfn.IFS(Q211="R",_xlfn.XLOOKUP(A211,RHH!A:A,RHH!L:L,0),Q211="L",_xlfn.XLOOKUP(A211,LHH!A:A,LHH!L:L,0),Q211="S",_xlfn.XLOOKUP(A211,LHH!A:A,LHH!L:L,0))</f>
        <v>#N/A</v>
      </c>
      <c r="T211" s="64" t="s">
        <v>532</v>
      </c>
      <c r="U211" s="64" t="s">
        <v>549</v>
      </c>
      <c r="V211" s="64" t="s">
        <v>549</v>
      </c>
      <c r="W211" s="64" t="s">
        <v>549</v>
      </c>
      <c r="X211" s="64" t="s">
        <v>549</v>
      </c>
    </row>
    <row r="212" spans="1:24" x14ac:dyDescent="0.45">
      <c r="A212" t="s">
        <v>456</v>
      </c>
      <c r="B212" t="s">
        <v>53</v>
      </c>
      <c r="C212">
        <v>33</v>
      </c>
      <c r="D212">
        <v>81</v>
      </c>
      <c r="E212">
        <v>77</v>
      </c>
      <c r="F212">
        <v>20</v>
      </c>
      <c r="G212" s="2">
        <v>0.39</v>
      </c>
      <c r="H212" s="2">
        <f t="shared" si="24"/>
        <v>0.24691358024691357</v>
      </c>
      <c r="I212" s="2">
        <f t="shared" si="25"/>
        <v>0.70370370370370372</v>
      </c>
      <c r="J212" s="2">
        <f t="shared" si="26"/>
        <v>0.27444444444444444</v>
      </c>
      <c r="K212" s="1">
        <f t="shared" si="27"/>
        <v>-0.11422808418557984</v>
      </c>
      <c r="L212" s="1">
        <f t="shared" si="28"/>
        <v>-4.577896775267834E-2</v>
      </c>
      <c r="M212" s="1">
        <f t="shared" si="29"/>
        <v>0.67132037947574918</v>
      </c>
      <c r="N212" s="1">
        <f t="shared" si="30"/>
        <v>0.25580432787677376</v>
      </c>
      <c r="O212" s="1">
        <f t="shared" si="31"/>
        <v>20.720150558018673</v>
      </c>
      <c r="P212" s="1">
        <f>IFERROR(-100*_xlfn.XMATCH(A212,Injuries!A:A),O212)</f>
        <v>20.720150558018673</v>
      </c>
      <c r="Q212" s="64" t="str">
        <f>IF(AND(_xlfn.IFNA(_xlfn.XMATCH(A212,RHH!A:A),0)&gt;0,_xlfn.IFNA(_xlfn.XMATCH(A212,LHH!A:A),0)&gt;0),"S",IF(_xlfn.IFNA(_xlfn.XMATCH(A212,RHH!A:A),0)&gt;0,"R",IF(_xlfn.IFNA(_xlfn.XMATCH(A212,LHH!A:A),0)&gt;0,"L",NA())))</f>
        <v>R</v>
      </c>
      <c r="R212" s="63" cm="1">
        <f t="array" ref="R212">IF(_xlfn.IFS(Q212="R",_xlfn.XLOOKUP(A212,RHH!A:A,RHH!V:V,0),Q212="L",_xlfn.XLOOKUP(A212,LHH!A:A,LHH!V:V,0),Q212="S",_xlfn.XLOOKUP(A212,RHH!A:A,RHH!V:V,0))="",AVERAGE(S212,N212),_xlfn.IFS(Q212="R",_xlfn.XLOOKUP(A212,RHH!A:A,RHH!V:V,0),Q212="L",_xlfn.XLOOKUP(A212,LHH!A:A,LHH!V:V,0),Q212="S",_xlfn.XLOOKUP(A212,RHH!A:A,RHH!V:V,0)))</f>
        <v>-0.37121859207667496</v>
      </c>
      <c r="S212" s="63" cm="1">
        <f t="array" ref="S212">_xlfn.IFS(Q212="R",_xlfn.XLOOKUP(A212,RHH!A:A,RHH!L:L,0),Q212="L",_xlfn.XLOOKUP(A212,LHH!A:A,LHH!L:L,0),Q212="S",_xlfn.XLOOKUP(A212,LHH!A:A,LHH!L:L,0))</f>
        <v>-0.35081261994521917</v>
      </c>
      <c r="T212" s="64" t="s">
        <v>531</v>
      </c>
      <c r="U212" s="64" t="s">
        <v>533</v>
      </c>
      <c r="V212" s="64" t="s">
        <v>534</v>
      </c>
      <c r="W212" s="64" t="s">
        <v>549</v>
      </c>
      <c r="X212" s="64" t="s">
        <v>549</v>
      </c>
    </row>
    <row r="213" spans="1:24" x14ac:dyDescent="0.45">
      <c r="A213" t="s">
        <v>115</v>
      </c>
      <c r="B213" t="s">
        <v>42</v>
      </c>
      <c r="C213">
        <v>55</v>
      </c>
      <c r="D213">
        <v>120</v>
      </c>
      <c r="E213">
        <v>107</v>
      </c>
      <c r="F213">
        <v>38</v>
      </c>
      <c r="G213" s="2">
        <v>0.46700000000000003</v>
      </c>
      <c r="H213" s="2">
        <f t="shared" si="24"/>
        <v>0.31666666666666665</v>
      </c>
      <c r="I213" s="2">
        <f t="shared" si="25"/>
        <v>0.57499999999999996</v>
      </c>
      <c r="J213" s="2">
        <f t="shared" si="26"/>
        <v>0.26852500000000001</v>
      </c>
      <c r="K213" s="1">
        <f t="shared" si="27"/>
        <v>-1.1602408514556517</v>
      </c>
      <c r="L213" s="1">
        <f t="shared" si="28"/>
        <v>0.79558222244754528</v>
      </c>
      <c r="M213" s="1">
        <f t="shared" si="29"/>
        <v>-0.94590202022763825</v>
      </c>
      <c r="N213" s="1">
        <f t="shared" si="30"/>
        <v>0.16868598361435497</v>
      </c>
      <c r="O213" s="1">
        <f t="shared" si="31"/>
        <v>20.242318033722597</v>
      </c>
      <c r="P213" s="1">
        <f>IFERROR(-100*_xlfn.XMATCH(A213,Injuries!A:A),O213)</f>
        <v>20.242318033722597</v>
      </c>
      <c r="Q213" s="64" t="str">
        <f>IF(AND(_xlfn.IFNA(_xlfn.XMATCH(A213,RHH!A:A),0)&gt;0,_xlfn.IFNA(_xlfn.XMATCH(A213,LHH!A:A),0)&gt;0),"S",IF(_xlfn.IFNA(_xlfn.XMATCH(A213,RHH!A:A),0)&gt;0,"R",IF(_xlfn.IFNA(_xlfn.XMATCH(A213,LHH!A:A),0)&gt;0,"L",NA())))</f>
        <v>R</v>
      </c>
      <c r="R213" s="63" cm="1">
        <f t="array" ref="R213">IF(_xlfn.IFS(Q213="R",_xlfn.XLOOKUP(A213,RHH!A:A,RHH!V:V,0),Q213="L",_xlfn.XLOOKUP(A213,LHH!A:A,LHH!V:V,0),Q213="S",_xlfn.XLOOKUP(A213,RHH!A:A,RHH!V:V,0))="",AVERAGE(S213,N213),_xlfn.IFS(Q213="R",_xlfn.XLOOKUP(A213,RHH!A:A,RHH!V:V,0),Q213="L",_xlfn.XLOOKUP(A213,LHH!A:A,LHH!V:V,0),Q213="S",_xlfn.XLOOKUP(A213,RHH!A:A,RHH!V:V,0)))</f>
        <v>-0.154223105749308</v>
      </c>
      <c r="S213" s="63" cm="1">
        <f t="array" ref="S213">_xlfn.IFS(Q213="R",_xlfn.XLOOKUP(A213,RHH!A:A,RHH!L:L,0),Q213="L",_xlfn.XLOOKUP(A213,LHH!A:A,LHH!L:L,0),Q213="S",_xlfn.XLOOKUP(A213,LHH!A:A,LHH!L:L,0))</f>
        <v>0.55666212101188173</v>
      </c>
      <c r="T213" s="64" t="s">
        <v>529</v>
      </c>
      <c r="U213" s="64" t="s">
        <v>549</v>
      </c>
      <c r="V213" s="64" t="s">
        <v>549</v>
      </c>
      <c r="W213" s="64" t="s">
        <v>549</v>
      </c>
      <c r="X213" s="64" t="s">
        <v>549</v>
      </c>
    </row>
    <row r="214" spans="1:24" x14ac:dyDescent="0.45">
      <c r="A214" t="s">
        <v>198</v>
      </c>
      <c r="B214" t="s">
        <v>63</v>
      </c>
      <c r="C214">
        <v>58</v>
      </c>
      <c r="D214">
        <v>179</v>
      </c>
      <c r="E214">
        <v>163</v>
      </c>
      <c r="F214">
        <v>46</v>
      </c>
      <c r="G214" s="2">
        <v>0.40500000000000003</v>
      </c>
      <c r="H214" s="2">
        <f t="shared" si="24"/>
        <v>0.25698324022346369</v>
      </c>
      <c r="I214" s="2">
        <f t="shared" si="25"/>
        <v>0.65363128491620115</v>
      </c>
      <c r="J214" s="2">
        <f t="shared" si="26"/>
        <v>0.26472067039106151</v>
      </c>
      <c r="K214" s="1">
        <f t="shared" si="27"/>
        <v>-0.26523205315916054</v>
      </c>
      <c r="L214" s="1">
        <f t="shared" si="28"/>
        <v>0.11812256280580691</v>
      </c>
      <c r="M214" s="1">
        <f t="shared" si="29"/>
        <v>4.2136953201532823E-2</v>
      </c>
      <c r="N214" s="1">
        <f t="shared" si="30"/>
        <v>0.11269645627445872</v>
      </c>
      <c r="O214" s="1">
        <f t="shared" si="31"/>
        <v>20.172665673128112</v>
      </c>
      <c r="P214" s="1">
        <f>IFERROR(-100*_xlfn.XMATCH(A214,Injuries!A:A),O214)</f>
        <v>20.172665673128112</v>
      </c>
      <c r="Q214" s="64" t="str">
        <f>IF(AND(_xlfn.IFNA(_xlfn.XMATCH(A214,RHH!A:A),0)&gt;0,_xlfn.IFNA(_xlfn.XMATCH(A214,LHH!A:A),0)&gt;0),"S",IF(_xlfn.IFNA(_xlfn.XMATCH(A214,RHH!A:A),0)&gt;0,"R",IF(_xlfn.IFNA(_xlfn.XMATCH(A214,LHH!A:A),0)&gt;0,"L",NA())))</f>
        <v>L</v>
      </c>
      <c r="R214" s="63" cm="1">
        <f t="array" ref="R214">IF(_xlfn.IFS(Q214="R",_xlfn.XLOOKUP(A214,RHH!A:A,RHH!V:V,0),Q214="L",_xlfn.XLOOKUP(A214,LHH!A:A,LHH!V:V,0),Q214="S",_xlfn.XLOOKUP(A214,RHH!A:A,RHH!V:V,0))="",AVERAGE(S214,N214),_xlfn.IFS(Q214="R",_xlfn.XLOOKUP(A214,RHH!A:A,RHH!V:V,0),Q214="L",_xlfn.XLOOKUP(A214,LHH!A:A,LHH!V:V,0),Q214="S",_xlfn.XLOOKUP(A214,RHH!A:A,RHH!V:V,0)))</f>
        <v>0.29318540859337416</v>
      </c>
      <c r="S214" s="63" cm="1">
        <f t="array" ref="S214">_xlfn.IFS(Q214="R",_xlfn.XLOOKUP(A214,RHH!A:A,RHH!L:L,0),Q214="L",_xlfn.XLOOKUP(A214,LHH!A:A,LHH!L:L,0),Q214="S",_xlfn.XLOOKUP(A214,LHH!A:A,LHH!L:L,0))</f>
        <v>0.25662497462843531</v>
      </c>
      <c r="T214" s="64" t="s">
        <v>534</v>
      </c>
      <c r="U214" s="64" t="s">
        <v>549</v>
      </c>
      <c r="V214" s="64" t="s">
        <v>549</v>
      </c>
      <c r="W214" s="64" t="s">
        <v>549</v>
      </c>
      <c r="X214" s="64" t="s">
        <v>549</v>
      </c>
    </row>
    <row r="215" spans="1:24" x14ac:dyDescent="0.45">
      <c r="A215" t="s">
        <v>450</v>
      </c>
      <c r="B215" t="s">
        <v>499</v>
      </c>
      <c r="C215">
        <v>27</v>
      </c>
      <c r="D215">
        <v>55</v>
      </c>
      <c r="E215">
        <v>50</v>
      </c>
      <c r="F215">
        <v>7</v>
      </c>
      <c r="G215" s="2">
        <v>0.36</v>
      </c>
      <c r="H215" s="2">
        <f t="shared" si="24"/>
        <v>0.12727272727272726</v>
      </c>
      <c r="I215" s="2">
        <f t="shared" si="25"/>
        <v>0.78181818181818186</v>
      </c>
      <c r="J215" s="2">
        <f t="shared" si="26"/>
        <v>0.28145454545454546</v>
      </c>
      <c r="K215" s="1">
        <f t="shared" si="27"/>
        <v>1.6798983999815911</v>
      </c>
      <c r="L215" s="1">
        <f t="shared" si="28"/>
        <v>-0.37358202886964881</v>
      </c>
      <c r="M215" s="1">
        <f t="shared" si="29"/>
        <v>1.652865433056353</v>
      </c>
      <c r="N215" s="1">
        <f t="shared" si="30"/>
        <v>0.35897421127444279</v>
      </c>
      <c r="O215" s="1">
        <f t="shared" si="31"/>
        <v>19.743581620094353</v>
      </c>
      <c r="P215" s="1">
        <f>IFERROR(-100*_xlfn.XMATCH(A215,Injuries!A:A),O215)</f>
        <v>19.743581620094353</v>
      </c>
      <c r="Q215" s="64" t="str">
        <f>IF(AND(_xlfn.IFNA(_xlfn.XMATCH(A215,RHH!A:A),0)&gt;0,_xlfn.IFNA(_xlfn.XMATCH(A215,LHH!A:A),0)&gt;0),"S",IF(_xlfn.IFNA(_xlfn.XMATCH(A215,RHH!A:A),0)&gt;0,"R",IF(_xlfn.IFNA(_xlfn.XMATCH(A215,LHH!A:A),0)&gt;0,"L",NA())))</f>
        <v>R</v>
      </c>
      <c r="R215" s="63" cm="1">
        <f t="array" ref="R215">IF(_xlfn.IFS(Q215="R",_xlfn.XLOOKUP(A215,RHH!A:A,RHH!V:V,0),Q215="L",_xlfn.XLOOKUP(A215,LHH!A:A,LHH!V:V,0),Q215="S",_xlfn.XLOOKUP(A215,RHH!A:A,RHH!V:V,0))="",AVERAGE(S215,N215),_xlfn.IFS(Q215="R",_xlfn.XLOOKUP(A215,RHH!A:A,RHH!V:V,0),Q215="L",_xlfn.XLOOKUP(A215,LHH!A:A,LHH!V:V,0),Q215="S",_xlfn.XLOOKUP(A215,RHH!A:A,RHH!V:V,0)))</f>
        <v>-7.9876964197239692E-2</v>
      </c>
      <c r="S215" s="63" cm="1">
        <f t="array" ref="S215">_xlfn.IFS(Q215="R",_xlfn.XLOOKUP(A215,RHH!A:A,RHH!L:L,0),Q215="L",_xlfn.XLOOKUP(A215,LHH!A:A,LHH!L:L,0),Q215="S",_xlfn.XLOOKUP(A215,LHH!A:A,LHH!L:L,0))</f>
        <v>-0.51872813966892217</v>
      </c>
      <c r="T215" s="64" t="s">
        <v>534</v>
      </c>
      <c r="U215" s="64" t="s">
        <v>549</v>
      </c>
      <c r="V215" s="64" t="s">
        <v>549</v>
      </c>
      <c r="W215" s="64" t="s">
        <v>549</v>
      </c>
      <c r="X215" s="64" t="s">
        <v>549</v>
      </c>
    </row>
    <row r="216" spans="1:24" x14ac:dyDescent="0.45">
      <c r="A216" t="s">
        <v>375</v>
      </c>
      <c r="B216" t="s">
        <v>31</v>
      </c>
      <c r="C216">
        <v>66</v>
      </c>
      <c r="D216">
        <v>169</v>
      </c>
      <c r="E216">
        <v>158</v>
      </c>
      <c r="F216">
        <v>38</v>
      </c>
      <c r="G216" s="2">
        <v>0.373</v>
      </c>
      <c r="H216" s="2">
        <f t="shared" si="24"/>
        <v>0.22485207100591717</v>
      </c>
      <c r="I216" s="2">
        <f t="shared" si="25"/>
        <v>0.7100591715976331</v>
      </c>
      <c r="J216" s="2">
        <f t="shared" si="26"/>
        <v>0.26485207100591712</v>
      </c>
      <c r="K216" s="1">
        <f t="shared" si="27"/>
        <v>0.21660487985648058</v>
      </c>
      <c r="L216" s="1">
        <f t="shared" si="28"/>
        <v>-0.23153403571896161</v>
      </c>
      <c r="M216" s="1">
        <f t="shared" si="29"/>
        <v>0.75117981430849001</v>
      </c>
      <c r="N216" s="1">
        <f t="shared" si="30"/>
        <v>0.11463032086407045</v>
      </c>
      <c r="O216" s="1">
        <f t="shared" si="31"/>
        <v>19.372524226027906</v>
      </c>
      <c r="P216" s="1">
        <f>IFERROR(-100*_xlfn.XMATCH(A216,Injuries!A:A),O216)</f>
        <v>19.372524226027906</v>
      </c>
      <c r="Q216" s="64" t="str">
        <f>IF(AND(_xlfn.IFNA(_xlfn.XMATCH(A216,RHH!A:A),0)&gt;0,_xlfn.IFNA(_xlfn.XMATCH(A216,LHH!A:A),0)&gt;0),"S",IF(_xlfn.IFNA(_xlfn.XMATCH(A216,RHH!A:A),0)&gt;0,"R",IF(_xlfn.IFNA(_xlfn.XMATCH(A216,LHH!A:A),0)&gt;0,"L",NA())))</f>
        <v>R</v>
      </c>
      <c r="R216" s="63" cm="1">
        <f t="array" ref="R216">IF(_xlfn.IFS(Q216="R",_xlfn.XLOOKUP(A216,RHH!A:A,RHH!V:V,0),Q216="L",_xlfn.XLOOKUP(A216,LHH!A:A,LHH!V:V,0),Q216="S",_xlfn.XLOOKUP(A216,RHH!A:A,RHH!V:V,0))="",AVERAGE(S216,N216),_xlfn.IFS(Q216="R",_xlfn.XLOOKUP(A216,RHH!A:A,RHH!V:V,0),Q216="L",_xlfn.XLOOKUP(A216,LHH!A:A,LHH!V:V,0),Q216="S",_xlfn.XLOOKUP(A216,RHH!A:A,RHH!V:V,0)))</f>
        <v>0.14302221397518444</v>
      </c>
      <c r="S216" s="63" cm="1">
        <f t="array" ref="S216">_xlfn.IFS(Q216="R",_xlfn.XLOOKUP(A216,RHH!A:A,RHH!L:L,0),Q216="L",_xlfn.XLOOKUP(A216,LHH!A:A,LHH!L:L,0),Q216="S",_xlfn.XLOOKUP(A216,LHH!A:A,LHH!L:L,0))</f>
        <v>-0.17242985174127887</v>
      </c>
      <c r="T216" s="64" t="s">
        <v>530</v>
      </c>
      <c r="U216" s="64" t="s">
        <v>549</v>
      </c>
      <c r="V216" s="64" t="s">
        <v>549</v>
      </c>
      <c r="W216" s="64" t="s">
        <v>549</v>
      </c>
      <c r="X216" s="64" t="s">
        <v>549</v>
      </c>
    </row>
    <row r="217" spans="1:24" x14ac:dyDescent="0.45">
      <c r="A217" t="s">
        <v>113</v>
      </c>
      <c r="B217" t="s">
        <v>114</v>
      </c>
      <c r="C217">
        <v>49</v>
      </c>
      <c r="D217">
        <v>174</v>
      </c>
      <c r="E217">
        <v>157</v>
      </c>
      <c r="F217">
        <v>46</v>
      </c>
      <c r="G217" s="2">
        <v>0.41399999999999998</v>
      </c>
      <c r="H217" s="2">
        <f t="shared" si="24"/>
        <v>0.26436781609195403</v>
      </c>
      <c r="I217" s="2">
        <f t="shared" si="25"/>
        <v>0.63793103448275867</v>
      </c>
      <c r="J217" s="2">
        <f t="shared" si="26"/>
        <v>0.26410344827586207</v>
      </c>
      <c r="K217" s="1">
        <f t="shared" si="27"/>
        <v>-0.37597067471394729</v>
      </c>
      <c r="L217" s="1">
        <f t="shared" si="28"/>
        <v>0.21646348114089745</v>
      </c>
      <c r="M217" s="1">
        <f t="shared" si="29"/>
        <v>-0.15514405698889347</v>
      </c>
      <c r="N217" s="1">
        <f t="shared" si="30"/>
        <v>0.10361260233799874</v>
      </c>
      <c r="O217" s="1">
        <f t="shared" si="31"/>
        <v>18.02859280681178</v>
      </c>
      <c r="P217" s="1">
        <f>IFERROR(-100*_xlfn.XMATCH(A217,Injuries!A:A),O217)</f>
        <v>18.02859280681178</v>
      </c>
      <c r="Q217" s="64" t="str">
        <f>IF(AND(_xlfn.IFNA(_xlfn.XMATCH(A217,RHH!A:A),0)&gt;0,_xlfn.IFNA(_xlfn.XMATCH(A217,LHH!A:A),0)&gt;0),"S",IF(_xlfn.IFNA(_xlfn.XMATCH(A217,RHH!A:A),0)&gt;0,"R",IF(_xlfn.IFNA(_xlfn.XMATCH(A217,LHH!A:A),0)&gt;0,"L",NA())))</f>
        <v>L</v>
      </c>
      <c r="R217" s="63" cm="1">
        <f t="array" ref="R217">IF(_xlfn.IFS(Q217="R",_xlfn.XLOOKUP(A217,RHH!A:A,RHH!V:V,0),Q217="L",_xlfn.XLOOKUP(A217,LHH!A:A,LHH!V:V,0),Q217="S",_xlfn.XLOOKUP(A217,RHH!A:A,RHH!V:V,0))="",AVERAGE(S217,N217),_xlfn.IFS(Q217="R",_xlfn.XLOOKUP(A217,RHH!A:A,RHH!V:V,0),Q217="L",_xlfn.XLOOKUP(A217,LHH!A:A,LHH!V:V,0),Q217="S",_xlfn.XLOOKUP(A217,RHH!A:A,RHH!V:V,0)))</f>
        <v>-0.48703197775804846</v>
      </c>
      <c r="S217" s="63" cm="1">
        <f t="array" ref="S217">_xlfn.IFS(Q217="R",_xlfn.XLOOKUP(A217,RHH!A:A,RHH!L:L,0),Q217="L",_xlfn.XLOOKUP(A217,LHH!A:A,LHH!L:L,0),Q217="S",_xlfn.XLOOKUP(A217,LHH!A:A,LHH!L:L,0))</f>
        <v>0.85802682910150763</v>
      </c>
      <c r="T217" s="64" t="s">
        <v>534</v>
      </c>
      <c r="U217" s="64" t="s">
        <v>549</v>
      </c>
      <c r="V217" s="64" t="s">
        <v>549</v>
      </c>
      <c r="W217" s="64" t="s">
        <v>549</v>
      </c>
      <c r="X217" s="64" t="s">
        <v>549</v>
      </c>
    </row>
    <row r="218" spans="1:24" x14ac:dyDescent="0.45">
      <c r="A218" t="s">
        <v>268</v>
      </c>
      <c r="B218" t="s">
        <v>31</v>
      </c>
      <c r="C218">
        <v>25</v>
      </c>
      <c r="D218">
        <v>75</v>
      </c>
      <c r="E218">
        <v>68</v>
      </c>
      <c r="F218">
        <v>10</v>
      </c>
      <c r="G218" s="2">
        <v>0.35299999999999998</v>
      </c>
      <c r="H218" s="2">
        <f t="shared" si="24"/>
        <v>0.13333333333333333</v>
      </c>
      <c r="I218" s="2">
        <f t="shared" si="25"/>
        <v>0.77333333333333332</v>
      </c>
      <c r="J218" s="2">
        <f t="shared" si="26"/>
        <v>0.27298666666666666</v>
      </c>
      <c r="K218" s="1">
        <f t="shared" si="27"/>
        <v>1.589013943935599</v>
      </c>
      <c r="L218" s="1">
        <f t="shared" si="28"/>
        <v>-0.45006940979694193</v>
      </c>
      <c r="M218" s="1">
        <f t="shared" si="29"/>
        <v>1.546249332408804</v>
      </c>
      <c r="N218" s="1">
        <f t="shared" si="30"/>
        <v>0.23434974924283777</v>
      </c>
      <c r="O218" s="1">
        <f t="shared" si="31"/>
        <v>17.576231193212834</v>
      </c>
      <c r="P218" s="1">
        <f>IFERROR(-100*_xlfn.XMATCH(A218,Injuries!A:A),O218)</f>
        <v>17.576231193212834</v>
      </c>
      <c r="Q218" s="64" t="str">
        <f>IF(AND(_xlfn.IFNA(_xlfn.XMATCH(A218,RHH!A:A),0)&gt;0,_xlfn.IFNA(_xlfn.XMATCH(A218,LHH!A:A),0)&gt;0),"S",IF(_xlfn.IFNA(_xlfn.XMATCH(A218,RHH!A:A),0)&gt;0,"R",IF(_xlfn.IFNA(_xlfn.XMATCH(A218,LHH!A:A),0)&gt;0,"L",NA())))</f>
        <v>L</v>
      </c>
      <c r="R218" s="63" cm="1">
        <f t="array" ref="R218">IF(_xlfn.IFS(Q218="R",_xlfn.XLOOKUP(A218,RHH!A:A,RHH!V:V,0),Q218="L",_xlfn.XLOOKUP(A218,LHH!A:A,LHH!V:V,0),Q218="S",_xlfn.XLOOKUP(A218,RHH!A:A,RHH!V:V,0))="",AVERAGE(S218,N218),_xlfn.IFS(Q218="R",_xlfn.XLOOKUP(A218,RHH!A:A,RHH!V:V,0),Q218="L",_xlfn.XLOOKUP(A218,LHH!A:A,LHH!V:V,0),Q218="S",_xlfn.XLOOKUP(A218,RHH!A:A,RHH!V:V,0)))</f>
        <v>-0.23093306509476202</v>
      </c>
      <c r="S218" s="63" cm="1">
        <f t="array" ref="S218">_xlfn.IFS(Q218="R",_xlfn.XLOOKUP(A218,RHH!A:A,RHH!L:L,0),Q218="L",_xlfn.XLOOKUP(A218,LHH!A:A,LHH!L:L,0),Q218="S",_xlfn.XLOOKUP(A218,LHH!A:A,LHH!L:L,0))</f>
        <v>0.18096049722439045</v>
      </c>
      <c r="T218" s="64" t="s">
        <v>534</v>
      </c>
      <c r="U218" s="64" t="s">
        <v>549</v>
      </c>
      <c r="V218" s="64" t="s">
        <v>549</v>
      </c>
      <c r="W218" s="64" t="s">
        <v>549</v>
      </c>
      <c r="X218" s="64" t="s">
        <v>549</v>
      </c>
    </row>
    <row r="219" spans="1:24" x14ac:dyDescent="0.45">
      <c r="A219" t="s">
        <v>259</v>
      </c>
      <c r="B219" t="s">
        <v>499</v>
      </c>
      <c r="C219">
        <v>79</v>
      </c>
      <c r="D219">
        <v>202</v>
      </c>
      <c r="E219">
        <v>183</v>
      </c>
      <c r="F219">
        <v>55</v>
      </c>
      <c r="G219" s="2">
        <v>0.41499999999999998</v>
      </c>
      <c r="H219" s="2">
        <f t="shared" si="24"/>
        <v>0.2722772277227723</v>
      </c>
      <c r="I219" s="2">
        <f t="shared" si="25"/>
        <v>0.63366336633663367</v>
      </c>
      <c r="J219" s="2">
        <f t="shared" si="26"/>
        <v>0.26297029702970298</v>
      </c>
      <c r="K219" s="1">
        <f t="shared" si="27"/>
        <v>-0.49457969937622248</v>
      </c>
      <c r="L219" s="1">
        <f t="shared" si="28"/>
        <v>0.22739024984479647</v>
      </c>
      <c r="M219" s="1">
        <f t="shared" si="29"/>
        <v>-0.20876930880218197</v>
      </c>
      <c r="N219" s="1">
        <f t="shared" si="30"/>
        <v>8.6935655490912978E-2</v>
      </c>
      <c r="O219" s="1">
        <f t="shared" si="31"/>
        <v>17.56100240916442</v>
      </c>
      <c r="P219" s="1">
        <f>IFERROR(-100*_xlfn.XMATCH(A219,Injuries!A:A),O219)</f>
        <v>17.56100240916442</v>
      </c>
      <c r="Q219" s="64" t="str">
        <f>IF(AND(_xlfn.IFNA(_xlfn.XMATCH(A219,RHH!A:A),0)&gt;0,_xlfn.IFNA(_xlfn.XMATCH(A219,LHH!A:A),0)&gt;0),"S",IF(_xlfn.IFNA(_xlfn.XMATCH(A219,RHH!A:A),0)&gt;0,"R",IF(_xlfn.IFNA(_xlfn.XMATCH(A219,LHH!A:A),0)&gt;0,"L",NA())))</f>
        <v>L</v>
      </c>
      <c r="R219" s="63" cm="1">
        <f t="array" ref="R219">IF(_xlfn.IFS(Q219="R",_xlfn.XLOOKUP(A219,RHH!A:A,RHH!V:V,0),Q219="L",_xlfn.XLOOKUP(A219,LHH!A:A,LHH!V:V,0),Q219="S",_xlfn.XLOOKUP(A219,RHH!A:A,RHH!V:V,0))="",AVERAGE(S219,N219),_xlfn.IFS(Q219="R",_xlfn.XLOOKUP(A219,RHH!A:A,RHH!V:V,0),Q219="L",_xlfn.XLOOKUP(A219,LHH!A:A,LHH!V:V,0),Q219="S",_xlfn.XLOOKUP(A219,RHH!A:A,RHH!V:V,0)))</f>
        <v>-0.1268168675978793</v>
      </c>
      <c r="S219" s="63" cm="1">
        <f t="array" ref="S219">_xlfn.IFS(Q219="R",_xlfn.XLOOKUP(A219,RHH!A:A,RHH!L:L,0),Q219="L",_xlfn.XLOOKUP(A219,LHH!A:A,LHH!L:L,0),Q219="S",_xlfn.XLOOKUP(A219,LHH!A:A,LHH!L:L,0))</f>
        <v>0.44833642910228716</v>
      </c>
      <c r="T219" s="64" t="s">
        <v>534</v>
      </c>
      <c r="U219" s="64" t="s">
        <v>549</v>
      </c>
      <c r="V219" s="64" t="s">
        <v>549</v>
      </c>
      <c r="W219" s="64" t="s">
        <v>549</v>
      </c>
      <c r="X219" s="64" t="s">
        <v>549</v>
      </c>
    </row>
    <row r="220" spans="1:24" x14ac:dyDescent="0.45">
      <c r="A220" s="87" t="s">
        <v>519</v>
      </c>
      <c r="B220" t="s">
        <v>10</v>
      </c>
      <c r="C220">
        <v>59</v>
      </c>
      <c r="D220">
        <v>195</v>
      </c>
      <c r="E220">
        <v>186</v>
      </c>
      <c r="F220">
        <v>39</v>
      </c>
      <c r="G220" s="2">
        <v>0.34899999999999998</v>
      </c>
      <c r="H220" s="2">
        <f t="shared" si="24"/>
        <v>0.2</v>
      </c>
      <c r="I220" s="2">
        <f t="shared" si="25"/>
        <v>0.75384615384615383</v>
      </c>
      <c r="J220" s="2">
        <f t="shared" si="26"/>
        <v>0.26309230769230768</v>
      </c>
      <c r="K220" s="1">
        <f t="shared" si="27"/>
        <v>0.58928492742968941</v>
      </c>
      <c r="L220" s="1">
        <f t="shared" si="28"/>
        <v>-0.49377648461253798</v>
      </c>
      <c r="M220" s="1">
        <f t="shared" si="29"/>
        <v>1.3013837825699295</v>
      </c>
      <c r="N220" s="1">
        <f t="shared" si="30"/>
        <v>8.8731325170431308E-2</v>
      </c>
      <c r="O220" s="1">
        <f t="shared" si="31"/>
        <v>17.302608408234104</v>
      </c>
      <c r="P220" s="1">
        <f>IFERROR(-100*_xlfn.XMATCH(A220,Injuries!A:A),O220)</f>
        <v>17.302608408234104</v>
      </c>
      <c r="Q220" s="64" t="str">
        <f>IF(AND(_xlfn.IFNA(_xlfn.XMATCH(A220,RHH!A:A),0)&gt;0,_xlfn.IFNA(_xlfn.XMATCH(A220,LHH!A:A),0)&gt;0),"S",IF(_xlfn.IFNA(_xlfn.XMATCH(A220,RHH!A:A),0)&gt;0,"R",IF(_xlfn.IFNA(_xlfn.XMATCH(A220,LHH!A:A),0)&gt;0,"L",NA())))</f>
        <v>R</v>
      </c>
      <c r="R220" s="63" cm="1">
        <f t="array" ref="R220">IF(_xlfn.IFS(Q220="R",_xlfn.XLOOKUP(A220,RHH!A:A,RHH!V:V,0),Q220="L",_xlfn.XLOOKUP(A220,LHH!A:A,LHH!V:V,0),Q220="S",_xlfn.XLOOKUP(A220,RHH!A:A,RHH!V:V,0))="",AVERAGE(S220,N220),_xlfn.IFS(Q220="R",_xlfn.XLOOKUP(A220,RHH!A:A,RHH!V:V,0),Q220="L",_xlfn.XLOOKUP(A220,LHH!A:A,LHH!V:V,0),Q220="S",_xlfn.XLOOKUP(A220,RHH!A:A,RHH!V:V,0)))</f>
        <v>-8.1427858343526671E-2</v>
      </c>
      <c r="S220" s="63" cm="1">
        <f t="array" ref="S220">_xlfn.IFS(Q220="R",_xlfn.XLOOKUP(A220,RHH!A:A,RHH!L:L,0),Q220="L",_xlfn.XLOOKUP(A220,LHH!A:A,LHH!L:L,0),Q220="S",_xlfn.XLOOKUP(A220,LHH!A:A,LHH!L:L,0))</f>
        <v>-0.69003875637706769</v>
      </c>
      <c r="T220" s="64"/>
      <c r="U220" s="64"/>
      <c r="V220" s="64"/>
      <c r="W220" s="64"/>
      <c r="X220" s="64"/>
    </row>
    <row r="221" spans="1:24" x14ac:dyDescent="0.45">
      <c r="A221" t="s">
        <v>200</v>
      </c>
      <c r="B221" t="s">
        <v>31</v>
      </c>
      <c r="C221">
        <v>61</v>
      </c>
      <c r="D221">
        <v>228</v>
      </c>
      <c r="E221">
        <v>206</v>
      </c>
      <c r="F221">
        <v>42</v>
      </c>
      <c r="G221" s="2">
        <v>0.36399999999999999</v>
      </c>
      <c r="H221" s="2">
        <f t="shared" si="24"/>
        <v>0.18421052631578946</v>
      </c>
      <c r="I221" s="2">
        <f t="shared" si="25"/>
        <v>0.7192982456140351</v>
      </c>
      <c r="J221" s="2">
        <f t="shared" si="26"/>
        <v>0.26182456140350879</v>
      </c>
      <c r="K221" s="1">
        <f t="shared" si="27"/>
        <v>0.8260628523916157</v>
      </c>
      <c r="L221" s="1">
        <f t="shared" si="28"/>
        <v>-0.32987495405405276</v>
      </c>
      <c r="M221" s="1">
        <f t="shared" si="29"/>
        <v>0.86727311249547046</v>
      </c>
      <c r="N221" s="1">
        <f t="shared" si="30"/>
        <v>7.0073500325290583E-2</v>
      </c>
      <c r="O221" s="1">
        <f t="shared" si="31"/>
        <v>15.976758074166252</v>
      </c>
      <c r="P221" s="1">
        <f>IFERROR(-100*_xlfn.XMATCH(A221,Injuries!A:A),O221)</f>
        <v>15.976758074166252</v>
      </c>
      <c r="Q221" s="64" t="str">
        <f>IF(AND(_xlfn.IFNA(_xlfn.XMATCH(A221,RHH!A:A),0)&gt;0,_xlfn.IFNA(_xlfn.XMATCH(A221,LHH!A:A),0)&gt;0),"S",IF(_xlfn.IFNA(_xlfn.XMATCH(A221,RHH!A:A),0)&gt;0,"R",IF(_xlfn.IFNA(_xlfn.XMATCH(A221,LHH!A:A),0)&gt;0,"L",NA())))</f>
        <v>R</v>
      </c>
      <c r="R221" s="63" cm="1">
        <f t="array" ref="R221">IF(_xlfn.IFS(Q221="R",_xlfn.XLOOKUP(A221,RHH!A:A,RHH!V:V,0),Q221="L",_xlfn.XLOOKUP(A221,LHH!A:A,LHH!V:V,0),Q221="S",_xlfn.XLOOKUP(A221,RHH!A:A,RHH!V:V,0))="",AVERAGE(S221,N221),_xlfn.IFS(Q221="R",_xlfn.XLOOKUP(A221,RHH!A:A,RHH!V:V,0),Q221="L",_xlfn.XLOOKUP(A221,LHH!A:A,LHH!V:V,0),Q221="S",_xlfn.XLOOKUP(A221,RHH!A:A,RHH!V:V,0)))</f>
        <v>0.54229847912102591</v>
      </c>
      <c r="S221" s="63" cm="1">
        <f t="array" ref="S221">_xlfn.IFS(Q221="R",_xlfn.XLOOKUP(A221,RHH!A:A,RHH!L:L,0),Q221="L",_xlfn.XLOOKUP(A221,LHH!A:A,LHH!L:L,0),Q221="S",_xlfn.XLOOKUP(A221,LHH!A:A,LHH!L:L,0))</f>
        <v>-0.4025029017225088</v>
      </c>
      <c r="T221" s="64" t="s">
        <v>534</v>
      </c>
      <c r="U221" s="64" t="s">
        <v>549</v>
      </c>
      <c r="V221" s="64" t="s">
        <v>549</v>
      </c>
      <c r="W221" s="64" t="s">
        <v>549</v>
      </c>
      <c r="X221" s="64" t="s">
        <v>549</v>
      </c>
    </row>
    <row r="222" spans="1:24" x14ac:dyDescent="0.45">
      <c r="A222" t="s">
        <v>434</v>
      </c>
      <c r="B222" t="s">
        <v>29</v>
      </c>
      <c r="C222">
        <v>36</v>
      </c>
      <c r="D222">
        <v>98</v>
      </c>
      <c r="E222">
        <v>91</v>
      </c>
      <c r="F222">
        <v>25</v>
      </c>
      <c r="G222" s="2">
        <v>0.39600000000000002</v>
      </c>
      <c r="H222" s="2">
        <f t="shared" si="24"/>
        <v>0.25510204081632654</v>
      </c>
      <c r="I222" s="2">
        <f t="shared" si="25"/>
        <v>0.67346938775510201</v>
      </c>
      <c r="J222" s="2">
        <f t="shared" si="26"/>
        <v>0.26669387755102042</v>
      </c>
      <c r="K222" s="1">
        <f t="shared" si="27"/>
        <v>-0.23702170866192956</v>
      </c>
      <c r="L222" s="1">
        <f t="shared" si="28"/>
        <v>1.9781644470715759E-2</v>
      </c>
      <c r="M222" s="1">
        <f t="shared" si="29"/>
        <v>0.29141201953955442</v>
      </c>
      <c r="N222" s="1">
        <f t="shared" si="30"/>
        <v>0.1417367728574965</v>
      </c>
      <c r="O222" s="1">
        <f t="shared" si="31"/>
        <v>13.890203740034657</v>
      </c>
      <c r="P222" s="1">
        <f>IFERROR(-100*_xlfn.XMATCH(A222,Injuries!A:A),O222)</f>
        <v>13.890203740034657</v>
      </c>
      <c r="Q222" s="64" t="str">
        <f>IF(AND(_xlfn.IFNA(_xlfn.XMATCH(A222,RHH!A:A),0)&gt;0,_xlfn.IFNA(_xlfn.XMATCH(A222,LHH!A:A),0)&gt;0),"S",IF(_xlfn.IFNA(_xlfn.XMATCH(A222,RHH!A:A),0)&gt;0,"R",IF(_xlfn.IFNA(_xlfn.XMATCH(A222,LHH!A:A),0)&gt;0,"L",NA())))</f>
        <v>R</v>
      </c>
      <c r="R222" s="63" cm="1">
        <f t="array" ref="R222">IF(_xlfn.IFS(Q222="R",_xlfn.XLOOKUP(A222,RHH!A:A,RHH!V:V,0),Q222="L",_xlfn.XLOOKUP(A222,LHH!A:A,LHH!V:V,0),Q222="S",_xlfn.XLOOKUP(A222,RHH!A:A,RHH!V:V,0))="",AVERAGE(S222,N222),_xlfn.IFS(Q222="R",_xlfn.XLOOKUP(A222,RHH!A:A,RHH!V:V,0),Q222="L",_xlfn.XLOOKUP(A222,LHH!A:A,LHH!V:V,0),Q222="S",_xlfn.XLOOKUP(A222,RHH!A:A,RHH!V:V,0)))</f>
        <v>-0.22678279304435578</v>
      </c>
      <c r="S222" s="63" cm="1">
        <f t="array" ref="S222">_xlfn.IFS(Q222="R",_xlfn.XLOOKUP(A222,RHH!A:A,RHH!L:L,0),Q222="L",_xlfn.XLOOKUP(A222,LHH!A:A,LHH!L:L,0),Q222="S",_xlfn.XLOOKUP(A222,LHH!A:A,LHH!L:L,0))</f>
        <v>0.39882450897005267</v>
      </c>
      <c r="T222" s="64" t="s">
        <v>533</v>
      </c>
      <c r="U222" s="64" t="s">
        <v>531</v>
      </c>
      <c r="V222" s="64" t="s">
        <v>532</v>
      </c>
      <c r="W222" s="64" t="s">
        <v>549</v>
      </c>
      <c r="X222" s="64" t="s">
        <v>549</v>
      </c>
    </row>
    <row r="223" spans="1:24" x14ac:dyDescent="0.45">
      <c r="A223" t="s">
        <v>23</v>
      </c>
      <c r="B223" t="s">
        <v>24</v>
      </c>
      <c r="C223">
        <v>37</v>
      </c>
      <c r="D223">
        <v>108</v>
      </c>
      <c r="E223">
        <v>97</v>
      </c>
      <c r="F223">
        <v>31</v>
      </c>
      <c r="G223" s="2">
        <v>0.433</v>
      </c>
      <c r="H223" s="2">
        <f t="shared" si="24"/>
        <v>0.28703703703703703</v>
      </c>
      <c r="I223" s="2">
        <f t="shared" si="25"/>
        <v>0.61111111111111116</v>
      </c>
      <c r="J223" s="2">
        <f t="shared" si="26"/>
        <v>0.26461111111111113</v>
      </c>
      <c r="K223" s="1">
        <f t="shared" si="27"/>
        <v>-0.71591684411969225</v>
      </c>
      <c r="L223" s="1">
        <f t="shared" si="28"/>
        <v>0.42407208651497874</v>
      </c>
      <c r="M223" s="1">
        <f t="shared" si="29"/>
        <v>-0.49214897282884512</v>
      </c>
      <c r="N223" s="1">
        <f t="shared" si="30"/>
        <v>0.11108403754877616</v>
      </c>
      <c r="O223" s="1">
        <f t="shared" si="31"/>
        <v>11.997076055267826</v>
      </c>
      <c r="P223" s="1">
        <f>IFERROR(-100*_xlfn.XMATCH(A223,Injuries!A:A),O223)</f>
        <v>11.997076055267826</v>
      </c>
      <c r="Q223" s="64" t="str">
        <f>IF(AND(_xlfn.IFNA(_xlfn.XMATCH(A223,RHH!A:A),0)&gt;0,_xlfn.IFNA(_xlfn.XMATCH(A223,LHH!A:A),0)&gt;0),"S",IF(_xlfn.IFNA(_xlfn.XMATCH(A223,RHH!A:A),0)&gt;0,"R",IF(_xlfn.IFNA(_xlfn.XMATCH(A223,LHH!A:A),0)&gt;0,"L",NA())))</f>
        <v>R</v>
      </c>
      <c r="R223" s="63" cm="1">
        <f t="array" ref="R223">IF(_xlfn.IFS(Q223="R",_xlfn.XLOOKUP(A223,RHH!A:A,RHH!V:V,0),Q223="L",_xlfn.XLOOKUP(A223,LHH!A:A,LHH!V:V,0),Q223="S",_xlfn.XLOOKUP(A223,RHH!A:A,RHH!V:V,0))="",AVERAGE(S223,N223),_xlfn.IFS(Q223="R",_xlfn.XLOOKUP(A223,RHH!A:A,RHH!V:V,0),Q223="L",_xlfn.XLOOKUP(A223,LHH!A:A,LHH!V:V,0),Q223="S",_xlfn.XLOOKUP(A223,RHH!A:A,RHH!V:V,0)))</f>
        <v>0.63383708099646452</v>
      </c>
      <c r="S223" s="63" cm="1">
        <f t="array" ref="S223">_xlfn.IFS(Q223="R",_xlfn.XLOOKUP(A223,RHH!A:A,RHH!L:L,0),Q223="L",_xlfn.XLOOKUP(A223,LHH!A:A,LHH!L:L,0),Q223="S",_xlfn.XLOOKUP(A223,LHH!A:A,LHH!L:L,0))</f>
        <v>-0.67259027091575052</v>
      </c>
      <c r="T223" s="64" t="s">
        <v>534</v>
      </c>
      <c r="U223" s="64" t="s">
        <v>549</v>
      </c>
      <c r="V223" s="64" t="s">
        <v>549</v>
      </c>
      <c r="W223" s="64" t="s">
        <v>549</v>
      </c>
      <c r="X223" s="64" t="s">
        <v>549</v>
      </c>
    </row>
    <row r="224" spans="1:24" x14ac:dyDescent="0.45">
      <c r="A224" t="s">
        <v>280</v>
      </c>
      <c r="B224" t="s">
        <v>7</v>
      </c>
      <c r="C224">
        <v>41</v>
      </c>
      <c r="D224">
        <v>135</v>
      </c>
      <c r="E224">
        <v>116</v>
      </c>
      <c r="F224">
        <v>45</v>
      </c>
      <c r="G224" s="2">
        <v>0.5</v>
      </c>
      <c r="H224" s="2">
        <f t="shared" si="24"/>
        <v>0.33333333333333331</v>
      </c>
      <c r="I224" s="2">
        <f t="shared" si="25"/>
        <v>0.52592592592592591</v>
      </c>
      <c r="J224" s="2">
        <f t="shared" si="26"/>
        <v>0.26296296296296295</v>
      </c>
      <c r="K224" s="1">
        <f t="shared" si="27"/>
        <v>-1.4101731055821292</v>
      </c>
      <c r="L224" s="1">
        <f t="shared" si="28"/>
        <v>1.1561655896762122</v>
      </c>
      <c r="M224" s="1">
        <f t="shared" si="29"/>
        <v>-1.5625407769490731</v>
      </c>
      <c r="N224" s="1">
        <f t="shared" si="30"/>
        <v>8.6827717700956875E-2</v>
      </c>
      <c r="O224" s="1">
        <f t="shared" si="31"/>
        <v>11.721741889629179</v>
      </c>
      <c r="P224" s="1">
        <f>IFERROR(-100*_xlfn.XMATCH(A224,Injuries!A:A),O224)</f>
        <v>11.721741889629179</v>
      </c>
      <c r="Q224" s="64" t="str">
        <f>IF(AND(_xlfn.IFNA(_xlfn.XMATCH(A224,RHH!A:A),0)&gt;0,_xlfn.IFNA(_xlfn.XMATCH(A224,LHH!A:A),0)&gt;0),"S",IF(_xlfn.IFNA(_xlfn.XMATCH(A224,RHH!A:A),0)&gt;0,"R",IF(_xlfn.IFNA(_xlfn.XMATCH(A224,LHH!A:A),0)&gt;0,"L",NA())))</f>
        <v>R</v>
      </c>
      <c r="R224" s="63" cm="1">
        <f t="array" ref="R224">IF(_xlfn.IFS(Q224="R",_xlfn.XLOOKUP(A224,RHH!A:A,RHH!V:V,0),Q224="L",_xlfn.XLOOKUP(A224,LHH!A:A,LHH!V:V,0),Q224="S",_xlfn.XLOOKUP(A224,RHH!A:A,RHH!V:V,0))="",AVERAGE(S224,N224),_xlfn.IFS(Q224="R",_xlfn.XLOOKUP(A224,RHH!A:A,RHH!V:V,0),Q224="L",_xlfn.XLOOKUP(A224,LHH!A:A,LHH!V:V,0),Q224="S",_xlfn.XLOOKUP(A224,RHH!A:A,RHH!V:V,0)))</f>
        <v>-0.18001708796721977</v>
      </c>
      <c r="S224" s="63" cm="1">
        <f t="array" ref="S224">_xlfn.IFS(Q224="R",_xlfn.XLOOKUP(A224,RHH!A:A,RHH!L:L,0),Q224="L",_xlfn.XLOOKUP(A224,LHH!A:A,LHH!L:L,0),Q224="S",_xlfn.XLOOKUP(A224,LHH!A:A,LHH!L:L,0))</f>
        <v>-0.1776214237782269</v>
      </c>
      <c r="T224" s="64" t="s">
        <v>530</v>
      </c>
      <c r="U224" s="64" t="s">
        <v>549</v>
      </c>
      <c r="V224" s="64" t="s">
        <v>549</v>
      </c>
      <c r="W224" s="64" t="s">
        <v>549</v>
      </c>
      <c r="X224" s="64" t="s">
        <v>549</v>
      </c>
    </row>
    <row r="225" spans="1:24" x14ac:dyDescent="0.45">
      <c r="A225" t="s">
        <v>511</v>
      </c>
      <c r="B225" t="s">
        <v>499</v>
      </c>
      <c r="C225">
        <v>64</v>
      </c>
      <c r="D225">
        <v>187</v>
      </c>
      <c r="E225">
        <v>164</v>
      </c>
      <c r="F225">
        <v>48</v>
      </c>
      <c r="G225" s="2">
        <v>0.42099999999999999</v>
      </c>
      <c r="H225" s="2">
        <f t="shared" si="24"/>
        <v>0.25668449197860965</v>
      </c>
      <c r="I225" s="2">
        <f t="shared" si="25"/>
        <v>0.6203208556149733</v>
      </c>
      <c r="J225" s="2">
        <f t="shared" si="26"/>
        <v>0.26115508021390377</v>
      </c>
      <c r="K225" s="1">
        <f t="shared" si="27"/>
        <v>-0.26075204382399858</v>
      </c>
      <c r="L225" s="1">
        <f t="shared" si="28"/>
        <v>0.29295086206819054</v>
      </c>
      <c r="M225" s="1">
        <f t="shared" si="29"/>
        <v>-0.37642421372261287</v>
      </c>
      <c r="N225" s="1">
        <f t="shared" si="30"/>
        <v>6.0220532990161148E-2</v>
      </c>
      <c r="O225" s="1">
        <f t="shared" si="31"/>
        <v>11.261239669160135</v>
      </c>
      <c r="P225" s="1">
        <f>IFERROR(-100*_xlfn.XMATCH(A225,Injuries!A:A),O225)</f>
        <v>11.261239669160135</v>
      </c>
      <c r="Q225" s="64" t="str">
        <f>IF(AND(_xlfn.IFNA(_xlfn.XMATCH(A225,RHH!A:A),0)&gt;0,_xlfn.IFNA(_xlfn.XMATCH(A225,LHH!A:A),0)&gt;0),"S",IF(_xlfn.IFNA(_xlfn.XMATCH(A225,RHH!A:A),0)&gt;0,"R",IF(_xlfn.IFNA(_xlfn.XMATCH(A225,LHH!A:A),0)&gt;0,"L",NA())))</f>
        <v>L</v>
      </c>
      <c r="R225" s="63" cm="1">
        <f t="array" ref="R225">IF(_xlfn.IFS(Q225="R",_xlfn.XLOOKUP(A225,RHH!A:A,RHH!V:V,0),Q225="L",_xlfn.XLOOKUP(A225,LHH!A:A,LHH!V:V,0),Q225="S",_xlfn.XLOOKUP(A225,RHH!A:A,RHH!V:V,0))="",AVERAGE(S225,N225),_xlfn.IFS(Q225="R",_xlfn.XLOOKUP(A225,RHH!A:A,RHH!V:V,0),Q225="L",_xlfn.XLOOKUP(A225,LHH!A:A,LHH!V:V,0),Q225="S",_xlfn.XLOOKUP(A225,RHH!A:A,RHH!V:V,0)))</f>
        <v>-0.74102805328360721</v>
      </c>
      <c r="S225" s="63" cm="1">
        <f t="array" ref="S225">_xlfn.IFS(Q225="R",_xlfn.XLOOKUP(A225,RHH!A:A,RHH!L:L,0),Q225="L",_xlfn.XLOOKUP(A225,LHH!A:A,LHH!L:L,0),Q225="S",_xlfn.XLOOKUP(A225,LHH!A:A,LHH!L:L,0))</f>
        <v>-0.34834807727628353</v>
      </c>
      <c r="T225" s="64" t="s">
        <v>529</v>
      </c>
      <c r="U225" s="64" t="s">
        <v>549</v>
      </c>
      <c r="V225" s="64" t="s">
        <v>549</v>
      </c>
      <c r="W225" s="64" t="s">
        <v>549</v>
      </c>
      <c r="X225" s="64" t="s">
        <v>549</v>
      </c>
    </row>
    <row r="226" spans="1:24" x14ac:dyDescent="0.45">
      <c r="A226" t="s">
        <v>127</v>
      </c>
      <c r="B226" t="s">
        <v>63</v>
      </c>
      <c r="C226">
        <v>71</v>
      </c>
      <c r="D226">
        <v>194</v>
      </c>
      <c r="E226">
        <v>174</v>
      </c>
      <c r="F226">
        <v>52</v>
      </c>
      <c r="G226" s="2">
        <v>0.41399999999999998</v>
      </c>
      <c r="H226" s="2">
        <f t="shared" si="24"/>
        <v>0.26804123711340205</v>
      </c>
      <c r="I226" s="2">
        <f t="shared" si="25"/>
        <v>0.62886597938144329</v>
      </c>
      <c r="J226" s="2">
        <f t="shared" si="26"/>
        <v>0.26035051546391752</v>
      </c>
      <c r="K226" s="1">
        <f t="shared" si="27"/>
        <v>-0.43105705848871273</v>
      </c>
      <c r="L226" s="1">
        <f t="shared" si="28"/>
        <v>0.21646348114089745</v>
      </c>
      <c r="M226" s="1">
        <f t="shared" si="29"/>
        <v>-0.26905072589208856</v>
      </c>
      <c r="N226" s="1">
        <f t="shared" si="30"/>
        <v>4.8379497986193398E-2</v>
      </c>
      <c r="O226" s="1">
        <f t="shared" si="31"/>
        <v>9.3856226093215191</v>
      </c>
      <c r="P226" s="1">
        <f>IFERROR(-100*_xlfn.XMATCH(A226,Injuries!A:A),O226)</f>
        <v>9.3856226093215191</v>
      </c>
      <c r="Q226" s="64" t="str">
        <f>IF(AND(_xlfn.IFNA(_xlfn.XMATCH(A226,RHH!A:A),0)&gt;0,_xlfn.IFNA(_xlfn.XMATCH(A226,LHH!A:A),0)&gt;0),"S",IF(_xlfn.IFNA(_xlfn.XMATCH(A226,RHH!A:A),0)&gt;0,"R",IF(_xlfn.IFNA(_xlfn.XMATCH(A226,LHH!A:A),0)&gt;0,"L",NA())))</f>
        <v>L</v>
      </c>
      <c r="R226" s="63" cm="1">
        <f t="array" ref="R226">IF(_xlfn.IFS(Q226="R",_xlfn.XLOOKUP(A226,RHH!A:A,RHH!V:V,0),Q226="L",_xlfn.XLOOKUP(A226,LHH!A:A,LHH!V:V,0),Q226="S",_xlfn.XLOOKUP(A226,RHH!A:A,RHH!V:V,0))="",AVERAGE(S226,N226),_xlfn.IFS(Q226="R",_xlfn.XLOOKUP(A226,RHH!A:A,RHH!V:V,0),Q226="L",_xlfn.XLOOKUP(A226,LHH!A:A,LHH!V:V,0),Q226="S",_xlfn.XLOOKUP(A226,RHH!A:A,RHH!V:V,0)))</f>
        <v>0.20925333340379254</v>
      </c>
      <c r="S226" s="63" cm="1">
        <f t="array" ref="S226">_xlfn.IFS(Q226="R",_xlfn.XLOOKUP(A226,RHH!A:A,RHH!L:L,0),Q226="L",_xlfn.XLOOKUP(A226,LHH!A:A,LHH!L:L,0),Q226="S",_xlfn.XLOOKUP(A226,LHH!A:A,LHH!L:L,0))</f>
        <v>0.21165015899651457</v>
      </c>
      <c r="T226" s="64" t="s">
        <v>534</v>
      </c>
      <c r="U226" s="64" t="s">
        <v>532</v>
      </c>
      <c r="V226" s="64" t="s">
        <v>549</v>
      </c>
      <c r="W226" s="64" t="s">
        <v>549</v>
      </c>
      <c r="X226" s="64" t="s">
        <v>549</v>
      </c>
    </row>
    <row r="227" spans="1:24" x14ac:dyDescent="0.45">
      <c r="A227" t="s">
        <v>298</v>
      </c>
      <c r="B227" t="s">
        <v>29</v>
      </c>
      <c r="C227">
        <v>88</v>
      </c>
      <c r="D227">
        <v>364</v>
      </c>
      <c r="E227">
        <v>311</v>
      </c>
      <c r="F227">
        <v>61</v>
      </c>
      <c r="G227" s="2">
        <v>0.376</v>
      </c>
      <c r="H227" s="2">
        <f t="shared" si="24"/>
        <v>0.16758241758241757</v>
      </c>
      <c r="I227" s="2">
        <f t="shared" si="25"/>
        <v>0.68681318681318682</v>
      </c>
      <c r="J227" s="2">
        <f t="shared" si="26"/>
        <v>0.25824175824175827</v>
      </c>
      <c r="K227" s="1">
        <f t="shared" si="27"/>
        <v>1.0754168942471238</v>
      </c>
      <c r="L227" s="1">
        <f t="shared" si="28"/>
        <v>-0.19875372960726456</v>
      </c>
      <c r="M227" s="1">
        <f t="shared" si="29"/>
        <v>0.45908311301139443</v>
      </c>
      <c r="N227" s="1">
        <f t="shared" si="30"/>
        <v>1.734424807885615E-2</v>
      </c>
      <c r="O227" s="1">
        <f t="shared" si="31"/>
        <v>6.3133063007036387</v>
      </c>
      <c r="P227" s="1">
        <f>IFERROR(-100*_xlfn.XMATCH(A227,Injuries!A:A),O227)</f>
        <v>6.3133063007036387</v>
      </c>
      <c r="Q227" s="64" t="str">
        <f>IF(AND(_xlfn.IFNA(_xlfn.XMATCH(A227,RHH!A:A),0)&gt;0,_xlfn.IFNA(_xlfn.XMATCH(A227,LHH!A:A),0)&gt;0),"S",IF(_xlfn.IFNA(_xlfn.XMATCH(A227,RHH!A:A),0)&gt;0,"R",IF(_xlfn.IFNA(_xlfn.XMATCH(A227,LHH!A:A),0)&gt;0,"L",NA())))</f>
        <v>S</v>
      </c>
      <c r="R227" s="63" cm="1">
        <f t="array" ref="R227">IF(_xlfn.IFS(Q227="R",_xlfn.XLOOKUP(A227,RHH!A:A,RHH!V:V,0),Q227="L",_xlfn.XLOOKUP(A227,LHH!A:A,LHH!V:V,0),Q227="S",_xlfn.XLOOKUP(A227,RHH!A:A,RHH!V:V,0))="",AVERAGE(S227,N227),_xlfn.IFS(Q227="R",_xlfn.XLOOKUP(A227,RHH!A:A,RHH!V:V,0),Q227="L",_xlfn.XLOOKUP(A227,LHH!A:A,LHH!V:V,0),Q227="S",_xlfn.XLOOKUP(A227,RHH!A:A,RHH!V:V,0)))</f>
        <v>0.11680886394516775</v>
      </c>
      <c r="S227" s="63" cm="1">
        <f t="array" ref="S227">_xlfn.IFS(Q227="R",_xlfn.XLOOKUP(A227,RHH!A:A,RHH!L:L,0),Q227="L",_xlfn.XLOOKUP(A227,LHH!A:A,LHH!L:L,0),Q227="S",_xlfn.XLOOKUP(A227,LHH!A:A,LHH!L:L,0))</f>
        <v>-0.64150491634652418</v>
      </c>
      <c r="T227" s="64" t="s">
        <v>534</v>
      </c>
      <c r="U227" s="64" t="s">
        <v>549</v>
      </c>
      <c r="V227" s="64" t="s">
        <v>549</v>
      </c>
      <c r="W227" s="64" t="s">
        <v>549</v>
      </c>
      <c r="X227" s="64" t="s">
        <v>549</v>
      </c>
    </row>
    <row r="228" spans="1:24" x14ac:dyDescent="0.45">
      <c r="A228" t="s">
        <v>652</v>
      </c>
      <c r="B228" t="s">
        <v>78</v>
      </c>
      <c r="C228">
        <v>26</v>
      </c>
      <c r="D228">
        <v>95</v>
      </c>
      <c r="E228">
        <v>89</v>
      </c>
      <c r="F228">
        <v>26</v>
      </c>
      <c r="G228" s="2">
        <v>0.39300000000000002</v>
      </c>
      <c r="H228" s="2">
        <f t="shared" si="24"/>
        <v>0.27368421052631581</v>
      </c>
      <c r="I228" s="2">
        <f t="shared" si="25"/>
        <v>0.66315789473684206</v>
      </c>
      <c r="J228" s="2">
        <f t="shared" si="26"/>
        <v>0.26062105263157892</v>
      </c>
      <c r="K228" s="1">
        <f t="shared" si="27"/>
        <v>-0.51567872239263168</v>
      </c>
      <c r="L228" s="1">
        <f t="shared" si="28"/>
        <v>-1.2998661640981289E-2</v>
      </c>
      <c r="M228" s="1">
        <f t="shared" si="29"/>
        <v>0.16184327362447323</v>
      </c>
      <c r="N228" s="1">
        <f t="shared" si="30"/>
        <v>5.2361079421631235E-2</v>
      </c>
      <c r="O228" s="1">
        <f t="shared" si="31"/>
        <v>4.9743025450549672</v>
      </c>
      <c r="P228" s="1">
        <f>IFERROR(-100*_xlfn.XMATCH(A228,Injuries!A:A),O228)</f>
        <v>4.9743025450549672</v>
      </c>
      <c r="Q228" s="64" t="e">
        <f>IF(AND(_xlfn.IFNA(_xlfn.XMATCH(A228,RHH!A:A),0)&gt;0,_xlfn.IFNA(_xlfn.XMATCH(A228,LHH!A:A),0)&gt;0),"S",IF(_xlfn.IFNA(_xlfn.XMATCH(A228,RHH!A:A),0)&gt;0,"R",IF(_xlfn.IFNA(_xlfn.XMATCH(A228,LHH!A:A),0)&gt;0,"L",NA())))</f>
        <v>#N/A</v>
      </c>
      <c r="R228" s="63" t="e" cm="1">
        <f t="array" ref="R228">IF(_xlfn.IFS(Q228="R",_xlfn.XLOOKUP(A228,RHH!A:A,RHH!V:V,0),Q228="L",_xlfn.XLOOKUP(A228,LHH!A:A,LHH!V:V,0),Q228="S",_xlfn.XLOOKUP(A228,RHH!A:A,RHH!V:V,0))="",AVERAGE(S228,N228),_xlfn.IFS(Q228="R",_xlfn.XLOOKUP(A228,RHH!A:A,RHH!V:V,0),Q228="L",_xlfn.XLOOKUP(A228,LHH!A:A,LHH!V:V,0),Q228="S",_xlfn.XLOOKUP(A228,RHH!A:A,RHH!V:V,0)))</f>
        <v>#N/A</v>
      </c>
      <c r="S228" s="63" t="e" cm="1">
        <f t="array" ref="S228">_xlfn.IFS(Q228="R",_xlfn.XLOOKUP(A228,RHH!A:A,RHH!L:L,0),Q228="L",_xlfn.XLOOKUP(A228,LHH!A:A,LHH!L:L,0),Q228="S",_xlfn.XLOOKUP(A228,LHH!A:A,LHH!L:L,0))</f>
        <v>#N/A</v>
      </c>
      <c r="T228" s="64" t="s">
        <v>532</v>
      </c>
      <c r="U228" s="64" t="s">
        <v>531</v>
      </c>
      <c r="V228" s="64" t="s">
        <v>534</v>
      </c>
      <c r="W228" s="64" t="s">
        <v>549</v>
      </c>
      <c r="X228" s="64" t="s">
        <v>549</v>
      </c>
    </row>
    <row r="229" spans="1:24" x14ac:dyDescent="0.45">
      <c r="A229" t="s">
        <v>282</v>
      </c>
      <c r="B229" t="s">
        <v>499</v>
      </c>
      <c r="C229">
        <v>53</v>
      </c>
      <c r="D229">
        <v>156</v>
      </c>
      <c r="E229">
        <v>143</v>
      </c>
      <c r="F229">
        <v>23</v>
      </c>
      <c r="G229" s="2">
        <v>0.33600000000000002</v>
      </c>
      <c r="H229" s="2">
        <f t="shared" si="24"/>
        <v>0.14743589743589744</v>
      </c>
      <c r="I229" s="2">
        <f t="shared" si="25"/>
        <v>0.76923076923076927</v>
      </c>
      <c r="J229" s="2">
        <f t="shared" si="26"/>
        <v>0.25846153846153846</v>
      </c>
      <c r="K229" s="1">
        <f t="shared" si="27"/>
        <v>1.3775328058285796</v>
      </c>
      <c r="L229" s="1">
        <f t="shared" si="28"/>
        <v>-0.63582447776322459</v>
      </c>
      <c r="M229" s="1">
        <f t="shared" si="29"/>
        <v>1.4946986903374628</v>
      </c>
      <c r="N229" s="1">
        <f t="shared" si="30"/>
        <v>2.0578823388850181E-2</v>
      </c>
      <c r="O229" s="1">
        <f t="shared" si="31"/>
        <v>3.2102964486606282</v>
      </c>
      <c r="P229" s="1">
        <f>IFERROR(-100*_xlfn.XMATCH(A229,Injuries!A:A),O229)</f>
        <v>3.2102964486606282</v>
      </c>
      <c r="Q229" s="64" t="str">
        <f>IF(AND(_xlfn.IFNA(_xlfn.XMATCH(A229,RHH!A:A),0)&gt;0,_xlfn.IFNA(_xlfn.XMATCH(A229,LHH!A:A),0)&gt;0),"S",IF(_xlfn.IFNA(_xlfn.XMATCH(A229,RHH!A:A),0)&gt;0,"R",IF(_xlfn.IFNA(_xlfn.XMATCH(A229,LHH!A:A),0)&gt;0,"L",NA())))</f>
        <v>L</v>
      </c>
      <c r="R229" s="63" cm="1">
        <f t="array" ref="R229">IF(_xlfn.IFS(Q229="R",_xlfn.XLOOKUP(A229,RHH!A:A,RHH!V:V,0),Q229="L",_xlfn.XLOOKUP(A229,LHH!A:A,LHH!V:V,0),Q229="S",_xlfn.XLOOKUP(A229,RHH!A:A,RHH!V:V,0))="",AVERAGE(S229,N229),_xlfn.IFS(Q229="R",_xlfn.XLOOKUP(A229,RHH!A:A,RHH!V:V,0),Q229="L",_xlfn.XLOOKUP(A229,LHH!A:A,LHH!V:V,0),Q229="S",_xlfn.XLOOKUP(A229,RHH!A:A,RHH!V:V,0)))</f>
        <v>-2.7901291998607899E-2</v>
      </c>
      <c r="S229" s="63" cm="1">
        <f t="array" ref="S229">_xlfn.IFS(Q229="R",_xlfn.XLOOKUP(A229,RHH!A:A,RHH!L:L,0),Q229="L",_xlfn.XLOOKUP(A229,LHH!A:A,LHH!L:L,0),Q229="S",_xlfn.XLOOKUP(A229,LHH!A:A,LHH!L:L,0))</f>
        <v>0.71706620679875122</v>
      </c>
      <c r="T229" s="64" t="s">
        <v>534</v>
      </c>
      <c r="U229" s="64" t="s">
        <v>532</v>
      </c>
      <c r="V229" s="64" t="s">
        <v>530</v>
      </c>
      <c r="W229" s="64" t="s">
        <v>549</v>
      </c>
      <c r="X229" s="64" t="s">
        <v>549</v>
      </c>
    </row>
    <row r="230" spans="1:24" x14ac:dyDescent="0.45">
      <c r="A230" t="s">
        <v>118</v>
      </c>
      <c r="B230" t="s">
        <v>44</v>
      </c>
      <c r="C230">
        <v>57</v>
      </c>
      <c r="D230">
        <v>179</v>
      </c>
      <c r="E230">
        <v>162</v>
      </c>
      <c r="F230">
        <v>45</v>
      </c>
      <c r="G230" s="2">
        <v>0.39500000000000002</v>
      </c>
      <c r="H230" s="2">
        <f t="shared" si="24"/>
        <v>0.25139664804469275</v>
      </c>
      <c r="I230" s="2">
        <f t="shared" si="25"/>
        <v>0.65363128491620115</v>
      </c>
      <c r="J230" s="2">
        <f t="shared" si="26"/>
        <v>0.25818435754189945</v>
      </c>
      <c r="K230" s="1">
        <f t="shared" si="27"/>
        <v>-0.18145587859162629</v>
      </c>
      <c r="L230" s="1">
        <f t="shared" si="28"/>
        <v>8.8548757668167437E-3</v>
      </c>
      <c r="M230" s="1">
        <f t="shared" si="29"/>
        <v>4.2136953201532823E-2</v>
      </c>
      <c r="N230" s="1">
        <f t="shared" si="30"/>
        <v>1.649946374510031E-2</v>
      </c>
      <c r="O230" s="1">
        <f t="shared" si="31"/>
        <v>2.9534040103729557</v>
      </c>
      <c r="P230" s="1">
        <f>IFERROR(-100*_xlfn.XMATCH(A230,Injuries!A:A),O230)</f>
        <v>2.9534040103729557</v>
      </c>
      <c r="Q230" s="64" t="str">
        <f>IF(AND(_xlfn.IFNA(_xlfn.XMATCH(A230,RHH!A:A),0)&gt;0,_xlfn.IFNA(_xlfn.XMATCH(A230,LHH!A:A),0)&gt;0),"S",IF(_xlfn.IFNA(_xlfn.XMATCH(A230,RHH!A:A),0)&gt;0,"R",IF(_xlfn.IFNA(_xlfn.XMATCH(A230,LHH!A:A),0)&gt;0,"L",NA())))</f>
        <v>R</v>
      </c>
      <c r="R230" s="63" cm="1">
        <f t="array" ref="R230">IF(_xlfn.IFS(Q230="R",_xlfn.XLOOKUP(A230,RHH!A:A,RHH!V:V,0),Q230="L",_xlfn.XLOOKUP(A230,LHH!A:A,LHH!V:V,0),Q230="S",_xlfn.XLOOKUP(A230,RHH!A:A,RHH!V:V,0))="",AVERAGE(S230,N230),_xlfn.IFS(Q230="R",_xlfn.XLOOKUP(A230,RHH!A:A,RHH!V:V,0),Q230="L",_xlfn.XLOOKUP(A230,LHH!A:A,LHH!V:V,0),Q230="S",_xlfn.XLOOKUP(A230,RHH!A:A,RHH!V:V,0)))</f>
        <v>1.5148043682685368</v>
      </c>
      <c r="S230" s="63" cm="1">
        <f t="array" ref="S230">_xlfn.IFS(Q230="R",_xlfn.XLOOKUP(A230,RHH!A:A,RHH!L:L,0),Q230="L",_xlfn.XLOOKUP(A230,LHH!A:A,LHH!L:L,0),Q230="S",_xlfn.XLOOKUP(A230,LHH!A:A,LHH!L:L,0))</f>
        <v>-1.3275191103874042</v>
      </c>
      <c r="T230" s="64" t="s">
        <v>530</v>
      </c>
      <c r="U230" s="64" t="s">
        <v>549</v>
      </c>
      <c r="V230" s="64" t="s">
        <v>549</v>
      </c>
      <c r="W230" s="64" t="s">
        <v>549</v>
      </c>
      <c r="X230" s="64" t="s">
        <v>549</v>
      </c>
    </row>
    <row r="231" spans="1:24" x14ac:dyDescent="0.45">
      <c r="A231" t="s">
        <v>262</v>
      </c>
      <c r="B231" t="s">
        <v>29</v>
      </c>
      <c r="C231">
        <v>55</v>
      </c>
      <c r="D231">
        <v>189</v>
      </c>
      <c r="E231">
        <v>167</v>
      </c>
      <c r="F231">
        <v>24</v>
      </c>
      <c r="G231" s="2">
        <v>0.34100000000000003</v>
      </c>
      <c r="H231" s="2">
        <f t="shared" si="24"/>
        <v>0.12698412698412698</v>
      </c>
      <c r="I231" s="2">
        <f t="shared" si="25"/>
        <v>0.75661375661375663</v>
      </c>
      <c r="J231" s="2">
        <f t="shared" si="26"/>
        <v>0.25800529100529102</v>
      </c>
      <c r="K231" s="1">
        <f t="shared" si="27"/>
        <v>1.6842262312218763</v>
      </c>
      <c r="L231" s="1">
        <f t="shared" si="28"/>
        <v>-0.58119063424372952</v>
      </c>
      <c r="M231" s="1">
        <f t="shared" si="29"/>
        <v>1.3361600093640891</v>
      </c>
      <c r="N231" s="1">
        <f t="shared" si="30"/>
        <v>1.3864084643473083E-2</v>
      </c>
      <c r="O231" s="1">
        <f t="shared" si="31"/>
        <v>2.6203119976164126</v>
      </c>
      <c r="P231" s="1">
        <f>IFERROR(-100*_xlfn.XMATCH(A231,Injuries!A:A),O231)</f>
        <v>2.6203119976164126</v>
      </c>
      <c r="Q231" s="64" t="str">
        <f>IF(AND(_xlfn.IFNA(_xlfn.XMATCH(A231,RHH!A:A),0)&gt;0,_xlfn.IFNA(_xlfn.XMATCH(A231,LHH!A:A),0)&gt;0),"S",IF(_xlfn.IFNA(_xlfn.XMATCH(A231,RHH!A:A),0)&gt;0,"R",IF(_xlfn.IFNA(_xlfn.XMATCH(A231,LHH!A:A),0)&gt;0,"L",NA())))</f>
        <v>L</v>
      </c>
      <c r="R231" s="63" cm="1">
        <f t="array" ref="R231">IF(_xlfn.IFS(Q231="R",_xlfn.XLOOKUP(A231,RHH!A:A,RHH!V:V,0),Q231="L",_xlfn.XLOOKUP(A231,LHH!A:A,LHH!V:V,0),Q231="S",_xlfn.XLOOKUP(A231,RHH!A:A,RHH!V:V,0))="",AVERAGE(S231,N231),_xlfn.IFS(Q231="R",_xlfn.XLOOKUP(A231,RHH!A:A,RHH!V:V,0),Q231="L",_xlfn.XLOOKUP(A231,LHH!A:A,LHH!V:V,0),Q231="S",_xlfn.XLOOKUP(A231,RHH!A:A,RHH!V:V,0)))</f>
        <v>0.29784048983311284</v>
      </c>
      <c r="S231" s="63" cm="1">
        <f t="array" ref="S231">_xlfn.IFS(Q231="R",_xlfn.XLOOKUP(A231,RHH!A:A,RHH!L:L,0),Q231="L",_xlfn.XLOOKUP(A231,LHH!A:A,LHH!L:L,0),Q231="S",_xlfn.XLOOKUP(A231,LHH!A:A,LHH!L:L,0))</f>
        <v>0.42046433281651596</v>
      </c>
      <c r="T231" s="64" t="s">
        <v>530</v>
      </c>
      <c r="U231" s="64" t="s">
        <v>549</v>
      </c>
      <c r="V231" s="64" t="s">
        <v>549</v>
      </c>
      <c r="W231" s="64" t="s">
        <v>549</v>
      </c>
      <c r="X231" s="64" t="s">
        <v>549</v>
      </c>
    </row>
    <row r="232" spans="1:24" x14ac:dyDescent="0.45">
      <c r="A232" t="s">
        <v>305</v>
      </c>
      <c r="B232" t="s">
        <v>33</v>
      </c>
      <c r="C232">
        <v>84</v>
      </c>
      <c r="D232">
        <v>345</v>
      </c>
      <c r="E232">
        <v>282</v>
      </c>
      <c r="F232">
        <v>77</v>
      </c>
      <c r="G232" s="2">
        <v>0.433</v>
      </c>
      <c r="H232" s="2">
        <f t="shared" si="24"/>
        <v>0.22318840579710145</v>
      </c>
      <c r="I232" s="2">
        <f t="shared" si="25"/>
        <v>0.59420289855072461</v>
      </c>
      <c r="J232" s="2">
        <f t="shared" si="26"/>
        <v>0.25728985507246377</v>
      </c>
      <c r="K232" s="1">
        <f t="shared" si="27"/>
        <v>0.2415530956015472</v>
      </c>
      <c r="L232" s="1">
        <f t="shared" si="28"/>
        <v>0.42407208651497874</v>
      </c>
      <c r="M232" s="1">
        <f t="shared" si="29"/>
        <v>-0.70460859368446771</v>
      </c>
      <c r="N232" s="1">
        <f t="shared" si="30"/>
        <v>3.3347867543366914E-3</v>
      </c>
      <c r="O232" s="1">
        <f t="shared" si="31"/>
        <v>1.1505014302461585</v>
      </c>
      <c r="P232" s="1">
        <f>IFERROR(-100*_xlfn.XMATCH(A232,Injuries!A:A),O232)</f>
        <v>1.1505014302461585</v>
      </c>
      <c r="Q232" s="64" t="str">
        <f>IF(AND(_xlfn.IFNA(_xlfn.XMATCH(A232,RHH!A:A),0)&gt;0,_xlfn.IFNA(_xlfn.XMATCH(A232,LHH!A:A),0)&gt;0),"S",IF(_xlfn.IFNA(_xlfn.XMATCH(A232,RHH!A:A),0)&gt;0,"R",IF(_xlfn.IFNA(_xlfn.XMATCH(A232,LHH!A:A),0)&gt;0,"L",NA())))</f>
        <v>R</v>
      </c>
      <c r="R232" s="63" cm="1">
        <f t="array" ref="R232">IF(_xlfn.IFS(Q232="R",_xlfn.XLOOKUP(A232,RHH!A:A,RHH!V:V,0),Q232="L",_xlfn.XLOOKUP(A232,LHH!A:A,LHH!V:V,0),Q232="S",_xlfn.XLOOKUP(A232,RHH!A:A,RHH!V:V,0))="",AVERAGE(S232,N232),_xlfn.IFS(Q232="R",_xlfn.XLOOKUP(A232,RHH!A:A,RHH!V:V,0),Q232="L",_xlfn.XLOOKUP(A232,LHH!A:A,LHH!V:V,0),Q232="S",_xlfn.XLOOKUP(A232,RHH!A:A,RHH!V:V,0)))</f>
        <v>1.5298761449304004</v>
      </c>
      <c r="S232" s="63" cm="1">
        <f t="array" ref="S232">_xlfn.IFS(Q232="R",_xlfn.XLOOKUP(A232,RHH!A:A,RHH!L:L,0),Q232="L",_xlfn.XLOOKUP(A232,LHH!A:A,LHH!L:L,0),Q232="S",_xlfn.XLOOKUP(A232,LHH!A:A,LHH!L:L,0))</f>
        <v>-1.5257390163950291</v>
      </c>
      <c r="T232" s="64" t="s">
        <v>534</v>
      </c>
      <c r="U232" s="64" t="s">
        <v>549</v>
      </c>
      <c r="V232" s="64" t="s">
        <v>549</v>
      </c>
      <c r="W232" s="64" t="s">
        <v>549</v>
      </c>
      <c r="X232" s="64" t="s">
        <v>549</v>
      </c>
    </row>
    <row r="233" spans="1:24" x14ac:dyDescent="0.45">
      <c r="A233" t="s">
        <v>455</v>
      </c>
      <c r="B233" t="s">
        <v>14</v>
      </c>
      <c r="C233">
        <v>44</v>
      </c>
      <c r="D233">
        <v>140</v>
      </c>
      <c r="E233">
        <v>113</v>
      </c>
      <c r="F233">
        <v>30</v>
      </c>
      <c r="G233" s="2">
        <v>0.434</v>
      </c>
      <c r="H233" s="2">
        <f t="shared" si="24"/>
        <v>0.21428571428571427</v>
      </c>
      <c r="I233" s="2">
        <f t="shared" si="25"/>
        <v>0.59285714285714286</v>
      </c>
      <c r="J233" s="2">
        <f t="shared" si="26"/>
        <v>0.25729999999999997</v>
      </c>
      <c r="K233" s="1">
        <f t="shared" si="27"/>
        <v>0.37505728103556629</v>
      </c>
      <c r="L233" s="1">
        <f t="shared" si="28"/>
        <v>0.43499885521887777</v>
      </c>
      <c r="M233" s="1">
        <f t="shared" si="29"/>
        <v>-0.72151864514032293</v>
      </c>
      <c r="N233" s="1">
        <f t="shared" si="30"/>
        <v>3.4840928755295025E-3</v>
      </c>
      <c r="O233" s="1">
        <f t="shared" si="31"/>
        <v>0.48777300257413037</v>
      </c>
      <c r="P233" s="1">
        <f>IFERROR(-100*_xlfn.XMATCH(A233,Injuries!A:A),O233)</f>
        <v>0.48777300257413037</v>
      </c>
      <c r="Q233" s="64" t="str">
        <f>IF(AND(_xlfn.IFNA(_xlfn.XMATCH(A233,RHH!A:A),0)&gt;0,_xlfn.IFNA(_xlfn.XMATCH(A233,LHH!A:A),0)&gt;0),"S",IF(_xlfn.IFNA(_xlfn.XMATCH(A233,RHH!A:A),0)&gt;0,"R",IF(_xlfn.IFNA(_xlfn.XMATCH(A233,LHH!A:A),0)&gt;0,"L",NA())))</f>
        <v>L</v>
      </c>
      <c r="R233" s="63" cm="1">
        <f t="array" ref="R233">IF(_xlfn.IFS(Q233="R",_xlfn.XLOOKUP(A233,RHH!A:A,RHH!V:V,0),Q233="L",_xlfn.XLOOKUP(A233,LHH!A:A,LHH!V:V,0),Q233="S",_xlfn.XLOOKUP(A233,RHH!A:A,RHH!V:V,0))="",AVERAGE(S233,N233),_xlfn.IFS(Q233="R",_xlfn.XLOOKUP(A233,RHH!A:A,RHH!V:V,0),Q233="L",_xlfn.XLOOKUP(A233,LHH!A:A,LHH!V:V,0),Q233="S",_xlfn.XLOOKUP(A233,RHH!A:A,RHH!V:V,0)))</f>
        <v>8.1728945618310851E-3</v>
      </c>
      <c r="S233" s="63" cm="1">
        <f t="array" ref="S233">_xlfn.IFS(Q233="R",_xlfn.XLOOKUP(A233,RHH!A:A,RHH!L:L,0),Q233="L",_xlfn.XLOOKUP(A233,LHH!A:A,LHH!L:L,0),Q233="S",_xlfn.XLOOKUP(A233,LHH!A:A,LHH!L:L,0))</f>
        <v>-0.10691473184294367</v>
      </c>
      <c r="T233" s="64" t="s">
        <v>533</v>
      </c>
      <c r="U233" s="64" t="s">
        <v>549</v>
      </c>
      <c r="V233" s="64" t="s">
        <v>549</v>
      </c>
      <c r="W233" s="64" t="s">
        <v>549</v>
      </c>
      <c r="X233" s="64" t="s">
        <v>549</v>
      </c>
    </row>
    <row r="234" spans="1:24" x14ac:dyDescent="0.45">
      <c r="A234" t="s">
        <v>92</v>
      </c>
      <c r="B234" t="s">
        <v>93</v>
      </c>
      <c r="C234">
        <v>62</v>
      </c>
      <c r="D234">
        <v>217</v>
      </c>
      <c r="E234">
        <v>190</v>
      </c>
      <c r="F234">
        <v>83</v>
      </c>
      <c r="G234" s="2">
        <v>0.52100000000000002</v>
      </c>
      <c r="H234" s="2">
        <f t="shared" si="24"/>
        <v>0.38248847926267282</v>
      </c>
      <c r="I234" s="2">
        <f t="shared" si="25"/>
        <v>0.49308755760368661</v>
      </c>
      <c r="J234" s="2">
        <f t="shared" si="26"/>
        <v>0.25689861751152071</v>
      </c>
      <c r="K234" s="1">
        <f t="shared" si="27"/>
        <v>-2.1473004910242746</v>
      </c>
      <c r="L234" s="1">
        <f t="shared" si="28"/>
        <v>1.3856277324580917</v>
      </c>
      <c r="M234" s="1">
        <f t="shared" si="29"/>
        <v>-1.9751702762733203</v>
      </c>
      <c r="N234" s="1">
        <f t="shared" si="30"/>
        <v>-2.4231807107715033E-3</v>
      </c>
      <c r="O234" s="1">
        <f t="shared" si="31"/>
        <v>-0.52583021423741627</v>
      </c>
      <c r="P234" s="1">
        <f>IFERROR(-100*_xlfn.XMATCH(A234,Injuries!A:A),O234)</f>
        <v>-0.52583021423741627</v>
      </c>
      <c r="Q234" s="64" t="str">
        <f>IF(AND(_xlfn.IFNA(_xlfn.XMATCH(A234,RHH!A:A),0)&gt;0,_xlfn.IFNA(_xlfn.XMATCH(A234,LHH!A:A),0)&gt;0),"S",IF(_xlfn.IFNA(_xlfn.XMATCH(A234,RHH!A:A),0)&gt;0,"R",IF(_xlfn.IFNA(_xlfn.XMATCH(A234,LHH!A:A),0)&gt;0,"L",NA())))</f>
        <v>R</v>
      </c>
      <c r="R234" s="63" cm="1">
        <f t="array" ref="R234">IF(_xlfn.IFS(Q234="R",_xlfn.XLOOKUP(A234,RHH!A:A,RHH!V:V,0),Q234="L",_xlfn.XLOOKUP(A234,LHH!A:A,LHH!V:V,0),Q234="S",_xlfn.XLOOKUP(A234,RHH!A:A,RHH!V:V,0))="",AVERAGE(S234,N234),_xlfn.IFS(Q234="R",_xlfn.XLOOKUP(A234,RHH!A:A,RHH!V:V,0),Q234="L",_xlfn.XLOOKUP(A234,LHH!A:A,LHH!V:V,0),Q234="S",_xlfn.XLOOKUP(A234,RHH!A:A,RHH!V:V,0)))</f>
        <v>1.4150336267889474</v>
      </c>
      <c r="S234" s="63" cm="1">
        <f t="array" ref="S234">_xlfn.IFS(Q234="R",_xlfn.XLOOKUP(A234,RHH!A:A,RHH!L:L,0),Q234="L",_xlfn.XLOOKUP(A234,LHH!A:A,LHH!L:L,0),Q234="S",_xlfn.XLOOKUP(A234,LHH!A:A,LHH!L:L,0))</f>
        <v>-0.99488463242367997</v>
      </c>
      <c r="T234" s="64" t="s">
        <v>533</v>
      </c>
      <c r="U234" s="64" t="s">
        <v>549</v>
      </c>
      <c r="V234" s="64" t="s">
        <v>549</v>
      </c>
      <c r="W234" s="64" t="s">
        <v>549</v>
      </c>
      <c r="X234" s="64" t="s">
        <v>549</v>
      </c>
    </row>
    <row r="235" spans="1:24" x14ac:dyDescent="0.45">
      <c r="A235" t="s">
        <v>619</v>
      </c>
      <c r="B235" t="s">
        <v>57</v>
      </c>
      <c r="C235">
        <v>18</v>
      </c>
      <c r="D235">
        <v>60</v>
      </c>
      <c r="E235">
        <v>52</v>
      </c>
      <c r="F235">
        <v>10</v>
      </c>
      <c r="G235" s="2">
        <v>0.36499999999999999</v>
      </c>
      <c r="H235" s="2">
        <f t="shared" si="24"/>
        <v>0.16666666666666666</v>
      </c>
      <c r="I235" s="2">
        <f t="shared" si="25"/>
        <v>0.7</v>
      </c>
      <c r="J235" s="2">
        <f t="shared" si="26"/>
        <v>0.2555</v>
      </c>
      <c r="K235" s="1">
        <f t="shared" si="27"/>
        <v>1.0891494356826446</v>
      </c>
      <c r="L235" s="1">
        <f t="shared" si="28"/>
        <v>-0.31894818535015373</v>
      </c>
      <c r="M235" s="1">
        <f t="shared" si="29"/>
        <v>0.62478160538356464</v>
      </c>
      <c r="N235" s="1">
        <f t="shared" si="30"/>
        <v>-2.3007078913323906E-2</v>
      </c>
      <c r="O235" s="1">
        <f t="shared" si="31"/>
        <v>-1.3804247347994343</v>
      </c>
      <c r="P235" s="1">
        <f>IFERROR(-100*_xlfn.XMATCH(A235,Injuries!A:A),O235)</f>
        <v>-1.3804247347994343</v>
      </c>
      <c r="Q235" s="64" t="str">
        <f>IF(AND(_xlfn.IFNA(_xlfn.XMATCH(A235,RHH!A:A),0)&gt;0,_xlfn.IFNA(_xlfn.XMATCH(A235,LHH!A:A),0)&gt;0),"S",IF(_xlfn.IFNA(_xlfn.XMATCH(A235,RHH!A:A),0)&gt;0,"R",IF(_xlfn.IFNA(_xlfn.XMATCH(A235,LHH!A:A),0)&gt;0,"L",NA())))</f>
        <v>R</v>
      </c>
      <c r="R235" s="63" cm="1">
        <f t="array" ref="R235">IF(_xlfn.IFS(Q235="R",_xlfn.XLOOKUP(A235,RHH!A:A,RHH!V:V,0),Q235="L",_xlfn.XLOOKUP(A235,LHH!A:A,LHH!V:V,0),Q235="S",_xlfn.XLOOKUP(A235,RHH!A:A,RHH!V:V,0))="",AVERAGE(S235,N235),_xlfn.IFS(Q235="R",_xlfn.XLOOKUP(A235,RHH!A:A,RHH!V:V,0),Q235="L",_xlfn.XLOOKUP(A235,LHH!A:A,LHH!V:V,0),Q235="S",_xlfn.XLOOKUP(A235,RHH!A:A,RHH!V:V,0)))</f>
        <v>-3.5869432043986189E-2</v>
      </c>
      <c r="S235" s="63" cm="1">
        <f t="array" ref="S235">_xlfn.IFS(Q235="R",_xlfn.XLOOKUP(A235,RHH!A:A,RHH!L:L,0),Q235="L",_xlfn.XLOOKUP(A235,LHH!A:A,LHH!L:L,0),Q235="S",_xlfn.XLOOKUP(A235,LHH!A:A,LHH!L:L,0))</f>
        <v>-4.8731785174648469E-2</v>
      </c>
      <c r="T235" s="64" t="s">
        <v>529</v>
      </c>
      <c r="U235" s="64" t="s">
        <v>549</v>
      </c>
      <c r="V235" s="64" t="s">
        <v>549</v>
      </c>
      <c r="W235" s="64" t="s">
        <v>549</v>
      </c>
      <c r="X235" s="64" t="s">
        <v>549</v>
      </c>
    </row>
    <row r="236" spans="1:24" x14ac:dyDescent="0.45">
      <c r="A236" t="s">
        <v>333</v>
      </c>
      <c r="B236" t="s">
        <v>66</v>
      </c>
      <c r="C236">
        <v>59</v>
      </c>
      <c r="D236">
        <v>234</v>
      </c>
      <c r="E236">
        <v>216</v>
      </c>
      <c r="F236">
        <v>58</v>
      </c>
      <c r="G236" s="2">
        <v>0.38</v>
      </c>
      <c r="H236" s="2">
        <f t="shared" si="24"/>
        <v>0.24786324786324787</v>
      </c>
      <c r="I236" s="2">
        <f t="shared" si="25"/>
        <v>0.67521367521367526</v>
      </c>
      <c r="J236" s="2">
        <f t="shared" si="26"/>
        <v>0.2565811965811966</v>
      </c>
      <c r="K236" s="1">
        <f t="shared" si="27"/>
        <v>-0.12846923826686094</v>
      </c>
      <c r="L236" s="1">
        <f t="shared" si="28"/>
        <v>-0.15504665479166851</v>
      </c>
      <c r="M236" s="1">
        <f t="shared" si="29"/>
        <v>0.31332980953587425</v>
      </c>
      <c r="N236" s="1">
        <f t="shared" si="30"/>
        <v>-7.0947653744347075E-3</v>
      </c>
      <c r="O236" s="1">
        <f t="shared" si="31"/>
        <v>-1.6601750976177216</v>
      </c>
      <c r="P236" s="1">
        <f>IFERROR(-100*_xlfn.XMATCH(A236,Injuries!A:A),O236)</f>
        <v>-1.6601750976177216</v>
      </c>
      <c r="Q236" s="64" t="str">
        <f>IF(AND(_xlfn.IFNA(_xlfn.XMATCH(A236,RHH!A:A),0)&gt;0,_xlfn.IFNA(_xlfn.XMATCH(A236,LHH!A:A),0)&gt;0),"S",IF(_xlfn.IFNA(_xlfn.XMATCH(A236,RHH!A:A),0)&gt;0,"R",IF(_xlfn.IFNA(_xlfn.XMATCH(A236,LHH!A:A),0)&gt;0,"L",NA())))</f>
        <v>S</v>
      </c>
      <c r="R236" s="63" cm="1">
        <f t="array" ref="R236">IF(_xlfn.IFS(Q236="R",_xlfn.XLOOKUP(A236,RHH!A:A,RHH!V:V,0),Q236="L",_xlfn.XLOOKUP(A236,LHH!A:A,LHH!V:V,0),Q236="S",_xlfn.XLOOKUP(A236,RHH!A:A,RHH!V:V,0))="",AVERAGE(S236,N236),_xlfn.IFS(Q236="R",_xlfn.XLOOKUP(A236,RHH!A:A,RHH!V:V,0),Q236="L",_xlfn.XLOOKUP(A236,LHH!A:A,LHH!V:V,0),Q236="S",_xlfn.XLOOKUP(A236,RHH!A:A,RHH!V:V,0)))</f>
        <v>-0.16654931809249421</v>
      </c>
      <c r="S236" s="63" cm="1">
        <f t="array" ref="S236">_xlfn.IFS(Q236="R",_xlfn.XLOOKUP(A236,RHH!A:A,RHH!L:L,0),Q236="L",_xlfn.XLOOKUP(A236,LHH!A:A,LHH!L:L,0),Q236="S",_xlfn.XLOOKUP(A236,LHH!A:A,LHH!L:L,0))</f>
        <v>0.44723557609598086</v>
      </c>
      <c r="T236" s="64" t="s">
        <v>534</v>
      </c>
      <c r="U236" s="64" t="s">
        <v>530</v>
      </c>
      <c r="V236" s="64" t="s">
        <v>549</v>
      </c>
      <c r="W236" s="64" t="s">
        <v>549</v>
      </c>
      <c r="X236" s="64" t="s">
        <v>549</v>
      </c>
    </row>
    <row r="237" spans="1:24" x14ac:dyDescent="0.45">
      <c r="A237" t="s">
        <v>581</v>
      </c>
      <c r="B237" t="s">
        <v>78</v>
      </c>
      <c r="C237">
        <v>22</v>
      </c>
      <c r="D237">
        <v>69</v>
      </c>
      <c r="E237">
        <v>63</v>
      </c>
      <c r="F237">
        <v>15</v>
      </c>
      <c r="G237" s="2">
        <v>0.36499999999999999</v>
      </c>
      <c r="H237" s="2">
        <f t="shared" si="24"/>
        <v>0.21739130434782608</v>
      </c>
      <c r="I237" s="2">
        <f t="shared" si="25"/>
        <v>0.69565217391304346</v>
      </c>
      <c r="J237" s="2">
        <f t="shared" si="26"/>
        <v>0.25391304347826088</v>
      </c>
      <c r="K237" s="1">
        <f t="shared" si="27"/>
        <v>0.32848605355858285</v>
      </c>
      <c r="L237" s="1">
        <f t="shared" si="28"/>
        <v>-0.31894818535015373</v>
      </c>
      <c r="M237" s="1">
        <f t="shared" si="29"/>
        <v>0.57014913144926227</v>
      </c>
      <c r="N237" s="1">
        <f t="shared" si="30"/>
        <v>-4.6362822157120114E-2</v>
      </c>
      <c r="O237" s="1">
        <f t="shared" si="31"/>
        <v>-3.1990347288412879</v>
      </c>
      <c r="P237" s="1">
        <f>IFERROR(-100*_xlfn.XMATCH(A237,Injuries!A:A),O237)</f>
        <v>-3.1990347288412879</v>
      </c>
      <c r="Q237" s="64" t="str">
        <f>IF(AND(_xlfn.IFNA(_xlfn.XMATCH(A237,RHH!A:A),0)&gt;0,_xlfn.IFNA(_xlfn.XMATCH(A237,LHH!A:A),0)&gt;0),"S",IF(_xlfn.IFNA(_xlfn.XMATCH(A237,RHH!A:A),0)&gt;0,"R",IF(_xlfn.IFNA(_xlfn.XMATCH(A237,LHH!A:A),0)&gt;0,"L",NA())))</f>
        <v>L</v>
      </c>
      <c r="R237" s="63" cm="1">
        <f t="array" ref="R237">IF(_xlfn.IFS(Q237="R",_xlfn.XLOOKUP(A237,RHH!A:A,RHH!V:V,0),Q237="L",_xlfn.XLOOKUP(A237,LHH!A:A,LHH!V:V,0),Q237="S",_xlfn.XLOOKUP(A237,RHH!A:A,RHH!V:V,0))="",AVERAGE(S237,N237),_xlfn.IFS(Q237="R",_xlfn.XLOOKUP(A237,RHH!A:A,RHH!V:V,0),Q237="L",_xlfn.XLOOKUP(A237,LHH!A:A,LHH!V:V,0),Q237="S",_xlfn.XLOOKUP(A237,RHH!A:A,RHH!V:V,0)))</f>
        <v>1.2680457246347643</v>
      </c>
      <c r="S237" s="63" cm="1">
        <f t="array" ref="S237">_xlfn.IFS(Q237="R",_xlfn.XLOOKUP(A237,RHH!A:A,RHH!L:L,0),Q237="L",_xlfn.XLOOKUP(A237,LHH!A:A,LHH!L:L,0),Q237="S",_xlfn.XLOOKUP(A237,LHH!A:A,LHH!L:L,0))</f>
        <v>-0.22504079339920302</v>
      </c>
      <c r="T237" s="64" t="s">
        <v>530</v>
      </c>
      <c r="U237" s="64" t="s">
        <v>531</v>
      </c>
      <c r="V237" s="64" t="s">
        <v>549</v>
      </c>
      <c r="W237" s="64" t="s">
        <v>549</v>
      </c>
      <c r="X237" s="64" t="s">
        <v>549</v>
      </c>
    </row>
    <row r="238" spans="1:24" x14ac:dyDescent="0.45">
      <c r="A238" t="s">
        <v>517</v>
      </c>
      <c r="B238" t="s">
        <v>18</v>
      </c>
      <c r="C238">
        <v>47</v>
      </c>
      <c r="D238">
        <v>93</v>
      </c>
      <c r="E238">
        <v>87</v>
      </c>
      <c r="F238">
        <v>30</v>
      </c>
      <c r="G238" s="2">
        <v>0.41399999999999998</v>
      </c>
      <c r="H238" s="2">
        <f t="shared" si="24"/>
        <v>0.32258064516129031</v>
      </c>
      <c r="I238" s="2">
        <f t="shared" si="25"/>
        <v>0.61290322580645162</v>
      </c>
      <c r="J238" s="2">
        <f t="shared" si="26"/>
        <v>0.25374193548387097</v>
      </c>
      <c r="K238" s="1">
        <f t="shared" si="27"/>
        <v>-1.2489264900166599</v>
      </c>
      <c r="L238" s="1">
        <f t="shared" si="28"/>
        <v>0.21646348114089745</v>
      </c>
      <c r="M238" s="1">
        <f t="shared" si="29"/>
        <v>-0.4696302111713373</v>
      </c>
      <c r="N238" s="1">
        <f t="shared" si="30"/>
        <v>-4.8881072864803046E-2</v>
      </c>
      <c r="O238" s="1">
        <f t="shared" si="31"/>
        <v>-4.5459397764266836</v>
      </c>
      <c r="P238" s="1">
        <f>IFERROR(-100*_xlfn.XMATCH(A238,Injuries!A:A),O238)</f>
        <v>-4.5459397764266836</v>
      </c>
      <c r="Q238" s="64" t="str">
        <f>IF(AND(_xlfn.IFNA(_xlfn.XMATCH(A238,RHH!A:A),0)&gt;0,_xlfn.IFNA(_xlfn.XMATCH(A238,LHH!A:A),0)&gt;0),"S",IF(_xlfn.IFNA(_xlfn.XMATCH(A238,RHH!A:A),0)&gt;0,"R",IF(_xlfn.IFNA(_xlfn.XMATCH(A238,LHH!A:A),0)&gt;0,"L",NA())))</f>
        <v>S</v>
      </c>
      <c r="R238" s="63" cm="1">
        <f t="array" ref="R238">IF(_xlfn.IFS(Q238="R",_xlfn.XLOOKUP(A238,RHH!A:A,RHH!V:V,0),Q238="L",_xlfn.XLOOKUP(A238,LHH!A:A,LHH!V:V,0),Q238="S",_xlfn.XLOOKUP(A238,RHH!A:A,RHH!V:V,0))="",AVERAGE(S238,N238),_xlfn.IFS(Q238="R",_xlfn.XLOOKUP(A238,RHH!A:A,RHH!V:V,0),Q238="L",_xlfn.XLOOKUP(A238,LHH!A:A,LHH!V:V,0),Q238="S",_xlfn.XLOOKUP(A238,RHH!A:A,RHH!V:V,0)))</f>
        <v>0.39549283326540557</v>
      </c>
      <c r="S238" s="63" cm="1">
        <f t="array" ref="S238">_xlfn.IFS(Q238="R",_xlfn.XLOOKUP(A238,RHH!A:A,RHH!L:L,0),Q238="L",_xlfn.XLOOKUP(A238,LHH!A:A,LHH!L:L,0),Q238="S",_xlfn.XLOOKUP(A238,LHH!A:A,LHH!L:L,0))</f>
        <v>-0.58608615615285697</v>
      </c>
      <c r="T238" s="64" t="s">
        <v>529</v>
      </c>
      <c r="U238" s="64" t="s">
        <v>549</v>
      </c>
      <c r="V238" s="64" t="s">
        <v>549</v>
      </c>
      <c r="W238" s="64" t="s">
        <v>549</v>
      </c>
      <c r="X238" s="64" t="s">
        <v>549</v>
      </c>
    </row>
    <row r="239" spans="1:24" x14ac:dyDescent="0.45">
      <c r="A239" t="s">
        <v>361</v>
      </c>
      <c r="B239" t="s">
        <v>27</v>
      </c>
      <c r="C239">
        <v>27</v>
      </c>
      <c r="D239">
        <v>71</v>
      </c>
      <c r="E239">
        <v>64</v>
      </c>
      <c r="F239">
        <v>12</v>
      </c>
      <c r="G239" s="2">
        <v>0.34399999999999997</v>
      </c>
      <c r="H239" s="2">
        <f t="shared" si="24"/>
        <v>0.16901408450704225</v>
      </c>
      <c r="I239" s="2">
        <f t="shared" si="25"/>
        <v>0.73239436619718312</v>
      </c>
      <c r="J239" s="2">
        <f t="shared" si="26"/>
        <v>0.25194366197183099</v>
      </c>
      <c r="K239" s="1">
        <f t="shared" si="27"/>
        <v>1.0539477097493377</v>
      </c>
      <c r="L239" s="1">
        <f t="shared" si="28"/>
        <v>-0.54841032813203305</v>
      </c>
      <c r="M239" s="1">
        <f t="shared" si="29"/>
        <v>1.0318320097673139</v>
      </c>
      <c r="N239" s="1">
        <f t="shared" si="30"/>
        <v>-7.5346835381912364E-2</v>
      </c>
      <c r="O239" s="1">
        <f t="shared" si="31"/>
        <v>-5.3496253121157782</v>
      </c>
      <c r="P239" s="1">
        <f>IFERROR(-100*_xlfn.XMATCH(A239,Injuries!A:A),O239)</f>
        <v>-5.3496253121157782</v>
      </c>
      <c r="Q239" s="64" t="str">
        <f>IF(AND(_xlfn.IFNA(_xlfn.XMATCH(A239,RHH!A:A),0)&gt;0,_xlfn.IFNA(_xlfn.XMATCH(A239,LHH!A:A),0)&gt;0),"S",IF(_xlfn.IFNA(_xlfn.XMATCH(A239,RHH!A:A),0)&gt;0,"R",IF(_xlfn.IFNA(_xlfn.XMATCH(A239,LHH!A:A),0)&gt;0,"L",NA())))</f>
        <v>R</v>
      </c>
      <c r="R239" s="63" cm="1">
        <f t="array" ref="R239">IF(_xlfn.IFS(Q239="R",_xlfn.XLOOKUP(A239,RHH!A:A,RHH!V:V,0),Q239="L",_xlfn.XLOOKUP(A239,LHH!A:A,LHH!V:V,0),Q239="S",_xlfn.XLOOKUP(A239,RHH!A:A,RHH!V:V,0))="",AVERAGE(S239,N239),_xlfn.IFS(Q239="R",_xlfn.XLOOKUP(A239,RHH!A:A,RHH!V:V,0),Q239="L",_xlfn.XLOOKUP(A239,LHH!A:A,LHH!V:V,0),Q239="S",_xlfn.XLOOKUP(A239,RHH!A:A,RHH!V:V,0)))</f>
        <v>7.7554986803830661E-2</v>
      </c>
      <c r="S239" s="63" cm="1">
        <f t="array" ref="S239">_xlfn.IFS(Q239="R",_xlfn.XLOOKUP(A239,RHH!A:A,RHH!L:L,0),Q239="L",_xlfn.XLOOKUP(A239,LHH!A:A,LHH!L:L,0),Q239="S",_xlfn.XLOOKUP(A239,LHH!A:A,LHH!L:L,0))</f>
        <v>-0.2738119275954784</v>
      </c>
      <c r="T239" s="64" t="s">
        <v>534</v>
      </c>
      <c r="U239" s="64" t="s">
        <v>532</v>
      </c>
      <c r="V239" s="64" t="s">
        <v>531</v>
      </c>
      <c r="W239" s="64" t="s">
        <v>549</v>
      </c>
      <c r="X239" s="64" t="s">
        <v>549</v>
      </c>
    </row>
    <row r="240" spans="1:24" x14ac:dyDescent="0.45">
      <c r="A240" t="s">
        <v>426</v>
      </c>
      <c r="B240" t="s">
        <v>117</v>
      </c>
      <c r="C240">
        <v>37</v>
      </c>
      <c r="D240">
        <v>125</v>
      </c>
      <c r="E240">
        <v>119</v>
      </c>
      <c r="F240">
        <v>37</v>
      </c>
      <c r="G240" s="2">
        <v>0.38700000000000001</v>
      </c>
      <c r="H240" s="2">
        <f t="shared" si="24"/>
        <v>0.29599999999999999</v>
      </c>
      <c r="I240" s="2">
        <f t="shared" si="25"/>
        <v>0.65600000000000003</v>
      </c>
      <c r="J240" s="2">
        <f t="shared" si="26"/>
        <v>0.25387200000000004</v>
      </c>
      <c r="K240" s="1">
        <f t="shared" si="27"/>
        <v>-0.85032485633881982</v>
      </c>
      <c r="L240" s="1">
        <f t="shared" si="28"/>
        <v>-7.855927386437539E-2</v>
      </c>
      <c r="M240" s="1">
        <f t="shared" si="29"/>
        <v>7.1900969168422146E-2</v>
      </c>
      <c r="N240" s="1">
        <f t="shared" si="30"/>
        <v>-4.6966872064575643E-2</v>
      </c>
      <c r="O240" s="1">
        <f t="shared" si="31"/>
        <v>-5.8708590080719558</v>
      </c>
      <c r="P240" s="1">
        <f>IFERROR(-100*_xlfn.XMATCH(A240,Injuries!A:A),O240)</f>
        <v>-5.8708590080719558</v>
      </c>
      <c r="Q240" s="64" t="str">
        <f>IF(AND(_xlfn.IFNA(_xlfn.XMATCH(A240,RHH!A:A),0)&gt;0,_xlfn.IFNA(_xlfn.XMATCH(A240,LHH!A:A),0)&gt;0),"S",IF(_xlfn.IFNA(_xlfn.XMATCH(A240,RHH!A:A),0)&gt;0,"R",IF(_xlfn.IFNA(_xlfn.XMATCH(A240,LHH!A:A),0)&gt;0,"L",NA())))</f>
        <v>L</v>
      </c>
      <c r="R240" s="63" cm="1">
        <f t="array" ref="R240">IF(_xlfn.IFS(Q240="R",_xlfn.XLOOKUP(A240,RHH!A:A,RHH!V:V,0),Q240="L",_xlfn.XLOOKUP(A240,LHH!A:A,LHH!V:V,0),Q240="S",_xlfn.XLOOKUP(A240,RHH!A:A,RHH!V:V,0))="",AVERAGE(S240,N240),_xlfn.IFS(Q240="R",_xlfn.XLOOKUP(A240,RHH!A:A,RHH!V:V,0),Q240="L",_xlfn.XLOOKUP(A240,LHH!A:A,LHH!V:V,0),Q240="S",_xlfn.XLOOKUP(A240,RHH!A:A,RHH!V:V,0)))</f>
        <v>-0.16439266498482444</v>
      </c>
      <c r="S240" s="63" cm="1">
        <f t="array" ref="S240">_xlfn.IFS(Q240="R",_xlfn.XLOOKUP(A240,RHH!A:A,RHH!L:L,0),Q240="L",_xlfn.XLOOKUP(A240,LHH!A:A,LHH!L:L,0),Q240="S",_xlfn.XLOOKUP(A240,LHH!A:A,LHH!L:L,0))</f>
        <v>-0.23875824925372954</v>
      </c>
      <c r="T240" s="64" t="s">
        <v>530</v>
      </c>
      <c r="U240" s="64" t="s">
        <v>549</v>
      </c>
      <c r="V240" s="64" t="s">
        <v>549</v>
      </c>
      <c r="W240" s="64" t="s">
        <v>549</v>
      </c>
      <c r="X240" s="64" t="s">
        <v>549</v>
      </c>
    </row>
    <row r="241" spans="1:24" x14ac:dyDescent="0.45">
      <c r="A241" t="s">
        <v>650</v>
      </c>
      <c r="B241" t="s">
        <v>93</v>
      </c>
      <c r="C241">
        <v>16</v>
      </c>
      <c r="D241">
        <v>72</v>
      </c>
      <c r="E241">
        <v>67</v>
      </c>
      <c r="F241">
        <v>17</v>
      </c>
      <c r="G241" s="2">
        <v>0.35799999999999998</v>
      </c>
      <c r="H241" s="2">
        <f t="shared" si="24"/>
        <v>0.2361111111111111</v>
      </c>
      <c r="I241" s="2">
        <f t="shared" si="25"/>
        <v>0.69444444444444442</v>
      </c>
      <c r="J241" s="2">
        <f t="shared" si="26"/>
        <v>0.24861111111111109</v>
      </c>
      <c r="K241" s="1">
        <f t="shared" si="27"/>
        <v>4.7765043488988711E-2</v>
      </c>
      <c r="L241" s="1">
        <f t="shared" si="28"/>
        <v>-0.39543556627744686</v>
      </c>
      <c r="M241" s="1">
        <f t="shared" si="29"/>
        <v>0.55497344424528927</v>
      </c>
      <c r="N241" s="1">
        <f t="shared" si="30"/>
        <v>-0.12439304501881446</v>
      </c>
      <c r="O241" s="1">
        <f t="shared" si="31"/>
        <v>-8.9562992413546407</v>
      </c>
      <c r="P241" s="1">
        <f>IFERROR(-100*_xlfn.XMATCH(A241,Injuries!A:A),O241)</f>
        <v>-8.9562992413546407</v>
      </c>
      <c r="Q241" s="64" t="e">
        <f>IF(AND(_xlfn.IFNA(_xlfn.XMATCH(A241,RHH!A:A),0)&gt;0,_xlfn.IFNA(_xlfn.XMATCH(A241,LHH!A:A),0)&gt;0),"S",IF(_xlfn.IFNA(_xlfn.XMATCH(A241,RHH!A:A),0)&gt;0,"R",IF(_xlfn.IFNA(_xlfn.XMATCH(A241,LHH!A:A),0)&gt;0,"L",NA())))</f>
        <v>#N/A</v>
      </c>
      <c r="R241" s="63" t="e" cm="1">
        <f t="array" ref="R241">IF(_xlfn.IFS(Q241="R",_xlfn.XLOOKUP(A241,RHH!A:A,RHH!V:V,0),Q241="L",_xlfn.XLOOKUP(A241,LHH!A:A,LHH!V:V,0),Q241="S",_xlfn.XLOOKUP(A241,RHH!A:A,RHH!V:V,0))="",AVERAGE(S241,N241),_xlfn.IFS(Q241="R",_xlfn.XLOOKUP(A241,RHH!A:A,RHH!V:V,0),Q241="L",_xlfn.XLOOKUP(A241,LHH!A:A,LHH!V:V,0),Q241="S",_xlfn.XLOOKUP(A241,RHH!A:A,RHH!V:V,0)))</f>
        <v>#N/A</v>
      </c>
      <c r="S241" s="63" t="e" cm="1">
        <f t="array" ref="S241">_xlfn.IFS(Q241="R",_xlfn.XLOOKUP(A241,RHH!A:A,RHH!L:L,0),Q241="L",_xlfn.XLOOKUP(A241,LHH!A:A,LHH!L:L,0),Q241="S",_xlfn.XLOOKUP(A241,LHH!A:A,LHH!L:L,0))</f>
        <v>#N/A</v>
      </c>
      <c r="T241" s="64" t="s">
        <v>534</v>
      </c>
      <c r="U241" s="64" t="s">
        <v>549</v>
      </c>
      <c r="V241" s="64" t="s">
        <v>549</v>
      </c>
      <c r="W241" s="64" t="s">
        <v>549</v>
      </c>
      <c r="X241" s="64" t="s">
        <v>549</v>
      </c>
    </row>
    <row r="242" spans="1:24" x14ac:dyDescent="0.45">
      <c r="A242" t="s">
        <v>649</v>
      </c>
      <c r="B242" t="s">
        <v>112</v>
      </c>
      <c r="C242">
        <v>18</v>
      </c>
      <c r="D242">
        <v>63</v>
      </c>
      <c r="E242">
        <v>58</v>
      </c>
      <c r="F242">
        <v>19</v>
      </c>
      <c r="G242" s="2">
        <v>0.39700000000000002</v>
      </c>
      <c r="H242" s="2">
        <f t="shared" si="24"/>
        <v>0.30158730158730157</v>
      </c>
      <c r="I242" s="2">
        <f t="shared" si="25"/>
        <v>0.61904761904761907</v>
      </c>
      <c r="J242" s="2">
        <f t="shared" si="26"/>
        <v>0.24576190476190479</v>
      </c>
      <c r="K242" s="1">
        <f t="shared" si="27"/>
        <v>-0.93411166915074362</v>
      </c>
      <c r="L242" s="1">
        <f t="shared" si="28"/>
        <v>3.0708413174614774E-2</v>
      </c>
      <c r="M242" s="1">
        <f t="shared" si="29"/>
        <v>-0.3924230283455945</v>
      </c>
      <c r="N242" s="1">
        <f t="shared" si="30"/>
        <v>-0.166325719940324</v>
      </c>
      <c r="O242" s="1">
        <f t="shared" si="31"/>
        <v>-10.478520356240411</v>
      </c>
      <c r="P242" s="1">
        <f>IFERROR(-100*_xlfn.XMATCH(A242,Injuries!A:A),O242)</f>
        <v>-10.478520356240411</v>
      </c>
      <c r="Q242" s="64" t="e">
        <f>IF(AND(_xlfn.IFNA(_xlfn.XMATCH(A242,RHH!A:A),0)&gt;0,_xlfn.IFNA(_xlfn.XMATCH(A242,LHH!A:A),0)&gt;0),"S",IF(_xlfn.IFNA(_xlfn.XMATCH(A242,RHH!A:A),0)&gt;0,"R",IF(_xlfn.IFNA(_xlfn.XMATCH(A242,LHH!A:A),0)&gt;0,"L",NA())))</f>
        <v>#N/A</v>
      </c>
      <c r="R242" s="63" t="e" cm="1">
        <f t="array" ref="R242">IF(_xlfn.IFS(Q242="R",_xlfn.XLOOKUP(A242,RHH!A:A,RHH!V:V,0),Q242="L",_xlfn.XLOOKUP(A242,LHH!A:A,LHH!V:V,0),Q242="S",_xlfn.XLOOKUP(A242,RHH!A:A,RHH!V:V,0))="",AVERAGE(S242,N242),_xlfn.IFS(Q242="R",_xlfn.XLOOKUP(A242,RHH!A:A,RHH!V:V,0),Q242="L",_xlfn.XLOOKUP(A242,LHH!A:A,LHH!V:V,0),Q242="S",_xlfn.XLOOKUP(A242,RHH!A:A,RHH!V:V,0)))</f>
        <v>#N/A</v>
      </c>
      <c r="S242" s="63" t="e" cm="1">
        <f t="array" ref="S242">_xlfn.IFS(Q242="R",_xlfn.XLOOKUP(A242,RHH!A:A,RHH!L:L,0),Q242="L",_xlfn.XLOOKUP(A242,LHH!A:A,LHH!L:L,0),Q242="S",_xlfn.XLOOKUP(A242,LHH!A:A,LHH!L:L,0))</f>
        <v>#N/A</v>
      </c>
      <c r="T242" s="64" t="s">
        <v>534</v>
      </c>
      <c r="U242" s="64" t="s">
        <v>549</v>
      </c>
      <c r="V242" s="64" t="s">
        <v>549</v>
      </c>
      <c r="W242" s="64" t="s">
        <v>549</v>
      </c>
      <c r="X242" s="64" t="s">
        <v>549</v>
      </c>
    </row>
    <row r="243" spans="1:24" x14ac:dyDescent="0.45">
      <c r="A243" t="s">
        <v>635</v>
      </c>
      <c r="B243" t="s">
        <v>7</v>
      </c>
      <c r="C243">
        <v>24</v>
      </c>
      <c r="D243">
        <v>69</v>
      </c>
      <c r="E243">
        <v>65</v>
      </c>
      <c r="F243">
        <v>19</v>
      </c>
      <c r="G243" s="2">
        <v>0.36899999999999999</v>
      </c>
      <c r="H243" s="2">
        <f t="shared" si="24"/>
        <v>0.27536231884057971</v>
      </c>
      <c r="I243" s="2">
        <f t="shared" si="25"/>
        <v>0.66666666666666663</v>
      </c>
      <c r="J243" s="2">
        <f t="shared" si="26"/>
        <v>0.246</v>
      </c>
      <c r="K243" s="1">
        <f t="shared" si="27"/>
        <v>-0.54084352601177332</v>
      </c>
      <c r="L243" s="1">
        <f t="shared" si="28"/>
        <v>-0.27524111053455769</v>
      </c>
      <c r="M243" s="1">
        <f t="shared" si="29"/>
        <v>0.20593263855391067</v>
      </c>
      <c r="N243" s="1">
        <f t="shared" si="30"/>
        <v>-0.16282159668783058</v>
      </c>
      <c r="O243" s="1">
        <f t="shared" si="31"/>
        <v>-11.23469017146031</v>
      </c>
      <c r="P243" s="1">
        <f>IFERROR(-100*_xlfn.XMATCH(A243,Injuries!A:A),O243)</f>
        <v>-11.23469017146031</v>
      </c>
      <c r="Q243" s="64" t="str">
        <f>IF(AND(_xlfn.IFNA(_xlfn.XMATCH(A243,RHH!A:A),0)&gt;0,_xlfn.IFNA(_xlfn.XMATCH(A243,LHH!A:A),0)&gt;0),"S",IF(_xlfn.IFNA(_xlfn.XMATCH(A243,RHH!A:A),0)&gt;0,"R",IF(_xlfn.IFNA(_xlfn.XMATCH(A243,LHH!A:A),0)&gt;0,"L",NA())))</f>
        <v>L</v>
      </c>
      <c r="R243" s="63" cm="1">
        <f t="array" ref="R243">IF(_xlfn.IFS(Q243="R",_xlfn.XLOOKUP(A243,RHH!A:A,RHH!V:V,0),Q243="L",_xlfn.XLOOKUP(A243,LHH!A:A,LHH!V:V,0),Q243="S",_xlfn.XLOOKUP(A243,RHH!A:A,RHH!V:V,0))="",AVERAGE(S243,N243),_xlfn.IFS(Q243="R",_xlfn.XLOOKUP(A243,RHH!A:A,RHH!V:V,0),Q243="L",_xlfn.XLOOKUP(A243,LHH!A:A,LHH!V:V,0),Q243="S",_xlfn.XLOOKUP(A243,RHH!A:A,RHH!V:V,0)))</f>
        <v>9.4455676923642345E-2</v>
      </c>
      <c r="S243" s="63" cm="1">
        <f t="array" ref="S243">_xlfn.IFS(Q243="R",_xlfn.XLOOKUP(A243,RHH!A:A,RHH!L:L,0),Q243="L",_xlfn.XLOOKUP(A243,LHH!A:A,LHH!L:L,0),Q243="S",_xlfn.XLOOKUP(A243,LHH!A:A,LHH!L:L,0))</f>
        <v>0.15504687302058121</v>
      </c>
      <c r="T243" s="64" t="s">
        <v>529</v>
      </c>
      <c r="U243" s="64" t="s">
        <v>549</v>
      </c>
      <c r="V243" s="64" t="s">
        <v>549</v>
      </c>
      <c r="W243" s="64" t="s">
        <v>549</v>
      </c>
      <c r="X243" s="64" t="s">
        <v>549</v>
      </c>
    </row>
    <row r="244" spans="1:24" x14ac:dyDescent="0.45">
      <c r="A244" t="s">
        <v>523</v>
      </c>
      <c r="B244" t="s">
        <v>10</v>
      </c>
      <c r="C244">
        <v>59</v>
      </c>
      <c r="D244">
        <v>219</v>
      </c>
      <c r="E244">
        <v>193</v>
      </c>
      <c r="F244">
        <v>54</v>
      </c>
      <c r="G244" s="2">
        <v>0.39900000000000002</v>
      </c>
      <c r="H244" s="2">
        <f t="shared" si="24"/>
        <v>0.24657534246575341</v>
      </c>
      <c r="I244" s="2">
        <f t="shared" si="25"/>
        <v>0.63470319634703198</v>
      </c>
      <c r="J244" s="2">
        <f t="shared" si="26"/>
        <v>0.25324657534246575</v>
      </c>
      <c r="K244" s="1">
        <f t="shared" si="27"/>
        <v>-0.10915589232101409</v>
      </c>
      <c r="L244" s="1">
        <f t="shared" si="28"/>
        <v>5.2561950582412809E-2</v>
      </c>
      <c r="M244" s="1">
        <f t="shared" si="29"/>
        <v>-0.19570335703616792</v>
      </c>
      <c r="N244" s="1">
        <f t="shared" si="30"/>
        <v>-5.6171445422201191E-2</v>
      </c>
      <c r="O244" s="1">
        <f t="shared" si="31"/>
        <v>-12.301546547462062</v>
      </c>
      <c r="P244" s="1">
        <f>IFERROR(-100*_xlfn.XMATCH(A244,Injuries!A:A),O244)</f>
        <v>-12.301546547462062</v>
      </c>
      <c r="Q244" s="64" t="str">
        <f>IF(AND(_xlfn.IFNA(_xlfn.XMATCH(A244,RHH!A:A),0)&gt;0,_xlfn.IFNA(_xlfn.XMATCH(A244,LHH!A:A),0)&gt;0),"S",IF(_xlfn.IFNA(_xlfn.XMATCH(A244,RHH!A:A),0)&gt;0,"R",IF(_xlfn.IFNA(_xlfn.XMATCH(A244,LHH!A:A),0)&gt;0,"L",NA())))</f>
        <v>R</v>
      </c>
      <c r="R244" s="63" cm="1">
        <f t="array" ref="R244">IF(_xlfn.IFS(Q244="R",_xlfn.XLOOKUP(A244,RHH!A:A,RHH!V:V,0),Q244="L",_xlfn.XLOOKUP(A244,LHH!A:A,LHH!V:V,0),Q244="S",_xlfn.XLOOKUP(A244,RHH!A:A,RHH!V:V,0))="",AVERAGE(S244,N244),_xlfn.IFS(Q244="R",_xlfn.XLOOKUP(A244,RHH!A:A,RHH!V:V,0),Q244="L",_xlfn.XLOOKUP(A244,LHH!A:A,LHH!V:V,0),Q244="S",_xlfn.XLOOKUP(A244,RHH!A:A,RHH!V:V,0)))</f>
        <v>-0.77954260655025509</v>
      </c>
      <c r="S244" s="63" cm="1">
        <f t="array" ref="S244">_xlfn.IFS(Q244="R",_xlfn.XLOOKUP(A244,RHH!A:A,RHH!L:L,0),Q244="L",_xlfn.XLOOKUP(A244,LHH!A:A,LHH!L:L,0),Q244="S",_xlfn.XLOOKUP(A244,LHH!A:A,LHH!L:L,0))</f>
        <v>0.42207286586932197</v>
      </c>
      <c r="T244" s="64" t="e">
        <v>#NAME?</v>
      </c>
      <c r="U244" s="64" t="s">
        <v>549</v>
      </c>
      <c r="V244" s="64" t="s">
        <v>549</v>
      </c>
      <c r="W244" s="64" t="s">
        <v>549</v>
      </c>
      <c r="X244" s="64" t="s">
        <v>549</v>
      </c>
    </row>
    <row r="245" spans="1:24" x14ac:dyDescent="0.45">
      <c r="A245" t="s">
        <v>570</v>
      </c>
      <c r="B245" t="s">
        <v>112</v>
      </c>
      <c r="C245">
        <v>35</v>
      </c>
      <c r="D245">
        <v>121</v>
      </c>
      <c r="E245">
        <v>107</v>
      </c>
      <c r="F245">
        <v>45</v>
      </c>
      <c r="G245" s="2">
        <v>0.48599999999999999</v>
      </c>
      <c r="H245" s="2">
        <f t="shared" si="24"/>
        <v>0.37190082644628097</v>
      </c>
      <c r="I245" s="2">
        <f t="shared" si="25"/>
        <v>0.51239669421487599</v>
      </c>
      <c r="J245" s="2">
        <f t="shared" si="26"/>
        <v>0.24902479338842973</v>
      </c>
      <c r="K245" s="1">
        <f t="shared" si="27"/>
        <v>-1.988528734965713</v>
      </c>
      <c r="L245" s="1">
        <f t="shared" si="28"/>
        <v>1.0031908278216259</v>
      </c>
      <c r="M245" s="1">
        <f t="shared" si="29"/>
        <v>-1.7325419186742408</v>
      </c>
      <c r="N245" s="1">
        <f t="shared" si="30"/>
        <v>-0.1183047515330076</v>
      </c>
      <c r="O245" s="1">
        <f t="shared" si="31"/>
        <v>-14.314874935493918</v>
      </c>
      <c r="P245" s="1">
        <f>IFERROR(-100*_xlfn.XMATCH(A245,Injuries!A:A),O245)</f>
        <v>-14.314874935493918</v>
      </c>
      <c r="Q245" s="64" t="str">
        <f>IF(AND(_xlfn.IFNA(_xlfn.XMATCH(A245,RHH!A:A),0)&gt;0,_xlfn.IFNA(_xlfn.XMATCH(A245,LHH!A:A),0)&gt;0),"S",IF(_xlfn.IFNA(_xlfn.XMATCH(A245,RHH!A:A),0)&gt;0,"R",IF(_xlfn.IFNA(_xlfn.XMATCH(A245,LHH!A:A),0)&gt;0,"L",NA())))</f>
        <v>R</v>
      </c>
      <c r="R245" s="63" cm="1">
        <f t="array" ref="R245">IF(_xlfn.IFS(Q245="R",_xlfn.XLOOKUP(A245,RHH!A:A,RHH!V:V,0),Q245="L",_xlfn.XLOOKUP(A245,LHH!A:A,LHH!V:V,0),Q245="S",_xlfn.XLOOKUP(A245,RHH!A:A,RHH!V:V,0))="",AVERAGE(S245,N245),_xlfn.IFS(Q245="R",_xlfn.XLOOKUP(A245,RHH!A:A,RHH!V:V,0),Q245="L",_xlfn.XLOOKUP(A245,LHH!A:A,LHH!V:V,0),Q245="S",_xlfn.XLOOKUP(A245,RHH!A:A,RHH!V:V,0)))</f>
        <v>-0.80559114839307966</v>
      </c>
      <c r="S245" s="63" cm="1">
        <f t="array" ref="S245">_xlfn.IFS(Q245="R",_xlfn.XLOOKUP(A245,RHH!A:A,RHH!L:L,0),Q245="L",_xlfn.XLOOKUP(A245,LHH!A:A,LHH!L:L,0),Q245="S",_xlfn.XLOOKUP(A245,LHH!A:A,LHH!L:L,0))</f>
        <v>-0.24072288922382798</v>
      </c>
      <c r="T245" s="64" t="s">
        <v>529</v>
      </c>
      <c r="U245" s="64" t="s">
        <v>531</v>
      </c>
      <c r="V245" s="64" t="s">
        <v>549</v>
      </c>
      <c r="W245" s="64" t="s">
        <v>549</v>
      </c>
      <c r="X245" s="64" t="s">
        <v>549</v>
      </c>
    </row>
    <row r="246" spans="1:24" x14ac:dyDescent="0.45">
      <c r="A246" t="s">
        <v>234</v>
      </c>
      <c r="B246" t="s">
        <v>27</v>
      </c>
      <c r="C246">
        <v>80</v>
      </c>
      <c r="D246">
        <v>303</v>
      </c>
      <c r="E246">
        <v>280</v>
      </c>
      <c r="F246">
        <v>58</v>
      </c>
      <c r="G246" s="2">
        <v>0.34599999999999997</v>
      </c>
      <c r="H246" s="2">
        <f t="shared" si="24"/>
        <v>0.19141914191419143</v>
      </c>
      <c r="I246" s="2">
        <f t="shared" si="25"/>
        <v>0.73267326732673266</v>
      </c>
      <c r="J246" s="2">
        <f t="shared" si="26"/>
        <v>0.25350495049504951</v>
      </c>
      <c r="K246" s="1">
        <f t="shared" si="27"/>
        <v>0.71796291965322234</v>
      </c>
      <c r="L246" s="1">
        <f t="shared" si="28"/>
        <v>-0.526556790724235</v>
      </c>
      <c r="M246" s="1">
        <f t="shared" si="29"/>
        <v>1.0353365332660973</v>
      </c>
      <c r="N246" s="1">
        <f t="shared" si="30"/>
        <v>-5.2368856226052515E-2</v>
      </c>
      <c r="O246" s="1">
        <f t="shared" si="31"/>
        <v>-15.867763436493911</v>
      </c>
      <c r="P246" s="1">
        <f>IFERROR(-100*_xlfn.XMATCH(A246,Injuries!A:A),O246)</f>
        <v>-15.867763436493911</v>
      </c>
      <c r="Q246" s="64" t="str">
        <f>IF(AND(_xlfn.IFNA(_xlfn.XMATCH(A246,RHH!A:A),0)&gt;0,_xlfn.IFNA(_xlfn.XMATCH(A246,LHH!A:A),0)&gt;0),"S",IF(_xlfn.IFNA(_xlfn.XMATCH(A246,RHH!A:A),0)&gt;0,"R",IF(_xlfn.IFNA(_xlfn.XMATCH(A246,LHH!A:A),0)&gt;0,"L",NA())))</f>
        <v>R</v>
      </c>
      <c r="R246" s="63" cm="1">
        <f t="array" ref="R246">IF(_xlfn.IFS(Q246="R",_xlfn.XLOOKUP(A246,RHH!A:A,RHH!V:V,0),Q246="L",_xlfn.XLOOKUP(A246,LHH!A:A,LHH!V:V,0),Q246="S",_xlfn.XLOOKUP(A246,RHH!A:A,RHH!V:V,0))="",AVERAGE(S246,N246),_xlfn.IFS(Q246="R",_xlfn.XLOOKUP(A246,RHH!A:A,RHH!V:V,0),Q246="L",_xlfn.XLOOKUP(A246,LHH!A:A,LHH!V:V,0),Q246="S",_xlfn.XLOOKUP(A246,RHH!A:A,RHH!V:V,0)))</f>
        <v>-0.9143170840141257</v>
      </c>
      <c r="S246" s="63" cm="1">
        <f t="array" ref="S246">_xlfn.IFS(Q246="R",_xlfn.XLOOKUP(A246,RHH!A:A,RHH!L:L,0),Q246="L",_xlfn.XLOOKUP(A246,LHH!A:A,LHH!L:L,0),Q246="S",_xlfn.XLOOKUP(A246,LHH!A:A,LHH!L:L,0))</f>
        <v>0.54491556266162255</v>
      </c>
      <c r="T246" s="64" t="s">
        <v>529</v>
      </c>
      <c r="U246" s="64" t="s">
        <v>549</v>
      </c>
      <c r="V246" s="64" t="s">
        <v>549</v>
      </c>
      <c r="W246" s="64" t="s">
        <v>549</v>
      </c>
      <c r="X246" s="64" t="s">
        <v>549</v>
      </c>
    </row>
    <row r="247" spans="1:24" x14ac:dyDescent="0.45">
      <c r="A247" t="s">
        <v>226</v>
      </c>
      <c r="B247" t="s">
        <v>14</v>
      </c>
      <c r="C247">
        <v>67</v>
      </c>
      <c r="D247">
        <v>198</v>
      </c>
      <c r="E247">
        <v>171</v>
      </c>
      <c r="F247">
        <v>42</v>
      </c>
      <c r="G247" s="2">
        <v>0.38600000000000001</v>
      </c>
      <c r="H247" s="2">
        <f t="shared" si="24"/>
        <v>0.21212121212121213</v>
      </c>
      <c r="I247" s="2">
        <f t="shared" si="25"/>
        <v>0.65151515151515149</v>
      </c>
      <c r="J247" s="2">
        <f t="shared" si="26"/>
        <v>0.25148484848484848</v>
      </c>
      <c r="K247" s="1">
        <f t="shared" si="27"/>
        <v>0.40751601533770598</v>
      </c>
      <c r="L247" s="1">
        <f t="shared" si="28"/>
        <v>-8.9486042568274402E-2</v>
      </c>
      <c r="M247" s="1">
        <f t="shared" si="29"/>
        <v>1.5546744540431683E-2</v>
      </c>
      <c r="N247" s="1">
        <f t="shared" si="30"/>
        <v>-8.2099339216743922E-2</v>
      </c>
      <c r="O247" s="1">
        <f t="shared" si="31"/>
        <v>-16.255669164915297</v>
      </c>
      <c r="P247" s="1">
        <f>IFERROR(-100*_xlfn.XMATCH(A247,Injuries!A:A),O247)</f>
        <v>-16.255669164915297</v>
      </c>
      <c r="Q247" s="64" t="str">
        <f>IF(AND(_xlfn.IFNA(_xlfn.XMATCH(A247,RHH!A:A),0)&gt;0,_xlfn.IFNA(_xlfn.XMATCH(A247,LHH!A:A),0)&gt;0),"S",IF(_xlfn.IFNA(_xlfn.XMATCH(A247,RHH!A:A),0)&gt;0,"R",IF(_xlfn.IFNA(_xlfn.XMATCH(A247,LHH!A:A),0)&gt;0,"L",NA())))</f>
        <v>L</v>
      </c>
      <c r="R247" s="63" cm="1">
        <f t="array" ref="R247">IF(_xlfn.IFS(Q247="R",_xlfn.XLOOKUP(A247,RHH!A:A,RHH!V:V,0),Q247="L",_xlfn.XLOOKUP(A247,LHH!A:A,LHH!V:V,0),Q247="S",_xlfn.XLOOKUP(A247,RHH!A:A,RHH!V:V,0))="",AVERAGE(S247,N247),_xlfn.IFS(Q247="R",_xlfn.XLOOKUP(A247,RHH!A:A,RHH!V:V,0),Q247="L",_xlfn.XLOOKUP(A247,LHH!A:A,LHH!V:V,0),Q247="S",_xlfn.XLOOKUP(A247,RHH!A:A,RHH!V:V,0)))</f>
        <v>-1.0515018569323884</v>
      </c>
      <c r="S247" s="63" cm="1">
        <f t="array" ref="S247">_xlfn.IFS(Q247="R",_xlfn.XLOOKUP(A247,RHH!A:A,RHH!L:L,0),Q247="L",_xlfn.XLOOKUP(A247,LHH!A:A,LHH!L:L,0),Q247="S",_xlfn.XLOOKUP(A247,LHH!A:A,LHH!L:L,0))</f>
        <v>-0.1250991340134843</v>
      </c>
      <c r="T247" s="64" t="s">
        <v>533</v>
      </c>
      <c r="U247" s="64" t="s">
        <v>532</v>
      </c>
      <c r="V247" s="64" t="s">
        <v>531</v>
      </c>
      <c r="W247" s="64" t="s">
        <v>549</v>
      </c>
      <c r="X247" s="64" t="s">
        <v>549</v>
      </c>
    </row>
    <row r="248" spans="1:24" x14ac:dyDescent="0.45">
      <c r="A248" t="s">
        <v>25</v>
      </c>
      <c r="B248" t="s">
        <v>12</v>
      </c>
      <c r="C248">
        <v>60</v>
      </c>
      <c r="D248">
        <v>217</v>
      </c>
      <c r="E248">
        <v>190</v>
      </c>
      <c r="F248">
        <v>55</v>
      </c>
      <c r="G248" s="2">
        <v>0.40500000000000003</v>
      </c>
      <c r="H248" s="2">
        <f t="shared" si="24"/>
        <v>0.25345622119815669</v>
      </c>
      <c r="I248" s="2">
        <f t="shared" si="25"/>
        <v>0.62211981566820274</v>
      </c>
      <c r="J248" s="2">
        <f t="shared" si="26"/>
        <v>0.25195852534562213</v>
      </c>
      <c r="K248" s="1">
        <f t="shared" si="27"/>
        <v>-0.21234110423864355</v>
      </c>
      <c r="L248" s="1">
        <f t="shared" si="28"/>
        <v>0.11812256280580691</v>
      </c>
      <c r="M248" s="1">
        <f t="shared" si="29"/>
        <v>-0.35381943693272377</v>
      </c>
      <c r="N248" s="1">
        <f t="shared" si="30"/>
        <v>-7.5128086388321774E-2</v>
      </c>
      <c r="O248" s="1">
        <f t="shared" si="31"/>
        <v>-16.302794746265825</v>
      </c>
      <c r="P248" s="1">
        <f>IFERROR(-100*_xlfn.XMATCH(A248,Injuries!A:A),O248)</f>
        <v>-16.302794746265825</v>
      </c>
      <c r="Q248" s="64" t="str">
        <f>IF(AND(_xlfn.IFNA(_xlfn.XMATCH(A248,RHH!A:A),0)&gt;0,_xlfn.IFNA(_xlfn.XMATCH(A248,LHH!A:A),0)&gt;0),"S",IF(_xlfn.IFNA(_xlfn.XMATCH(A248,RHH!A:A),0)&gt;0,"R",IF(_xlfn.IFNA(_xlfn.XMATCH(A248,LHH!A:A),0)&gt;0,"L",NA())))</f>
        <v>R</v>
      </c>
      <c r="R248" s="63" cm="1">
        <f t="array" ref="R248">IF(_xlfn.IFS(Q248="R",_xlfn.XLOOKUP(A248,RHH!A:A,RHH!V:V,0),Q248="L",_xlfn.XLOOKUP(A248,LHH!A:A,LHH!V:V,0),Q248="S",_xlfn.XLOOKUP(A248,RHH!A:A,RHH!V:V,0))="",AVERAGE(S248,N248),_xlfn.IFS(Q248="R",_xlfn.XLOOKUP(A248,RHH!A:A,RHH!V:V,0),Q248="L",_xlfn.XLOOKUP(A248,LHH!A:A,LHH!V:V,0),Q248="S",_xlfn.XLOOKUP(A248,RHH!A:A,RHH!V:V,0)))</f>
        <v>-0.3197487684813034</v>
      </c>
      <c r="S248" s="63" cm="1">
        <f t="array" ref="S248">_xlfn.IFS(Q248="R",_xlfn.XLOOKUP(A248,RHH!A:A,RHH!L:L,0),Q248="L",_xlfn.XLOOKUP(A248,LHH!A:A,LHH!L:L,0),Q248="S",_xlfn.XLOOKUP(A248,LHH!A:A,LHH!L:L,0))</f>
        <v>2.4306365354454407E-2</v>
      </c>
      <c r="T248" s="64" t="s">
        <v>532</v>
      </c>
      <c r="U248" s="64" t="s">
        <v>531</v>
      </c>
      <c r="V248" s="64" t="s">
        <v>549</v>
      </c>
      <c r="W248" s="64" t="s">
        <v>549</v>
      </c>
      <c r="X248" s="64" t="s">
        <v>549</v>
      </c>
    </row>
    <row r="249" spans="1:24" x14ac:dyDescent="0.45">
      <c r="A249" s="87" t="s">
        <v>389</v>
      </c>
      <c r="B249" t="s">
        <v>65</v>
      </c>
      <c r="C249">
        <v>28</v>
      </c>
      <c r="D249">
        <v>69</v>
      </c>
      <c r="E249">
        <v>68</v>
      </c>
      <c r="F249">
        <v>21</v>
      </c>
      <c r="G249" s="2">
        <v>0.35299999999999998</v>
      </c>
      <c r="H249" s="2">
        <f t="shared" si="24"/>
        <v>0.30434782608695654</v>
      </c>
      <c r="I249" s="2">
        <f t="shared" si="25"/>
        <v>0.6811594202898551</v>
      </c>
      <c r="J249" s="2">
        <f t="shared" si="26"/>
        <v>0.24044927536231883</v>
      </c>
      <c r="K249" s="1">
        <f t="shared" si="27"/>
        <v>-0.97550831579695163</v>
      </c>
      <c r="L249" s="1">
        <f t="shared" si="28"/>
        <v>-0.45006940979694193</v>
      </c>
      <c r="M249" s="1">
        <f t="shared" si="29"/>
        <v>0.38804088500158718</v>
      </c>
      <c r="N249" s="1">
        <f t="shared" si="30"/>
        <v>-0.24451337442640583</v>
      </c>
      <c r="O249" s="1">
        <f t="shared" si="31"/>
        <v>-16.871422835422003</v>
      </c>
      <c r="P249" s="1">
        <f>IFERROR(-100*_xlfn.XMATCH(A249,Injuries!A:A),O249)</f>
        <v>-16.871422835422003</v>
      </c>
      <c r="Q249" s="64" t="str">
        <f>IF(AND(_xlfn.IFNA(_xlfn.XMATCH(A249,RHH!A:A),0)&gt;0,_xlfn.IFNA(_xlfn.XMATCH(A249,LHH!A:A),0)&gt;0),"S",IF(_xlfn.IFNA(_xlfn.XMATCH(A249,RHH!A:A),0)&gt;0,"R",IF(_xlfn.IFNA(_xlfn.XMATCH(A249,LHH!A:A),0)&gt;0,"L",NA())))</f>
        <v>R</v>
      </c>
      <c r="R249" s="63" cm="1">
        <f t="array" ref="R249">IF(_xlfn.IFS(Q249="R",_xlfn.XLOOKUP(A249,RHH!A:A,RHH!V:V,0),Q249="L",_xlfn.XLOOKUP(A249,LHH!A:A,LHH!V:V,0),Q249="S",_xlfn.XLOOKUP(A249,RHH!A:A,RHH!V:V,0))="",AVERAGE(S249,N249),_xlfn.IFS(Q249="R",_xlfn.XLOOKUP(A249,RHH!A:A,RHH!V:V,0),Q249="L",_xlfn.XLOOKUP(A249,LHH!A:A,LHH!V:V,0),Q249="S",_xlfn.XLOOKUP(A249,RHH!A:A,RHH!V:V,0)))</f>
        <v>-0.47304118375979204</v>
      </c>
      <c r="S249" s="63" cm="1">
        <f t="array" ref="S249">_xlfn.IFS(Q249="R",_xlfn.XLOOKUP(A249,RHH!A:A,RHH!L:L,0),Q249="L",_xlfn.XLOOKUP(A249,LHH!A:A,LHH!L:L,0),Q249="S",_xlfn.XLOOKUP(A249,LHH!A:A,LHH!L:L,0))</f>
        <v>-0.10463661318529797</v>
      </c>
      <c r="T249" s="64"/>
      <c r="U249" s="64"/>
      <c r="V249" s="64"/>
      <c r="W249" s="64"/>
      <c r="X249" s="64"/>
    </row>
    <row r="250" spans="1:24" x14ac:dyDescent="0.45">
      <c r="A250" t="s">
        <v>439</v>
      </c>
      <c r="B250" t="s">
        <v>57</v>
      </c>
      <c r="C250">
        <v>18</v>
      </c>
      <c r="D250">
        <v>59</v>
      </c>
      <c r="E250">
        <v>46</v>
      </c>
      <c r="F250">
        <v>3</v>
      </c>
      <c r="G250" s="2">
        <v>0.32600000000000001</v>
      </c>
      <c r="H250" s="2">
        <f t="shared" si="24"/>
        <v>5.0847457627118647E-2</v>
      </c>
      <c r="I250" s="2">
        <f t="shared" si="25"/>
        <v>0.72881355932203384</v>
      </c>
      <c r="J250" s="2">
        <f t="shared" si="26"/>
        <v>0.23759322033898303</v>
      </c>
      <c r="K250" s="1">
        <f t="shared" si="27"/>
        <v>2.8259667948666394</v>
      </c>
      <c r="L250" s="1">
        <f t="shared" si="28"/>
        <v>-0.74509216480221474</v>
      </c>
      <c r="M250" s="1">
        <f t="shared" si="29"/>
        <v>0.98683749196512993</v>
      </c>
      <c r="N250" s="1">
        <f t="shared" si="30"/>
        <v>-0.28654684346063236</v>
      </c>
      <c r="O250" s="1">
        <f t="shared" si="31"/>
        <v>-16.906263764177311</v>
      </c>
      <c r="P250" s="1">
        <f>IFERROR(-100*_xlfn.XMATCH(A250,Injuries!A:A),O250)</f>
        <v>-16.906263764177311</v>
      </c>
      <c r="Q250" s="64" t="str">
        <f>IF(AND(_xlfn.IFNA(_xlfn.XMATCH(A250,RHH!A:A),0)&gt;0,_xlfn.IFNA(_xlfn.XMATCH(A250,LHH!A:A),0)&gt;0),"S",IF(_xlfn.IFNA(_xlfn.XMATCH(A250,RHH!A:A),0)&gt;0,"R",IF(_xlfn.IFNA(_xlfn.XMATCH(A250,LHH!A:A),0)&gt;0,"L",NA())))</f>
        <v>R</v>
      </c>
      <c r="R250" s="63" cm="1">
        <f t="array" ref="R250">IF(_xlfn.IFS(Q250="R",_xlfn.XLOOKUP(A250,RHH!A:A,RHH!V:V,0),Q250="L",_xlfn.XLOOKUP(A250,LHH!A:A,LHH!V:V,0),Q250="S",_xlfn.XLOOKUP(A250,RHH!A:A,RHH!V:V,0))="",AVERAGE(S250,N250),_xlfn.IFS(Q250="R",_xlfn.XLOOKUP(A250,RHH!A:A,RHH!V:V,0),Q250="L",_xlfn.XLOOKUP(A250,LHH!A:A,LHH!V:V,0),Q250="S",_xlfn.XLOOKUP(A250,RHH!A:A,RHH!V:V,0)))</f>
        <v>0.18306325358538564</v>
      </c>
      <c r="S250" s="63" cm="1">
        <f t="array" ref="S250">_xlfn.IFS(Q250="R",_xlfn.XLOOKUP(A250,RHH!A:A,RHH!L:L,0),Q250="L",_xlfn.XLOOKUP(A250,LHH!A:A,LHH!L:L,0),Q250="S",_xlfn.XLOOKUP(A250,LHH!A:A,LHH!L:L,0))</f>
        <v>-0.54745154759241976</v>
      </c>
      <c r="T250" s="64" t="s">
        <v>529</v>
      </c>
      <c r="U250" s="64" t="s">
        <v>549</v>
      </c>
      <c r="V250" s="64" t="s">
        <v>549</v>
      </c>
      <c r="W250" s="64" t="s">
        <v>549</v>
      </c>
      <c r="X250" s="64" t="s">
        <v>549</v>
      </c>
    </row>
    <row r="251" spans="1:24" x14ac:dyDescent="0.45">
      <c r="A251" s="87" t="s">
        <v>323</v>
      </c>
      <c r="B251" t="s">
        <v>12</v>
      </c>
      <c r="C251">
        <v>23</v>
      </c>
      <c r="D251">
        <v>87</v>
      </c>
      <c r="E251">
        <v>82</v>
      </c>
      <c r="F251">
        <v>20</v>
      </c>
      <c r="G251" s="2">
        <v>0.34100000000000003</v>
      </c>
      <c r="H251" s="2">
        <f t="shared" si="24"/>
        <v>0.22988505747126436</v>
      </c>
      <c r="I251" s="2">
        <f t="shared" si="25"/>
        <v>0.71264367816091956</v>
      </c>
      <c r="J251" s="2">
        <f t="shared" si="26"/>
        <v>0.24301149425287358</v>
      </c>
      <c r="K251" s="1">
        <f t="shared" si="27"/>
        <v>0.141130540720144</v>
      </c>
      <c r="L251" s="1">
        <f t="shared" si="28"/>
        <v>-0.58119063424372952</v>
      </c>
      <c r="M251" s="1">
        <f t="shared" si="29"/>
        <v>0.78365535142239984</v>
      </c>
      <c r="N251" s="1">
        <f t="shared" si="30"/>
        <v>-0.2068043850984434</v>
      </c>
      <c r="O251" s="1">
        <f t="shared" si="31"/>
        <v>-17.991981503564574</v>
      </c>
      <c r="P251" s="1">
        <f>IFERROR(-100*_xlfn.XMATCH(A251,Injuries!A:A),O251)</f>
        <v>-700</v>
      </c>
      <c r="Q251" s="64" t="str">
        <f>IF(AND(_xlfn.IFNA(_xlfn.XMATCH(A251,RHH!A:A),0)&gt;0,_xlfn.IFNA(_xlfn.XMATCH(A251,LHH!A:A),0)&gt;0),"S",IF(_xlfn.IFNA(_xlfn.XMATCH(A251,RHH!A:A),0)&gt;0,"R",IF(_xlfn.IFNA(_xlfn.XMATCH(A251,LHH!A:A),0)&gt;0,"L",NA())))</f>
        <v>R</v>
      </c>
      <c r="R251" s="63" cm="1">
        <f t="array" ref="R251">IF(_xlfn.IFS(Q251="R",_xlfn.XLOOKUP(A251,RHH!A:A,RHH!V:V,0),Q251="L",_xlfn.XLOOKUP(A251,LHH!A:A,LHH!V:V,0),Q251="S",_xlfn.XLOOKUP(A251,RHH!A:A,RHH!V:V,0))="",AVERAGE(S251,N251),_xlfn.IFS(Q251="R",_xlfn.XLOOKUP(A251,RHH!A:A,RHH!V:V,0),Q251="L",_xlfn.XLOOKUP(A251,LHH!A:A,LHH!V:V,0),Q251="S",_xlfn.XLOOKUP(A251,RHH!A:A,RHH!V:V,0)))</f>
        <v>-0.192171999829955</v>
      </c>
      <c r="S251" s="63" cm="1">
        <f t="array" ref="S251">_xlfn.IFS(Q251="R",_xlfn.XLOOKUP(A251,RHH!A:A,RHH!L:L,0),Q251="L",_xlfn.XLOOKUP(A251,LHH!A:A,LHH!L:L,0),Q251="S",_xlfn.XLOOKUP(A251,LHH!A:A,LHH!L:L,0))</f>
        <v>-0.34796194965810789</v>
      </c>
      <c r="T251" s="64"/>
      <c r="U251" s="64"/>
      <c r="V251" s="64"/>
      <c r="W251" s="64"/>
      <c r="X251" s="64"/>
    </row>
    <row r="252" spans="1:24" x14ac:dyDescent="0.45">
      <c r="A252" t="s">
        <v>628</v>
      </c>
      <c r="B252" t="s">
        <v>42</v>
      </c>
      <c r="C252">
        <v>34</v>
      </c>
      <c r="D252">
        <v>71</v>
      </c>
      <c r="E252">
        <v>65</v>
      </c>
      <c r="F252">
        <v>17</v>
      </c>
      <c r="G252" s="2">
        <v>0.35399999999999998</v>
      </c>
      <c r="H252" s="2">
        <f t="shared" si="24"/>
        <v>0.23943661971830985</v>
      </c>
      <c r="I252" s="2">
        <f t="shared" si="25"/>
        <v>0.676056338028169</v>
      </c>
      <c r="J252" s="2">
        <f t="shared" si="26"/>
        <v>0.23932394366197182</v>
      </c>
      <c r="K252" s="1">
        <f t="shared" si="27"/>
        <v>-2.1040682498622955E-3</v>
      </c>
      <c r="L252" s="1">
        <f t="shared" si="28"/>
        <v>-0.43914264109304291</v>
      </c>
      <c r="M252" s="1">
        <f t="shared" si="29"/>
        <v>0.32391826301296844</v>
      </c>
      <c r="N252" s="1">
        <f t="shared" si="30"/>
        <v>-0.26107523853381454</v>
      </c>
      <c r="O252" s="1">
        <f t="shared" si="31"/>
        <v>-18.536341935900833</v>
      </c>
      <c r="P252" s="1">
        <f>IFERROR(-100*_xlfn.XMATCH(A252,Injuries!A:A),O252)</f>
        <v>-18.536341935900833</v>
      </c>
      <c r="Q252" s="64" t="str">
        <f>IF(AND(_xlfn.IFNA(_xlfn.XMATCH(A252,RHH!A:A),0)&gt;0,_xlfn.IFNA(_xlfn.XMATCH(A252,LHH!A:A),0)&gt;0),"S",IF(_xlfn.IFNA(_xlfn.XMATCH(A252,RHH!A:A),0)&gt;0,"R",IF(_xlfn.IFNA(_xlfn.XMATCH(A252,LHH!A:A),0)&gt;0,"L",NA())))</f>
        <v>L</v>
      </c>
      <c r="R252" s="63" cm="1">
        <f t="array" ref="R252">IF(_xlfn.IFS(Q252="R",_xlfn.XLOOKUP(A252,RHH!A:A,RHH!V:V,0),Q252="L",_xlfn.XLOOKUP(A252,LHH!A:A,LHH!V:V,0),Q252="S",_xlfn.XLOOKUP(A252,RHH!A:A,RHH!V:V,0))="",AVERAGE(S252,N252),_xlfn.IFS(Q252="R",_xlfn.XLOOKUP(A252,RHH!A:A,RHH!V:V,0),Q252="L",_xlfn.XLOOKUP(A252,LHH!A:A,LHH!V:V,0),Q252="S",_xlfn.XLOOKUP(A252,RHH!A:A,RHH!V:V,0)))</f>
        <v>-0.23093306509476202</v>
      </c>
      <c r="S252" s="63" cm="1">
        <f t="array" ref="S252">_xlfn.IFS(Q252="R",_xlfn.XLOOKUP(A252,RHH!A:A,RHH!L:L,0),Q252="L",_xlfn.XLOOKUP(A252,LHH!A:A,LHH!L:L,0),Q252="S",_xlfn.XLOOKUP(A252,LHH!A:A,LHH!L:L,0))</f>
        <v>-0.22639769719491143</v>
      </c>
      <c r="T252" s="64" t="s">
        <v>532</v>
      </c>
      <c r="U252" s="64" t="s">
        <v>534</v>
      </c>
      <c r="V252" s="64" t="s">
        <v>549</v>
      </c>
      <c r="W252" s="64" t="s">
        <v>549</v>
      </c>
      <c r="X252" s="64" t="s">
        <v>549</v>
      </c>
    </row>
    <row r="253" spans="1:24" x14ac:dyDescent="0.45">
      <c r="A253" t="s">
        <v>502</v>
      </c>
      <c r="B253" t="s">
        <v>18</v>
      </c>
      <c r="C253">
        <v>31</v>
      </c>
      <c r="D253">
        <v>99</v>
      </c>
      <c r="E253">
        <v>85</v>
      </c>
      <c r="F253">
        <v>28</v>
      </c>
      <c r="G253" s="2">
        <v>0.42399999999999999</v>
      </c>
      <c r="H253" s="2">
        <f t="shared" si="24"/>
        <v>0.28282828282828282</v>
      </c>
      <c r="I253" s="2">
        <f t="shared" si="25"/>
        <v>0.5757575757575758</v>
      </c>
      <c r="J253" s="2">
        <f t="shared" si="26"/>
        <v>0.24412121212121213</v>
      </c>
      <c r="K253" s="1">
        <f t="shared" si="27"/>
        <v>-0.65280263853219778</v>
      </c>
      <c r="L253" s="1">
        <f t="shared" si="28"/>
        <v>0.32573116817988762</v>
      </c>
      <c r="M253" s="1">
        <f t="shared" si="29"/>
        <v>-0.93638272552696322</v>
      </c>
      <c r="N253" s="1">
        <f t="shared" si="30"/>
        <v>-0.19047231471660048</v>
      </c>
      <c r="O253" s="1">
        <f t="shared" si="31"/>
        <v>-18.856759156943447</v>
      </c>
      <c r="P253" s="1">
        <f>IFERROR(-100*_xlfn.XMATCH(A253,Injuries!A:A),O253)</f>
        <v>-18.856759156943447</v>
      </c>
      <c r="Q253" s="64" t="str">
        <f>IF(AND(_xlfn.IFNA(_xlfn.XMATCH(A253,RHH!A:A),0)&gt;0,_xlfn.IFNA(_xlfn.XMATCH(A253,LHH!A:A),0)&gt;0),"S",IF(_xlfn.IFNA(_xlfn.XMATCH(A253,RHH!A:A),0)&gt;0,"R",IF(_xlfn.IFNA(_xlfn.XMATCH(A253,LHH!A:A),0)&gt;0,"L",NA())))</f>
        <v>L</v>
      </c>
      <c r="R253" s="63" cm="1">
        <f t="array" ref="R253">IF(_xlfn.IFS(Q253="R",_xlfn.XLOOKUP(A253,RHH!A:A,RHH!V:V,0),Q253="L",_xlfn.XLOOKUP(A253,LHH!A:A,LHH!V:V,0),Q253="S",_xlfn.XLOOKUP(A253,RHH!A:A,RHH!V:V,0))="",AVERAGE(S253,N253),_xlfn.IFS(Q253="R",_xlfn.XLOOKUP(A253,RHH!A:A,RHH!V:V,0),Q253="L",_xlfn.XLOOKUP(A253,LHH!A:A,LHH!V:V,0),Q253="S",_xlfn.XLOOKUP(A253,RHH!A:A,RHH!V:V,0)))</f>
        <v>0.23499395034047821</v>
      </c>
      <c r="S253" s="63" cm="1">
        <f t="array" ref="S253">_xlfn.IFS(Q253="R",_xlfn.XLOOKUP(A253,RHH!A:A,RHH!L:L,0),Q253="L",_xlfn.XLOOKUP(A253,LHH!A:A,LHH!L:L,0),Q253="S",_xlfn.XLOOKUP(A253,LHH!A:A,LHH!L:L,0))</f>
        <v>0.1427144524769153</v>
      </c>
      <c r="T253" s="64" t="s">
        <v>532</v>
      </c>
      <c r="U253" s="64" t="s">
        <v>549</v>
      </c>
      <c r="V253" s="64" t="s">
        <v>549</v>
      </c>
      <c r="W253" s="64" t="s">
        <v>549</v>
      </c>
      <c r="X253" s="64" t="s">
        <v>549</v>
      </c>
    </row>
    <row r="254" spans="1:24" x14ac:dyDescent="0.45">
      <c r="A254" t="s">
        <v>286</v>
      </c>
      <c r="B254" t="s">
        <v>78</v>
      </c>
      <c r="C254">
        <v>36</v>
      </c>
      <c r="D254">
        <v>147</v>
      </c>
      <c r="E254">
        <v>130</v>
      </c>
      <c r="F254">
        <v>37</v>
      </c>
      <c r="G254" s="2">
        <v>0.39200000000000002</v>
      </c>
      <c r="H254" s="2">
        <f t="shared" si="24"/>
        <v>0.25170068027210885</v>
      </c>
      <c r="I254" s="2">
        <f t="shared" si="25"/>
        <v>0.63265306122448983</v>
      </c>
      <c r="J254" s="2">
        <f t="shared" si="26"/>
        <v>0.24800000000000003</v>
      </c>
      <c r="K254" s="1">
        <f t="shared" si="27"/>
        <v>-0.1860151261871382</v>
      </c>
      <c r="L254" s="1">
        <f t="shared" si="28"/>
        <v>-2.3925430344880306E-2</v>
      </c>
      <c r="M254" s="1">
        <f t="shared" si="29"/>
        <v>-0.22146426637430691</v>
      </c>
      <c r="N254" s="1">
        <f t="shared" si="30"/>
        <v>-0.13338696136688141</v>
      </c>
      <c r="O254" s="1">
        <f t="shared" si="31"/>
        <v>-19.607883320931567</v>
      </c>
      <c r="P254" s="1">
        <f>IFERROR(-100*_xlfn.XMATCH(A254,Injuries!A:A),O254)</f>
        <v>-900</v>
      </c>
      <c r="Q254" s="64" t="str">
        <f>IF(AND(_xlfn.IFNA(_xlfn.XMATCH(A254,RHH!A:A),0)&gt;0,_xlfn.IFNA(_xlfn.XMATCH(A254,LHH!A:A),0)&gt;0),"S",IF(_xlfn.IFNA(_xlfn.XMATCH(A254,RHH!A:A),0)&gt;0,"R",IF(_xlfn.IFNA(_xlfn.XMATCH(A254,LHH!A:A),0)&gt;0,"L",NA())))</f>
        <v>R</v>
      </c>
      <c r="R254" s="63" cm="1">
        <f t="array" ref="R254">IF(_xlfn.IFS(Q254="R",_xlfn.XLOOKUP(A254,RHH!A:A,RHH!V:V,0),Q254="L",_xlfn.XLOOKUP(A254,LHH!A:A,LHH!V:V,0),Q254="S",_xlfn.XLOOKUP(A254,RHH!A:A,RHH!V:V,0))="",AVERAGE(S254,N254),_xlfn.IFS(Q254="R",_xlfn.XLOOKUP(A254,RHH!A:A,RHH!V:V,0),Q254="L",_xlfn.XLOOKUP(A254,LHH!A:A,LHH!V:V,0),Q254="S",_xlfn.XLOOKUP(A254,RHH!A:A,RHH!V:V,0)))</f>
        <v>-0.16654931809249457</v>
      </c>
      <c r="S254" s="63" cm="1">
        <f t="array" ref="S254">_xlfn.IFS(Q254="R",_xlfn.XLOOKUP(A254,RHH!A:A,RHH!L:L,0),Q254="L",_xlfn.XLOOKUP(A254,LHH!A:A,LHH!L:L,0),Q254="S",_xlfn.XLOOKUP(A254,LHH!A:A,LHH!L:L,0))</f>
        <v>-0.40796597296300879</v>
      </c>
      <c r="T254" s="64" t="s">
        <v>532</v>
      </c>
      <c r="U254" s="64" t="s">
        <v>533</v>
      </c>
      <c r="V254" s="64" t="s">
        <v>549</v>
      </c>
      <c r="W254" s="64" t="s">
        <v>549</v>
      </c>
      <c r="X254" s="64" t="s">
        <v>549</v>
      </c>
    </row>
    <row r="255" spans="1:24" x14ac:dyDescent="0.45">
      <c r="A255" t="s">
        <v>494</v>
      </c>
      <c r="B255" t="s">
        <v>117</v>
      </c>
      <c r="C255">
        <v>53</v>
      </c>
      <c r="D255">
        <v>90</v>
      </c>
      <c r="E255">
        <v>83</v>
      </c>
      <c r="F255">
        <v>21</v>
      </c>
      <c r="G255" s="2">
        <v>0.34899999999999998</v>
      </c>
      <c r="H255" s="2">
        <f t="shared" si="24"/>
        <v>0.23333333333333334</v>
      </c>
      <c r="I255" s="2">
        <f t="shared" si="25"/>
        <v>0.68888888888888888</v>
      </c>
      <c r="J255" s="2">
        <f t="shared" si="26"/>
        <v>0.2404222222222222</v>
      </c>
      <c r="K255" s="1">
        <f t="shared" si="27"/>
        <v>8.9420419176734794E-2</v>
      </c>
      <c r="L255" s="1">
        <f t="shared" si="28"/>
        <v>-0.49377648461253798</v>
      </c>
      <c r="M255" s="1">
        <f t="shared" si="29"/>
        <v>0.48516528310701379</v>
      </c>
      <c r="N255" s="1">
        <f t="shared" si="30"/>
        <v>-0.24491152408292122</v>
      </c>
      <c r="O255" s="1">
        <f t="shared" si="31"/>
        <v>-22.042037167462908</v>
      </c>
      <c r="P255" s="1">
        <f>IFERROR(-100*_xlfn.XMATCH(A255,Injuries!A:A),O255)</f>
        <v>-22.042037167462908</v>
      </c>
      <c r="Q255" s="64" t="str">
        <f>IF(AND(_xlfn.IFNA(_xlfn.XMATCH(A255,RHH!A:A),0)&gt;0,_xlfn.IFNA(_xlfn.XMATCH(A255,LHH!A:A),0)&gt;0),"S",IF(_xlfn.IFNA(_xlfn.XMATCH(A255,RHH!A:A),0)&gt;0,"R",IF(_xlfn.IFNA(_xlfn.XMATCH(A255,LHH!A:A),0)&gt;0,"L",NA())))</f>
        <v>L</v>
      </c>
      <c r="R255" s="63" cm="1">
        <f t="array" ref="R255">IF(_xlfn.IFS(Q255="R",_xlfn.XLOOKUP(A255,RHH!A:A,RHH!V:V,0),Q255="L",_xlfn.XLOOKUP(A255,LHH!A:A,LHH!V:V,0),Q255="S",_xlfn.XLOOKUP(A255,RHH!A:A,RHH!V:V,0))="",AVERAGE(S255,N255),_xlfn.IFS(Q255="R",_xlfn.XLOOKUP(A255,RHH!A:A,RHH!V:V,0),Q255="L",_xlfn.XLOOKUP(A255,LHH!A:A,LHH!V:V,0),Q255="S",_xlfn.XLOOKUP(A255,RHH!A:A,RHH!V:V,0)))</f>
        <v>0.50953778327369581</v>
      </c>
      <c r="S255" s="63" cm="1">
        <f t="array" ref="S255">_xlfn.IFS(Q255="R",_xlfn.XLOOKUP(A255,RHH!A:A,RHH!L:L,0),Q255="L",_xlfn.XLOOKUP(A255,LHH!A:A,LHH!L:L,0),Q255="S",_xlfn.XLOOKUP(A255,LHH!A:A,LHH!L:L,0))</f>
        <v>-0.10896083286918225</v>
      </c>
      <c r="T255" s="64" t="s">
        <v>534</v>
      </c>
      <c r="U255" s="64" t="s">
        <v>532</v>
      </c>
      <c r="V255" s="64" t="s">
        <v>549</v>
      </c>
      <c r="W255" s="64" t="s">
        <v>549</v>
      </c>
      <c r="X255" s="64" t="s">
        <v>549</v>
      </c>
    </row>
    <row r="256" spans="1:24" x14ac:dyDescent="0.45">
      <c r="A256" t="s">
        <v>179</v>
      </c>
      <c r="B256" t="s">
        <v>8</v>
      </c>
      <c r="C256">
        <v>63</v>
      </c>
      <c r="D256">
        <v>223</v>
      </c>
      <c r="E256">
        <v>192</v>
      </c>
      <c r="F256">
        <v>47</v>
      </c>
      <c r="G256" s="2">
        <v>0.38500000000000001</v>
      </c>
      <c r="H256" s="2">
        <f t="shared" si="24"/>
        <v>0.21076233183856502</v>
      </c>
      <c r="I256" s="2">
        <f t="shared" si="25"/>
        <v>0.65022421524663676</v>
      </c>
      <c r="J256" s="2">
        <f t="shared" si="26"/>
        <v>0.25033632286995516</v>
      </c>
      <c r="K256" s="1">
        <f t="shared" si="27"/>
        <v>0.42789369606550692</v>
      </c>
      <c r="L256" s="1">
        <f t="shared" si="28"/>
        <v>-0.10041281127217341</v>
      </c>
      <c r="M256" s="1">
        <f t="shared" si="29"/>
        <v>-6.7447512887803412E-4</v>
      </c>
      <c r="N256" s="1">
        <f t="shared" si="30"/>
        <v>-9.9002555532320485E-2</v>
      </c>
      <c r="O256" s="1">
        <f t="shared" si="31"/>
        <v>-22.077569883707469</v>
      </c>
      <c r="P256" s="1">
        <f>IFERROR(-100*_xlfn.XMATCH(A256,Injuries!A:A),O256)</f>
        <v>-22.077569883707469</v>
      </c>
      <c r="Q256" s="64" t="str">
        <f>IF(AND(_xlfn.IFNA(_xlfn.XMATCH(A256,RHH!A:A),0)&gt;0,_xlfn.IFNA(_xlfn.XMATCH(A256,LHH!A:A),0)&gt;0),"S",IF(_xlfn.IFNA(_xlfn.XMATCH(A256,RHH!A:A),0)&gt;0,"R",IF(_xlfn.IFNA(_xlfn.XMATCH(A256,LHH!A:A),0)&gt;0,"L",NA())))</f>
        <v>S</v>
      </c>
      <c r="R256" s="63" cm="1">
        <f t="array" ref="R256">IF(_xlfn.IFS(Q256="R",_xlfn.XLOOKUP(A256,RHH!A:A,RHH!V:V,0),Q256="L",_xlfn.XLOOKUP(A256,LHH!A:A,LHH!V:V,0),Q256="S",_xlfn.XLOOKUP(A256,RHH!A:A,RHH!V:V,0))="",AVERAGE(S256,N256),_xlfn.IFS(Q256="R",_xlfn.XLOOKUP(A256,RHH!A:A,RHH!V:V,0),Q256="L",_xlfn.XLOOKUP(A256,LHH!A:A,LHH!V:V,0),Q256="S",_xlfn.XLOOKUP(A256,RHH!A:A,RHH!V:V,0)))</f>
        <v>-0.8092432649997815</v>
      </c>
      <c r="S256" s="63" cm="1">
        <f t="array" ref="S256">_xlfn.IFS(Q256="R",_xlfn.XLOOKUP(A256,RHH!A:A,RHH!L:L,0),Q256="L",_xlfn.XLOOKUP(A256,LHH!A:A,LHH!L:L,0),Q256="S",_xlfn.XLOOKUP(A256,LHH!A:A,LHH!L:L,0))</f>
        <v>1.1500222079269491</v>
      </c>
      <c r="T256" s="64" t="s">
        <v>529</v>
      </c>
      <c r="U256" s="64" t="s">
        <v>549</v>
      </c>
      <c r="V256" s="64" t="s">
        <v>549</v>
      </c>
      <c r="W256" s="64" t="s">
        <v>549</v>
      </c>
      <c r="X256" s="64" t="s">
        <v>549</v>
      </c>
    </row>
    <row r="257" spans="1:24" x14ac:dyDescent="0.45">
      <c r="A257" t="s">
        <v>483</v>
      </c>
      <c r="B257" t="s">
        <v>35</v>
      </c>
      <c r="C257">
        <v>28</v>
      </c>
      <c r="D257">
        <v>98</v>
      </c>
      <c r="E257">
        <v>87</v>
      </c>
      <c r="F257">
        <v>16</v>
      </c>
      <c r="G257" s="2">
        <v>0.33300000000000002</v>
      </c>
      <c r="H257" s="2">
        <f t="shared" si="24"/>
        <v>0.16326530612244897</v>
      </c>
      <c r="I257" s="2">
        <f t="shared" si="25"/>
        <v>0.72448979591836737</v>
      </c>
      <c r="J257" s="2">
        <f t="shared" si="26"/>
        <v>0.24125510204081635</v>
      </c>
      <c r="K257" s="1">
        <f t="shared" si="27"/>
        <v>1.1401560181574357</v>
      </c>
      <c r="L257" s="1">
        <f t="shared" si="28"/>
        <v>-0.66860478387492162</v>
      </c>
      <c r="M257" s="1">
        <f t="shared" si="29"/>
        <v>0.9325073769318829</v>
      </c>
      <c r="N257" s="1">
        <f t="shared" si="30"/>
        <v>-0.2326537672196729</v>
      </c>
      <c r="O257" s="1">
        <f t="shared" si="31"/>
        <v>-22.800069187527946</v>
      </c>
      <c r="P257" s="1">
        <f>IFERROR(-100*_xlfn.XMATCH(A257,Injuries!A:A),O257)</f>
        <v>-22.800069187527946</v>
      </c>
      <c r="Q257" s="64" t="str">
        <f>IF(AND(_xlfn.IFNA(_xlfn.XMATCH(A257,RHH!A:A),0)&gt;0,_xlfn.IFNA(_xlfn.XMATCH(A257,LHH!A:A),0)&gt;0),"S",IF(_xlfn.IFNA(_xlfn.XMATCH(A257,RHH!A:A),0)&gt;0,"R",IF(_xlfn.IFNA(_xlfn.XMATCH(A257,LHH!A:A),0)&gt;0,"L",NA())))</f>
        <v>L</v>
      </c>
      <c r="R257" s="63" cm="1">
        <f t="array" ref="R257">IF(_xlfn.IFS(Q257="R",_xlfn.XLOOKUP(A257,RHH!A:A,RHH!V:V,0),Q257="L",_xlfn.XLOOKUP(A257,LHH!A:A,LHH!V:V,0),Q257="S",_xlfn.XLOOKUP(A257,RHH!A:A,RHH!V:V,0))="",AVERAGE(S257,N257),_xlfn.IFS(Q257="R",_xlfn.XLOOKUP(A257,RHH!A:A,RHH!V:V,0),Q257="L",_xlfn.XLOOKUP(A257,LHH!A:A,LHH!V:V,0),Q257="S",_xlfn.XLOOKUP(A257,RHH!A:A,RHH!V:V,0)))</f>
        <v>-0.30578105361987484</v>
      </c>
      <c r="S257" s="63" cm="1">
        <f t="array" ref="S257">_xlfn.IFS(Q257="R",_xlfn.XLOOKUP(A257,RHH!A:A,RHH!L:L,0),Q257="L",_xlfn.XLOOKUP(A257,LHH!A:A,LHH!L:L,0),Q257="S",_xlfn.XLOOKUP(A257,LHH!A:A,LHH!L:L,0))</f>
        <v>-0.37890834002007684</v>
      </c>
      <c r="T257" s="64" t="s">
        <v>534</v>
      </c>
      <c r="U257" s="64" t="s">
        <v>549</v>
      </c>
      <c r="V257" s="64" t="s">
        <v>549</v>
      </c>
      <c r="W257" s="64" t="s">
        <v>549</v>
      </c>
      <c r="X257" s="64" t="s">
        <v>549</v>
      </c>
    </row>
    <row r="258" spans="1:24" x14ac:dyDescent="0.45">
      <c r="A258" t="s">
        <v>177</v>
      </c>
      <c r="B258" t="s">
        <v>42</v>
      </c>
      <c r="C258">
        <v>38</v>
      </c>
      <c r="D258">
        <v>106</v>
      </c>
      <c r="E258">
        <v>90</v>
      </c>
      <c r="F258">
        <v>18</v>
      </c>
      <c r="G258" s="2">
        <v>0.35599999999999998</v>
      </c>
      <c r="H258" s="2">
        <f t="shared" ref="H258:H321" si="32">F258/D258</f>
        <v>0.16981132075471697</v>
      </c>
      <c r="I258" s="2">
        <f t="shared" ref="I258:I321" si="33">(E258-F258)/D258</f>
        <v>0.67924528301886788</v>
      </c>
      <c r="J258" s="2">
        <f t="shared" ref="J258:J321" si="34">G258*I258</f>
        <v>0.24181132075471695</v>
      </c>
      <c r="K258" s="1">
        <f t="shared" ref="K258:K321" si="35">-(H258-AB$2)/AB$3</f>
        <v>1.0419924066021771</v>
      </c>
      <c r="L258" s="1">
        <f t="shared" ref="L258:L321" si="36">(G258-AA$2)/AA$3</f>
        <v>-0.41728910368524491</v>
      </c>
      <c r="M258" s="1">
        <f t="shared" ref="M258:M321" si="37">(I258-AC$2)/AC$3</f>
        <v>0.36398885245189333</v>
      </c>
      <c r="N258" s="1">
        <f t="shared" ref="N258:N321" si="38">(J258-AD$2)/AD$3</f>
        <v>-0.22446771971849722</v>
      </c>
      <c r="O258" s="1">
        <f t="shared" ref="O258:O321" si="39">N258*D258</f>
        <v>-23.793578290160706</v>
      </c>
      <c r="P258" s="1">
        <f>IFERROR(-100*_xlfn.XMATCH(A258,Injuries!A:A),O258)</f>
        <v>-23.793578290160706</v>
      </c>
      <c r="Q258" s="64" t="str">
        <f>IF(AND(_xlfn.IFNA(_xlfn.XMATCH(A258,RHH!A:A),0)&gt;0,_xlfn.IFNA(_xlfn.XMATCH(A258,LHH!A:A),0)&gt;0),"S",IF(_xlfn.IFNA(_xlfn.XMATCH(A258,RHH!A:A),0)&gt;0,"R",IF(_xlfn.IFNA(_xlfn.XMATCH(A258,LHH!A:A),0)&gt;0,"L",NA())))</f>
        <v>R</v>
      </c>
      <c r="R258" s="63" cm="1">
        <f t="array" ref="R258">IF(_xlfn.IFS(Q258="R",_xlfn.XLOOKUP(A258,RHH!A:A,RHH!V:V,0),Q258="L",_xlfn.XLOOKUP(A258,LHH!A:A,LHH!V:V,0),Q258="S",_xlfn.XLOOKUP(A258,RHH!A:A,RHH!V:V,0))="",AVERAGE(S258,N258),_xlfn.IFS(Q258="R",_xlfn.XLOOKUP(A258,RHH!A:A,RHH!V:V,0),Q258="L",_xlfn.XLOOKUP(A258,LHH!A:A,LHH!V:V,0),Q258="S",_xlfn.XLOOKUP(A258,RHH!A:A,RHH!V:V,0)))</f>
        <v>-0.65906882317776561</v>
      </c>
      <c r="S258" s="63" cm="1">
        <f t="array" ref="S258">_xlfn.IFS(Q258="R",_xlfn.XLOOKUP(A258,RHH!A:A,RHH!L:L,0),Q258="L",_xlfn.XLOOKUP(A258,LHH!A:A,LHH!L:L,0),Q258="S",_xlfn.XLOOKUP(A258,LHH!A:A,LHH!L:L,0))</f>
        <v>0.12697282556819053</v>
      </c>
      <c r="T258" s="64" t="s">
        <v>534</v>
      </c>
      <c r="U258" s="64" t="s">
        <v>549</v>
      </c>
      <c r="V258" s="64" t="s">
        <v>549</v>
      </c>
      <c r="W258" s="64" t="s">
        <v>549</v>
      </c>
      <c r="X258" s="64" t="s">
        <v>549</v>
      </c>
    </row>
    <row r="259" spans="1:24" x14ac:dyDescent="0.45">
      <c r="A259" t="s">
        <v>71</v>
      </c>
      <c r="B259" t="s">
        <v>55</v>
      </c>
      <c r="C259">
        <v>36</v>
      </c>
      <c r="D259">
        <v>121</v>
      </c>
      <c r="E259">
        <v>98</v>
      </c>
      <c r="F259">
        <v>31</v>
      </c>
      <c r="G259" s="2">
        <v>0.439</v>
      </c>
      <c r="H259" s="2">
        <f t="shared" si="32"/>
        <v>0.256198347107438</v>
      </c>
      <c r="I259" s="2">
        <f t="shared" si="33"/>
        <v>0.55371900826446285</v>
      </c>
      <c r="J259" s="2">
        <f t="shared" si="34"/>
        <v>0.2430826446280992</v>
      </c>
      <c r="K259" s="1">
        <f t="shared" si="35"/>
        <v>-0.25346184681496109</v>
      </c>
      <c r="L259" s="1">
        <f t="shared" si="36"/>
        <v>0.48963269873837284</v>
      </c>
      <c r="M259" s="1">
        <f t="shared" si="37"/>
        <v>-1.2133076622738419</v>
      </c>
      <c r="N259" s="1">
        <f t="shared" si="38"/>
        <v>-0.20575724242458601</v>
      </c>
      <c r="O259" s="1">
        <f t="shared" si="39"/>
        <v>-24.896626333374908</v>
      </c>
      <c r="P259" s="1">
        <f>IFERROR(-100*_xlfn.XMATCH(A259,Injuries!A:A),O259)</f>
        <v>-1000</v>
      </c>
      <c r="Q259" s="64" t="str">
        <f>IF(AND(_xlfn.IFNA(_xlfn.XMATCH(A259,RHH!A:A),0)&gt;0,_xlfn.IFNA(_xlfn.XMATCH(A259,LHH!A:A),0)&gt;0),"S",IF(_xlfn.IFNA(_xlfn.XMATCH(A259,RHH!A:A),0)&gt;0,"R",IF(_xlfn.IFNA(_xlfn.XMATCH(A259,LHH!A:A),0)&gt;0,"L",NA())))</f>
        <v>R</v>
      </c>
      <c r="R259" s="63" cm="1">
        <f t="array" ref="R259">IF(_xlfn.IFS(Q259="R",_xlfn.XLOOKUP(A259,RHH!A:A,RHH!V:V,0),Q259="L",_xlfn.XLOOKUP(A259,LHH!A:A,LHH!V:V,0),Q259="S",_xlfn.XLOOKUP(A259,RHH!A:A,RHH!V:V,0))="",AVERAGE(S259,N259),_xlfn.IFS(Q259="R",_xlfn.XLOOKUP(A259,RHH!A:A,RHH!V:V,0),Q259="L",_xlfn.XLOOKUP(A259,LHH!A:A,LHH!V:V,0),Q259="S",_xlfn.XLOOKUP(A259,RHH!A:A,RHH!V:V,0)))</f>
        <v>-1.2714843741713937</v>
      </c>
      <c r="S259" s="63" cm="1">
        <f t="array" ref="S259">_xlfn.IFS(Q259="R",_xlfn.XLOOKUP(A259,RHH!A:A,RHH!L:L,0),Q259="L",_xlfn.XLOOKUP(A259,LHH!A:A,LHH!L:L,0),Q259="S",_xlfn.XLOOKUP(A259,LHH!A:A,LHH!L:L,0))</f>
        <v>0.46906949044855467</v>
      </c>
      <c r="T259" s="64" t="s">
        <v>529</v>
      </c>
      <c r="U259" s="64" t="s">
        <v>549</v>
      </c>
      <c r="V259" s="64" t="s">
        <v>549</v>
      </c>
      <c r="W259" s="64" t="s">
        <v>549</v>
      </c>
      <c r="X259" s="64" t="s">
        <v>549</v>
      </c>
    </row>
    <row r="260" spans="1:24" x14ac:dyDescent="0.45">
      <c r="A260" t="s">
        <v>201</v>
      </c>
      <c r="B260" t="s">
        <v>8</v>
      </c>
      <c r="C260">
        <v>52</v>
      </c>
      <c r="D260">
        <v>151</v>
      </c>
      <c r="E260">
        <v>132</v>
      </c>
      <c r="F260">
        <v>36</v>
      </c>
      <c r="G260" s="2">
        <v>0.38600000000000001</v>
      </c>
      <c r="H260" s="2">
        <f t="shared" si="32"/>
        <v>0.23841059602649006</v>
      </c>
      <c r="I260" s="2">
        <f t="shared" si="33"/>
        <v>0.63576158940397354</v>
      </c>
      <c r="J260" s="2">
        <f t="shared" si="34"/>
        <v>0.24540397350993379</v>
      </c>
      <c r="K260" s="1">
        <f t="shared" si="35"/>
        <v>1.3282116595159014E-2</v>
      </c>
      <c r="L260" s="1">
        <f t="shared" si="36"/>
        <v>-8.9486042568274402E-2</v>
      </c>
      <c r="M260" s="1">
        <f t="shared" si="37"/>
        <v>-0.18240415188417844</v>
      </c>
      <c r="N260" s="1">
        <f t="shared" si="38"/>
        <v>-0.17159350787619257</v>
      </c>
      <c r="O260" s="1">
        <f t="shared" si="39"/>
        <v>-25.910619689305079</v>
      </c>
      <c r="P260" s="1">
        <f>IFERROR(-100*_xlfn.XMATCH(A260,Injuries!A:A),O260)</f>
        <v>-25.910619689305079</v>
      </c>
      <c r="Q260" s="64" t="str">
        <f>IF(AND(_xlfn.IFNA(_xlfn.XMATCH(A260,RHH!A:A),0)&gt;0,_xlfn.IFNA(_xlfn.XMATCH(A260,LHH!A:A),0)&gt;0),"S",IF(_xlfn.IFNA(_xlfn.XMATCH(A260,RHH!A:A),0)&gt;0,"R",IF(_xlfn.IFNA(_xlfn.XMATCH(A260,LHH!A:A),0)&gt;0,"L",NA())))</f>
        <v>L</v>
      </c>
      <c r="R260" s="63" cm="1">
        <f t="array" ref="R260">IF(_xlfn.IFS(Q260="R",_xlfn.XLOOKUP(A260,RHH!A:A,RHH!V:V,0),Q260="L",_xlfn.XLOOKUP(A260,LHH!A:A,LHH!V:V,0),Q260="S",_xlfn.XLOOKUP(A260,RHH!A:A,RHH!V:V,0))="",AVERAGE(S260,N260),_xlfn.IFS(Q260="R",_xlfn.XLOOKUP(A260,RHH!A:A,RHH!V:V,0),Q260="L",_xlfn.XLOOKUP(A260,LHH!A:A,LHH!V:V,0),Q260="S",_xlfn.XLOOKUP(A260,RHH!A:A,RHH!V:V,0)))</f>
        <v>3.6503230458053398E-2</v>
      </c>
      <c r="S260" s="63" cm="1">
        <f t="array" ref="S260">_xlfn.IFS(Q260="R",_xlfn.XLOOKUP(A260,RHH!A:A,RHH!L:L,0),Q260="L",_xlfn.XLOOKUP(A260,LHH!A:A,LHH!L:L,0),Q260="S",_xlfn.XLOOKUP(A260,LHH!A:A,LHH!L:L,0))</f>
        <v>-6.1288077049057553E-2</v>
      </c>
      <c r="T260" s="64" t="s">
        <v>534</v>
      </c>
      <c r="U260" s="64" t="s">
        <v>549</v>
      </c>
      <c r="V260" s="64" t="s">
        <v>549</v>
      </c>
      <c r="W260" s="64" t="s">
        <v>549</v>
      </c>
      <c r="X260" s="64" t="s">
        <v>549</v>
      </c>
    </row>
    <row r="261" spans="1:24" x14ac:dyDescent="0.45">
      <c r="A261" t="s">
        <v>252</v>
      </c>
      <c r="B261" t="s">
        <v>22</v>
      </c>
      <c r="C261">
        <v>36</v>
      </c>
      <c r="D261">
        <v>124</v>
      </c>
      <c r="E261">
        <v>111</v>
      </c>
      <c r="F261">
        <v>16</v>
      </c>
      <c r="G261" s="2">
        <v>0.315</v>
      </c>
      <c r="H261" s="2">
        <f t="shared" si="32"/>
        <v>0.12903225806451613</v>
      </c>
      <c r="I261" s="2">
        <f t="shared" si="33"/>
        <v>0.7661290322580645</v>
      </c>
      <c r="J261" s="2">
        <f t="shared" si="34"/>
        <v>0.24133064516129032</v>
      </c>
      <c r="K261" s="1">
        <f t="shared" si="35"/>
        <v>1.6535125901617869</v>
      </c>
      <c r="L261" s="1">
        <f t="shared" si="36"/>
        <v>-0.86528662054510397</v>
      </c>
      <c r="M261" s="1">
        <f t="shared" si="37"/>
        <v>1.4557239105456208</v>
      </c>
      <c r="N261" s="1">
        <f t="shared" si="38"/>
        <v>-0.23154197511859392</v>
      </c>
      <c r="O261" s="1">
        <f t="shared" si="39"/>
        <v>-28.711204914705647</v>
      </c>
      <c r="P261" s="1">
        <f>IFERROR(-100*_xlfn.XMATCH(A261,Injuries!A:A),O261)</f>
        <v>-28.711204914705647</v>
      </c>
      <c r="Q261" s="64" t="str">
        <f>IF(AND(_xlfn.IFNA(_xlfn.XMATCH(A261,RHH!A:A),0)&gt;0,_xlfn.IFNA(_xlfn.XMATCH(A261,LHH!A:A),0)&gt;0),"S",IF(_xlfn.IFNA(_xlfn.XMATCH(A261,RHH!A:A),0)&gt;0,"R",IF(_xlfn.IFNA(_xlfn.XMATCH(A261,LHH!A:A),0)&gt;0,"L",NA())))</f>
        <v>R</v>
      </c>
      <c r="R261" s="63" cm="1">
        <f t="array" ref="R261">IF(_xlfn.IFS(Q261="R",_xlfn.XLOOKUP(A261,RHH!A:A,RHH!V:V,0),Q261="L",_xlfn.XLOOKUP(A261,LHH!A:A,LHH!V:V,0),Q261="S",_xlfn.XLOOKUP(A261,RHH!A:A,RHH!V:V,0))="",AVERAGE(S261,N261),_xlfn.IFS(Q261="R",_xlfn.XLOOKUP(A261,RHH!A:A,RHH!V:V,0),Q261="L",_xlfn.XLOOKUP(A261,LHH!A:A,LHH!V:V,0),Q261="S",_xlfn.XLOOKUP(A261,RHH!A:A,RHH!V:V,0)))</f>
        <v>-0.18370962905066354</v>
      </c>
      <c r="S261" s="63" cm="1">
        <f t="array" ref="S261">_xlfn.IFS(Q261="R",_xlfn.XLOOKUP(A261,RHH!A:A,RHH!L:L,0),Q261="L",_xlfn.XLOOKUP(A261,LHH!A:A,LHH!L:L,0),Q261="S",_xlfn.XLOOKUP(A261,LHH!A:A,LHH!L:L,0))</f>
        <v>-0.45486635895834654</v>
      </c>
      <c r="T261" s="64" t="s">
        <v>531</v>
      </c>
      <c r="U261" s="64" t="s">
        <v>533</v>
      </c>
      <c r="V261" s="64" t="s">
        <v>532</v>
      </c>
      <c r="W261" s="64" t="s">
        <v>549</v>
      </c>
      <c r="X261" s="64" t="s">
        <v>549</v>
      </c>
    </row>
    <row r="262" spans="1:24" x14ac:dyDescent="0.45">
      <c r="A262" t="s">
        <v>67</v>
      </c>
      <c r="B262" t="s">
        <v>33</v>
      </c>
      <c r="C262">
        <v>73</v>
      </c>
      <c r="D262">
        <v>181</v>
      </c>
      <c r="E262">
        <v>160</v>
      </c>
      <c r="F262">
        <v>61</v>
      </c>
      <c r="G262" s="2">
        <v>0.45</v>
      </c>
      <c r="H262" s="2">
        <f t="shared" si="32"/>
        <v>0.33701657458563539</v>
      </c>
      <c r="I262" s="2">
        <f t="shared" si="33"/>
        <v>0.54696132596685088</v>
      </c>
      <c r="J262" s="2">
        <f t="shared" si="34"/>
        <v>0.24613259668508289</v>
      </c>
      <c r="K262" s="1">
        <f t="shared" si="35"/>
        <v>-1.4654067529028982</v>
      </c>
      <c r="L262" s="1">
        <f t="shared" si="36"/>
        <v>0.60982715448126201</v>
      </c>
      <c r="M262" s="1">
        <f t="shared" si="37"/>
        <v>-1.2982211097293765</v>
      </c>
      <c r="N262" s="1">
        <f t="shared" si="38"/>
        <v>-0.16087012915273979</v>
      </c>
      <c r="O262" s="1">
        <f t="shared" si="39"/>
        <v>-29.117493376645903</v>
      </c>
      <c r="P262" s="1">
        <f>IFERROR(-100*_xlfn.XMATCH(A262,Injuries!A:A),O262)</f>
        <v>-29.117493376645903</v>
      </c>
      <c r="Q262" s="64" t="str">
        <f>IF(AND(_xlfn.IFNA(_xlfn.XMATCH(A262,RHH!A:A),0)&gt;0,_xlfn.IFNA(_xlfn.XMATCH(A262,LHH!A:A),0)&gt;0),"S",IF(_xlfn.IFNA(_xlfn.XMATCH(A262,RHH!A:A),0)&gt;0,"R",IF(_xlfn.IFNA(_xlfn.XMATCH(A262,LHH!A:A),0)&gt;0,"L",NA())))</f>
        <v>L</v>
      </c>
      <c r="R262" s="63" cm="1">
        <f t="array" ref="R262">IF(_xlfn.IFS(Q262="R",_xlfn.XLOOKUP(A262,RHH!A:A,RHH!V:V,0),Q262="L",_xlfn.XLOOKUP(A262,LHH!A:A,LHH!V:V,0),Q262="S",_xlfn.XLOOKUP(A262,RHH!A:A,RHH!V:V,0))="",AVERAGE(S262,N262),_xlfn.IFS(Q262="R",_xlfn.XLOOKUP(A262,RHH!A:A,RHH!V:V,0),Q262="L",_xlfn.XLOOKUP(A262,LHH!A:A,LHH!V:V,0),Q262="S",_xlfn.XLOOKUP(A262,RHH!A:A,RHH!V:V,0)))</f>
        <v>0.31002428267633736</v>
      </c>
      <c r="S262" s="63" cm="1">
        <f t="array" ref="S262">_xlfn.IFS(Q262="R",_xlfn.XLOOKUP(A262,RHH!A:A,RHH!L:L,0),Q262="L",_xlfn.XLOOKUP(A262,LHH!A:A,LHH!L:L,0),Q262="S",_xlfn.XLOOKUP(A262,LHH!A:A,LHH!L:L,0))</f>
        <v>-2.6900528116487354E-2</v>
      </c>
      <c r="T262" s="64" t="s">
        <v>534</v>
      </c>
      <c r="U262" s="64" t="s">
        <v>549</v>
      </c>
      <c r="V262" s="64" t="s">
        <v>549</v>
      </c>
      <c r="W262" s="64" t="s">
        <v>549</v>
      </c>
      <c r="X262" s="64" t="s">
        <v>549</v>
      </c>
    </row>
    <row r="263" spans="1:24" x14ac:dyDescent="0.45">
      <c r="A263" t="s">
        <v>248</v>
      </c>
      <c r="B263" t="s">
        <v>47</v>
      </c>
      <c r="C263">
        <v>63</v>
      </c>
      <c r="D263">
        <v>238</v>
      </c>
      <c r="E263">
        <v>209</v>
      </c>
      <c r="F263">
        <v>58</v>
      </c>
      <c r="G263" s="2">
        <v>0.39200000000000002</v>
      </c>
      <c r="H263" s="2">
        <f t="shared" si="32"/>
        <v>0.24369747899159663</v>
      </c>
      <c r="I263" s="2">
        <f t="shared" si="33"/>
        <v>0.63445378151260501</v>
      </c>
      <c r="J263" s="2">
        <f t="shared" si="34"/>
        <v>0.24870588235294117</v>
      </c>
      <c r="K263" s="1">
        <f t="shared" si="35"/>
        <v>-6.599963801115856E-2</v>
      </c>
      <c r="L263" s="1">
        <f t="shared" si="36"/>
        <v>-2.3925430344880306E-2</v>
      </c>
      <c r="M263" s="1">
        <f t="shared" si="37"/>
        <v>-0.19883737140751975</v>
      </c>
      <c r="N263" s="1">
        <f t="shared" si="38"/>
        <v>-0.12299826654772357</v>
      </c>
      <c r="O263" s="1">
        <f t="shared" si="39"/>
        <v>-29.273587438358209</v>
      </c>
      <c r="P263" s="1">
        <f>IFERROR(-100*_xlfn.XMATCH(A263,Injuries!A:A),O263)</f>
        <v>-29.273587438358209</v>
      </c>
      <c r="Q263" s="64" t="str">
        <f>IF(AND(_xlfn.IFNA(_xlfn.XMATCH(A263,RHH!A:A),0)&gt;0,_xlfn.IFNA(_xlfn.XMATCH(A263,LHH!A:A),0)&gt;0),"S",IF(_xlfn.IFNA(_xlfn.XMATCH(A263,RHH!A:A),0)&gt;0,"R",IF(_xlfn.IFNA(_xlfn.XMATCH(A263,LHH!A:A),0)&gt;0,"L",NA())))</f>
        <v>R</v>
      </c>
      <c r="R263" s="63" cm="1">
        <f t="array" ref="R263">IF(_xlfn.IFS(Q263="R",_xlfn.XLOOKUP(A263,RHH!A:A,RHH!V:V,0),Q263="L",_xlfn.XLOOKUP(A263,LHH!A:A,LHH!V:V,0),Q263="S",_xlfn.XLOOKUP(A263,RHH!A:A,RHH!V:V,0))="",AVERAGE(S263,N263),_xlfn.IFS(Q263="R",_xlfn.XLOOKUP(A263,RHH!A:A,RHH!V:V,0),Q263="L",_xlfn.XLOOKUP(A263,LHH!A:A,LHH!V:V,0),Q263="S",_xlfn.XLOOKUP(A263,RHH!A:A,RHH!V:V,0)))</f>
        <v>-0.57007677090011388</v>
      </c>
      <c r="S263" s="63" cm="1">
        <f t="array" ref="S263">_xlfn.IFS(Q263="R",_xlfn.XLOOKUP(A263,RHH!A:A,RHH!L:L,0),Q263="L",_xlfn.XLOOKUP(A263,LHH!A:A,LHH!L:L,0),Q263="S",_xlfn.XLOOKUP(A263,LHH!A:A,LHH!L:L,0))</f>
        <v>-0.14956270451746662</v>
      </c>
      <c r="T263" s="64" t="s">
        <v>530</v>
      </c>
      <c r="U263" s="64" t="s">
        <v>549</v>
      </c>
      <c r="V263" s="64" t="s">
        <v>549</v>
      </c>
      <c r="W263" s="64" t="s">
        <v>549</v>
      </c>
      <c r="X263" s="64" t="s">
        <v>549</v>
      </c>
    </row>
    <row r="264" spans="1:24" x14ac:dyDescent="0.45">
      <c r="A264" t="s">
        <v>335</v>
      </c>
      <c r="B264" t="s">
        <v>29</v>
      </c>
      <c r="C264">
        <v>85</v>
      </c>
      <c r="D264">
        <v>315</v>
      </c>
      <c r="E264">
        <v>282</v>
      </c>
      <c r="F264">
        <v>76</v>
      </c>
      <c r="G264" s="2">
        <v>0.38300000000000001</v>
      </c>
      <c r="H264" s="2">
        <f t="shared" si="32"/>
        <v>0.24126984126984127</v>
      </c>
      <c r="I264" s="2">
        <f t="shared" si="33"/>
        <v>0.65396825396825398</v>
      </c>
      <c r="J264" s="2">
        <f t="shared" si="34"/>
        <v>0.25046984126984129</v>
      </c>
      <c r="K264" s="1">
        <f t="shared" si="35"/>
        <v>-2.959493993111157E-2</v>
      </c>
      <c r="L264" s="1">
        <f t="shared" si="36"/>
        <v>-0.12226634867997145</v>
      </c>
      <c r="M264" s="1">
        <f t="shared" si="37"/>
        <v>4.6371127380709656E-2</v>
      </c>
      <c r="N264" s="1">
        <f t="shared" si="38"/>
        <v>-9.7037522827678163E-2</v>
      </c>
      <c r="O264" s="1">
        <f t="shared" si="39"/>
        <v>-30.566819690718621</v>
      </c>
      <c r="P264" s="1">
        <f>IFERROR(-100*_xlfn.XMATCH(A264,Injuries!A:A),O264)</f>
        <v>-30.566819690718621</v>
      </c>
      <c r="Q264" s="64" t="str">
        <f>IF(AND(_xlfn.IFNA(_xlfn.XMATCH(A264,RHH!A:A),0)&gt;0,_xlfn.IFNA(_xlfn.XMATCH(A264,LHH!A:A),0)&gt;0),"S",IF(_xlfn.IFNA(_xlfn.XMATCH(A264,RHH!A:A),0)&gt;0,"R",IF(_xlfn.IFNA(_xlfn.XMATCH(A264,LHH!A:A),0)&gt;0,"L",NA())))</f>
        <v>L</v>
      </c>
      <c r="R264" s="63" cm="1">
        <f t="array" ref="R264">IF(_xlfn.IFS(Q264="R",_xlfn.XLOOKUP(A264,RHH!A:A,RHH!V:V,0),Q264="L",_xlfn.XLOOKUP(A264,LHH!A:A,LHH!V:V,0),Q264="S",_xlfn.XLOOKUP(A264,RHH!A:A,RHH!V:V,0))="",AVERAGE(S264,N264),_xlfn.IFS(Q264="R",_xlfn.XLOOKUP(A264,RHH!A:A,RHH!V:V,0),Q264="L",_xlfn.XLOOKUP(A264,LHH!A:A,LHH!V:V,0),Q264="S",_xlfn.XLOOKUP(A264,RHH!A:A,RHH!V:V,0)))</f>
        <v>0.40120621390643779</v>
      </c>
      <c r="S264" s="63" cm="1">
        <f t="array" ref="S264">_xlfn.IFS(Q264="R",_xlfn.XLOOKUP(A264,RHH!A:A,RHH!L:L,0),Q264="L",_xlfn.XLOOKUP(A264,LHH!A:A,LHH!L:L,0),Q264="S",_xlfn.XLOOKUP(A264,LHH!A:A,LHH!L:L,0))</f>
        <v>-0.2879479000509928</v>
      </c>
      <c r="T264" s="64" t="s">
        <v>529</v>
      </c>
      <c r="U264" s="64" t="s">
        <v>549</v>
      </c>
      <c r="V264" s="64" t="s">
        <v>549</v>
      </c>
      <c r="W264" s="64" t="s">
        <v>549</v>
      </c>
      <c r="X264" s="64" t="s">
        <v>549</v>
      </c>
    </row>
    <row r="265" spans="1:24" x14ac:dyDescent="0.45">
      <c r="A265" t="s">
        <v>51</v>
      </c>
      <c r="B265" t="s">
        <v>29</v>
      </c>
      <c r="C265">
        <v>33</v>
      </c>
      <c r="D265">
        <v>126</v>
      </c>
      <c r="E265">
        <v>107</v>
      </c>
      <c r="F265">
        <v>35</v>
      </c>
      <c r="G265" s="2">
        <v>0.42099999999999999</v>
      </c>
      <c r="H265" s="2">
        <f t="shared" si="32"/>
        <v>0.27777777777777779</v>
      </c>
      <c r="I265" s="2">
        <f t="shared" si="33"/>
        <v>0.5714285714285714</v>
      </c>
      <c r="J265" s="2">
        <f t="shared" si="34"/>
        <v>0.24057142857142855</v>
      </c>
      <c r="K265" s="1">
        <f t="shared" si="35"/>
        <v>-0.57706559182720496</v>
      </c>
      <c r="L265" s="1">
        <f t="shared" si="36"/>
        <v>0.29295086206819054</v>
      </c>
      <c r="M265" s="1">
        <f t="shared" si="37"/>
        <v>-0.99077869524510109</v>
      </c>
      <c r="N265" s="1">
        <f t="shared" si="38"/>
        <v>-0.24271560684469179</v>
      </c>
      <c r="O265" s="1">
        <f t="shared" si="39"/>
        <v>-30.582166462431164</v>
      </c>
      <c r="P265" s="1">
        <f>IFERROR(-100*_xlfn.XMATCH(A265,Injuries!A:A),O265)</f>
        <v>-30.582166462431164</v>
      </c>
      <c r="Q265" s="64" t="str">
        <f>IF(AND(_xlfn.IFNA(_xlfn.XMATCH(A265,RHH!A:A),0)&gt;0,_xlfn.IFNA(_xlfn.XMATCH(A265,LHH!A:A),0)&gt;0),"S",IF(_xlfn.IFNA(_xlfn.XMATCH(A265,RHH!A:A),0)&gt;0,"R",IF(_xlfn.IFNA(_xlfn.XMATCH(A265,LHH!A:A),0)&gt;0,"L",NA())))</f>
        <v>L</v>
      </c>
      <c r="R265" s="63" cm="1">
        <f t="array" ref="R265">IF(_xlfn.IFS(Q265="R",_xlfn.XLOOKUP(A265,RHH!A:A,RHH!V:V,0),Q265="L",_xlfn.XLOOKUP(A265,LHH!A:A,LHH!V:V,0),Q265="S",_xlfn.XLOOKUP(A265,RHH!A:A,RHH!V:V,0))="",AVERAGE(S265,N265),_xlfn.IFS(Q265="R",_xlfn.XLOOKUP(A265,RHH!A:A,RHH!V:V,0),Q265="L",_xlfn.XLOOKUP(A265,LHH!A:A,LHH!V:V,0),Q265="S",_xlfn.XLOOKUP(A265,RHH!A:A,RHH!V:V,0)))</f>
        <v>0.11147001646918653</v>
      </c>
      <c r="S265" s="63" cm="1">
        <f t="array" ref="S265">_xlfn.IFS(Q265="R",_xlfn.XLOOKUP(A265,RHH!A:A,RHH!L:L,0),Q265="L",_xlfn.XLOOKUP(A265,LHH!A:A,LHH!L:L,0),Q265="S",_xlfn.XLOOKUP(A265,LHH!A:A,LHH!L:L,0))</f>
        <v>-8.8632184248687518E-2</v>
      </c>
      <c r="T265" s="64" t="s">
        <v>533</v>
      </c>
      <c r="U265" s="64" t="s">
        <v>531</v>
      </c>
      <c r="V265" s="64" t="s">
        <v>549</v>
      </c>
      <c r="W265" s="64" t="s">
        <v>549</v>
      </c>
      <c r="X265" s="64" t="s">
        <v>549</v>
      </c>
    </row>
    <row r="266" spans="1:24" x14ac:dyDescent="0.45">
      <c r="A266" t="s">
        <v>380</v>
      </c>
      <c r="B266" t="s">
        <v>63</v>
      </c>
      <c r="C266">
        <v>90</v>
      </c>
      <c r="D266">
        <v>334</v>
      </c>
      <c r="E266">
        <v>312</v>
      </c>
      <c r="F266">
        <v>56</v>
      </c>
      <c r="G266" s="2">
        <v>0.32700000000000001</v>
      </c>
      <c r="H266" s="2">
        <f t="shared" si="32"/>
        <v>0.16766467065868262</v>
      </c>
      <c r="I266" s="2">
        <f t="shared" si="33"/>
        <v>0.76646706586826352</v>
      </c>
      <c r="J266" s="2">
        <f t="shared" si="34"/>
        <v>0.25063473053892216</v>
      </c>
      <c r="K266" s="1">
        <f t="shared" si="35"/>
        <v>1.074183432441538</v>
      </c>
      <c r="L266" s="1">
        <f t="shared" si="36"/>
        <v>-0.73416539609831577</v>
      </c>
      <c r="M266" s="1">
        <f t="shared" si="37"/>
        <v>1.4599714613971875</v>
      </c>
      <c r="N266" s="1">
        <f t="shared" si="38"/>
        <v>-9.4610795075811563E-2</v>
      </c>
      <c r="O266" s="1">
        <f t="shared" si="39"/>
        <v>-31.600005555321061</v>
      </c>
      <c r="P266" s="1">
        <f>IFERROR(-100*_xlfn.XMATCH(A266,Injuries!A:A),O266)</f>
        <v>-31.600005555321061</v>
      </c>
      <c r="Q266" s="64" t="str">
        <f>IF(AND(_xlfn.IFNA(_xlfn.XMATCH(A266,RHH!A:A),0)&gt;0,_xlfn.IFNA(_xlfn.XMATCH(A266,LHH!A:A),0)&gt;0),"S",IF(_xlfn.IFNA(_xlfn.XMATCH(A266,RHH!A:A),0)&gt;0,"R",IF(_xlfn.IFNA(_xlfn.XMATCH(A266,LHH!A:A),0)&gt;0,"L",NA())))</f>
        <v>R</v>
      </c>
      <c r="R266" s="63" cm="1">
        <f t="array" ref="R266">IF(_xlfn.IFS(Q266="R",_xlfn.XLOOKUP(A266,RHH!A:A,RHH!V:V,0),Q266="L",_xlfn.XLOOKUP(A266,LHH!A:A,LHH!V:V,0),Q266="S",_xlfn.XLOOKUP(A266,RHH!A:A,RHH!V:V,0))="",AVERAGE(S266,N266),_xlfn.IFS(Q266="R",_xlfn.XLOOKUP(A266,RHH!A:A,RHH!V:V,0),Q266="L",_xlfn.XLOOKUP(A266,LHH!A:A,LHH!V:V,0),Q266="S",_xlfn.XLOOKUP(A266,RHH!A:A,RHH!V:V,0)))</f>
        <v>-1.8794369091789591</v>
      </c>
      <c r="S266" s="63" cm="1">
        <f t="array" ref="S266">_xlfn.IFS(Q266="R",_xlfn.XLOOKUP(A266,RHH!A:A,RHH!L:L,0),Q266="L",_xlfn.XLOOKUP(A266,LHH!A:A,LHH!L:L,0),Q266="S",_xlfn.XLOOKUP(A266,LHH!A:A,LHH!L:L,0))</f>
        <v>-0.17341983466776908</v>
      </c>
      <c r="T266" s="64" t="s">
        <v>534</v>
      </c>
      <c r="U266" s="64" t="s">
        <v>549</v>
      </c>
      <c r="V266" s="64" t="s">
        <v>549</v>
      </c>
      <c r="W266" s="64" t="s">
        <v>549</v>
      </c>
      <c r="X266" s="64" t="s">
        <v>549</v>
      </c>
    </row>
    <row r="267" spans="1:24" x14ac:dyDescent="0.45">
      <c r="A267" t="s">
        <v>119</v>
      </c>
      <c r="B267" t="s">
        <v>33</v>
      </c>
      <c r="C267">
        <v>46</v>
      </c>
      <c r="D267">
        <v>125</v>
      </c>
      <c r="E267">
        <v>113</v>
      </c>
      <c r="F267">
        <v>38</v>
      </c>
      <c r="G267" s="2">
        <v>0.39800000000000002</v>
      </c>
      <c r="H267" s="2">
        <f t="shared" si="32"/>
        <v>0.30399999999999999</v>
      </c>
      <c r="I267" s="2">
        <f t="shared" si="33"/>
        <v>0.6</v>
      </c>
      <c r="J267" s="2">
        <f t="shared" si="34"/>
        <v>0.23880000000000001</v>
      </c>
      <c r="K267" s="1">
        <f t="shared" si="35"/>
        <v>-0.9702923383195291</v>
      </c>
      <c r="L267" s="1">
        <f t="shared" si="36"/>
        <v>4.163518187851379E-2</v>
      </c>
      <c r="M267" s="1">
        <f t="shared" si="37"/>
        <v>-0.63176529510539736</v>
      </c>
      <c r="N267" s="1">
        <f t="shared" si="38"/>
        <v>-0.26878628384324588</v>
      </c>
      <c r="O267" s="1">
        <f t="shared" si="39"/>
        <v>-33.598285480405735</v>
      </c>
      <c r="P267" s="1">
        <f>IFERROR(-100*_xlfn.XMATCH(A267,Injuries!A:A),O267)</f>
        <v>-33.598285480405735</v>
      </c>
      <c r="Q267" s="64" t="str">
        <f>IF(AND(_xlfn.IFNA(_xlfn.XMATCH(A267,RHH!A:A),0)&gt;0,_xlfn.IFNA(_xlfn.XMATCH(A267,LHH!A:A),0)&gt;0),"S",IF(_xlfn.IFNA(_xlfn.XMATCH(A267,RHH!A:A),0)&gt;0,"R",IF(_xlfn.IFNA(_xlfn.XMATCH(A267,LHH!A:A),0)&gt;0,"L",NA())))</f>
        <v>L</v>
      </c>
      <c r="R267" s="63" cm="1">
        <f t="array" ref="R267">IF(_xlfn.IFS(Q267="R",_xlfn.XLOOKUP(A267,RHH!A:A,RHH!V:V,0),Q267="L",_xlfn.XLOOKUP(A267,LHH!A:A,LHH!V:V,0),Q267="S",_xlfn.XLOOKUP(A267,RHH!A:A,RHH!V:V,0))="",AVERAGE(S267,N267),_xlfn.IFS(Q267="R",_xlfn.XLOOKUP(A267,RHH!A:A,RHH!V:V,0),Q267="L",_xlfn.XLOOKUP(A267,LHH!A:A,LHH!V:V,0),Q267="S",_xlfn.XLOOKUP(A267,RHH!A:A,RHH!V:V,0)))</f>
        <v>1.0187944046972568</v>
      </c>
      <c r="S267" s="63" cm="1">
        <f t="array" ref="S267">_xlfn.IFS(Q267="R",_xlfn.XLOOKUP(A267,RHH!A:A,RHH!L:L,0),Q267="L",_xlfn.XLOOKUP(A267,LHH!A:A,LHH!L:L,0),Q267="S",_xlfn.XLOOKUP(A267,LHH!A:A,LHH!L:L,0))</f>
        <v>-0.90559945143016751</v>
      </c>
      <c r="T267" s="64" t="e">
        <v>#NAME?</v>
      </c>
      <c r="U267" s="64" t="s">
        <v>549</v>
      </c>
      <c r="V267" s="64" t="s">
        <v>549</v>
      </c>
      <c r="W267" s="64" t="s">
        <v>549</v>
      </c>
      <c r="X267" s="64" t="s">
        <v>549</v>
      </c>
    </row>
    <row r="268" spans="1:24" x14ac:dyDescent="0.45">
      <c r="A268" t="s">
        <v>317</v>
      </c>
      <c r="B268" t="s">
        <v>65</v>
      </c>
      <c r="C268">
        <v>36</v>
      </c>
      <c r="D268">
        <v>136</v>
      </c>
      <c r="E268">
        <v>124</v>
      </c>
      <c r="F268">
        <v>36</v>
      </c>
      <c r="G268" s="2">
        <v>0.371</v>
      </c>
      <c r="H268" s="2">
        <f t="shared" si="32"/>
        <v>0.26470588235294118</v>
      </c>
      <c r="I268" s="2">
        <f t="shared" si="33"/>
        <v>0.6470588235294118</v>
      </c>
      <c r="J268" s="2">
        <f t="shared" si="34"/>
        <v>0.24005882352941177</v>
      </c>
      <c r="K268" s="1">
        <f t="shared" si="35"/>
        <v>-0.38104029447310495</v>
      </c>
      <c r="L268" s="1">
        <f t="shared" si="36"/>
        <v>-0.25338757312675964</v>
      </c>
      <c r="M268" s="1">
        <f t="shared" si="37"/>
        <v>-4.0449106640002654E-2</v>
      </c>
      <c r="N268" s="1">
        <f t="shared" si="38"/>
        <v>-0.25025977808241351</v>
      </c>
      <c r="O268" s="1">
        <f t="shared" si="39"/>
        <v>-34.035329819208236</v>
      </c>
      <c r="P268" s="1">
        <f>IFERROR(-100*_xlfn.XMATCH(A268,Injuries!A:A),O268)</f>
        <v>-1100</v>
      </c>
      <c r="Q268" s="64" t="str">
        <f>IF(AND(_xlfn.IFNA(_xlfn.XMATCH(A268,RHH!A:A),0)&gt;0,_xlfn.IFNA(_xlfn.XMATCH(A268,LHH!A:A),0)&gt;0),"S",IF(_xlfn.IFNA(_xlfn.XMATCH(A268,RHH!A:A),0)&gt;0,"R",IF(_xlfn.IFNA(_xlfn.XMATCH(A268,LHH!A:A),0)&gt;0,"L",NA())))</f>
        <v>R</v>
      </c>
      <c r="R268" s="63" cm="1">
        <f t="array" ref="R268">IF(_xlfn.IFS(Q268="R",_xlfn.XLOOKUP(A268,RHH!A:A,RHH!V:V,0),Q268="L",_xlfn.XLOOKUP(A268,LHH!A:A,LHH!V:V,0),Q268="S",_xlfn.XLOOKUP(A268,RHH!A:A,RHH!V:V,0))="",AVERAGE(S268,N268),_xlfn.IFS(Q268="R",_xlfn.XLOOKUP(A268,RHH!A:A,RHH!V:V,0),Q268="L",_xlfn.XLOOKUP(A268,LHH!A:A,LHH!V:V,0),Q268="S",_xlfn.XLOOKUP(A268,RHH!A:A,RHH!V:V,0)))</f>
        <v>-0.88734812419467302</v>
      </c>
      <c r="S268" s="63" cm="1">
        <f t="array" ref="S268">_xlfn.IFS(Q268="R",_xlfn.XLOOKUP(A268,RHH!A:A,RHH!L:L,0),Q268="L",_xlfn.XLOOKUP(A268,LHH!A:A,LHH!L:L,0),Q268="S",_xlfn.XLOOKUP(A268,LHH!A:A,LHH!L:L,0))</f>
        <v>2.1501392305300751E-2</v>
      </c>
      <c r="T268" s="64" t="s">
        <v>534</v>
      </c>
      <c r="U268" s="64" t="s">
        <v>549</v>
      </c>
      <c r="V268" s="64" t="s">
        <v>549</v>
      </c>
      <c r="W268" s="64" t="s">
        <v>549</v>
      </c>
      <c r="X268" s="64" t="s">
        <v>549</v>
      </c>
    </row>
    <row r="269" spans="1:24" x14ac:dyDescent="0.45">
      <c r="A269" t="s">
        <v>364</v>
      </c>
      <c r="B269" t="s">
        <v>31</v>
      </c>
      <c r="C269">
        <v>43</v>
      </c>
      <c r="D269">
        <v>132</v>
      </c>
      <c r="E269">
        <v>113</v>
      </c>
      <c r="F269">
        <v>37</v>
      </c>
      <c r="G269" s="2">
        <v>0.41599999999999998</v>
      </c>
      <c r="H269" s="2">
        <f t="shared" si="32"/>
        <v>0.28030303030303028</v>
      </c>
      <c r="I269" s="2">
        <f t="shared" si="33"/>
        <v>0.5757575757575758</v>
      </c>
      <c r="J269" s="2">
        <f t="shared" si="34"/>
        <v>0.23951515151515151</v>
      </c>
      <c r="K269" s="1">
        <f t="shared" si="35"/>
        <v>-0.61493411517970098</v>
      </c>
      <c r="L269" s="1">
        <f t="shared" si="36"/>
        <v>0.23831701854869547</v>
      </c>
      <c r="M269" s="1">
        <f t="shared" si="37"/>
        <v>-0.93638272552696322</v>
      </c>
      <c r="N269" s="1">
        <f t="shared" si="38"/>
        <v>-0.25826117181939168</v>
      </c>
      <c r="O269" s="1">
        <f t="shared" si="39"/>
        <v>-34.090474680159701</v>
      </c>
      <c r="P269" s="1">
        <f>IFERROR(-100*_xlfn.XMATCH(A269,Injuries!A:A),O269)</f>
        <v>-34.090474680159701</v>
      </c>
      <c r="Q269" s="64" t="str">
        <f>IF(AND(_xlfn.IFNA(_xlfn.XMATCH(A269,RHH!A:A),0)&gt;0,_xlfn.IFNA(_xlfn.XMATCH(A269,LHH!A:A),0)&gt;0),"S",IF(_xlfn.IFNA(_xlfn.XMATCH(A269,RHH!A:A),0)&gt;0,"R",IF(_xlfn.IFNA(_xlfn.XMATCH(A269,LHH!A:A),0)&gt;0,"L",NA())))</f>
        <v>R</v>
      </c>
      <c r="R269" s="63" cm="1">
        <f t="array" ref="R269">IF(_xlfn.IFS(Q269="R",_xlfn.XLOOKUP(A269,RHH!A:A,RHH!V:V,0),Q269="L",_xlfn.XLOOKUP(A269,LHH!A:A,LHH!V:V,0),Q269="S",_xlfn.XLOOKUP(A269,RHH!A:A,RHH!V:V,0))="",AVERAGE(S269,N269),_xlfn.IFS(Q269="R",_xlfn.XLOOKUP(A269,RHH!A:A,RHH!V:V,0),Q269="L",_xlfn.XLOOKUP(A269,LHH!A:A,LHH!V:V,0),Q269="S",_xlfn.XLOOKUP(A269,RHH!A:A,RHH!V:V,0)))</f>
        <v>-0.92633243631225504</v>
      </c>
      <c r="S269" s="63" cm="1">
        <f t="array" ref="S269">_xlfn.IFS(Q269="R",_xlfn.XLOOKUP(A269,RHH!A:A,RHH!L:L,0),Q269="L",_xlfn.XLOOKUP(A269,LHH!A:A,LHH!L:L,0),Q269="S",_xlfn.XLOOKUP(A269,LHH!A:A,LHH!L:L,0))</f>
        <v>-1.5552417947603736</v>
      </c>
      <c r="T269" s="64" t="s">
        <v>529</v>
      </c>
      <c r="U269" s="64" t="s">
        <v>549</v>
      </c>
      <c r="V269" s="64" t="s">
        <v>549</v>
      </c>
      <c r="W269" s="64" t="s">
        <v>549</v>
      </c>
      <c r="X269" s="64" t="s">
        <v>549</v>
      </c>
    </row>
    <row r="270" spans="1:24" x14ac:dyDescent="0.45">
      <c r="A270" t="s">
        <v>526</v>
      </c>
      <c r="B270" t="s">
        <v>20</v>
      </c>
      <c r="C270">
        <v>21</v>
      </c>
      <c r="D270">
        <v>89</v>
      </c>
      <c r="E270">
        <v>76</v>
      </c>
      <c r="F270">
        <v>24</v>
      </c>
      <c r="G270" s="2">
        <v>0.39500000000000002</v>
      </c>
      <c r="H270" s="2">
        <f t="shared" si="32"/>
        <v>0.2696629213483146</v>
      </c>
      <c r="I270" s="2">
        <f t="shared" si="33"/>
        <v>0.5842696629213483</v>
      </c>
      <c r="J270" s="2">
        <f t="shared" si="34"/>
        <v>0.23078651685393259</v>
      </c>
      <c r="K270" s="1">
        <f t="shared" si="35"/>
        <v>-0.45537573026749661</v>
      </c>
      <c r="L270" s="1">
        <f t="shared" si="36"/>
        <v>8.8548757668167437E-3</v>
      </c>
      <c r="M270" s="1">
        <f t="shared" si="37"/>
        <v>-0.82942435810366111</v>
      </c>
      <c r="N270" s="1">
        <f t="shared" si="38"/>
        <v>-0.38672326087077774</v>
      </c>
      <c r="O270" s="1">
        <f t="shared" si="39"/>
        <v>-34.418370217499216</v>
      </c>
      <c r="P270" s="1">
        <f>IFERROR(-100*_xlfn.XMATCH(A270,Injuries!A:A),O270)</f>
        <v>-34.418370217499216</v>
      </c>
      <c r="Q270" s="64" t="str">
        <f>IF(AND(_xlfn.IFNA(_xlfn.XMATCH(A270,RHH!A:A),0)&gt;0,_xlfn.IFNA(_xlfn.XMATCH(A270,LHH!A:A),0)&gt;0),"S",IF(_xlfn.IFNA(_xlfn.XMATCH(A270,RHH!A:A),0)&gt;0,"R",IF(_xlfn.IFNA(_xlfn.XMATCH(A270,LHH!A:A),0)&gt;0,"L",NA())))</f>
        <v>R</v>
      </c>
      <c r="R270" s="63" cm="1">
        <f t="array" ref="R270">IF(_xlfn.IFS(Q270="R",_xlfn.XLOOKUP(A270,RHH!A:A,RHH!V:V,0),Q270="L",_xlfn.XLOOKUP(A270,LHH!A:A,LHH!V:V,0),Q270="S",_xlfn.XLOOKUP(A270,RHH!A:A,RHH!V:V,0))="",AVERAGE(S270,N270),_xlfn.IFS(Q270="R",_xlfn.XLOOKUP(A270,RHH!A:A,RHH!V:V,0),Q270="L",_xlfn.XLOOKUP(A270,LHH!A:A,LHH!V:V,0),Q270="S",_xlfn.XLOOKUP(A270,RHH!A:A,RHH!V:V,0)))</f>
        <v>-8.478909123203808E-2</v>
      </c>
      <c r="S270" s="63" cm="1">
        <f t="array" ref="S270">_xlfn.IFS(Q270="R",_xlfn.XLOOKUP(A270,RHH!A:A,RHH!L:L,0),Q270="L",_xlfn.XLOOKUP(A270,LHH!A:A,LHH!L:L,0),Q270="S",_xlfn.XLOOKUP(A270,LHH!A:A,LHH!L:L,0))</f>
        <v>0.21714507840670158</v>
      </c>
      <c r="T270" s="64" t="s">
        <v>529</v>
      </c>
      <c r="U270" s="64" t="s">
        <v>549</v>
      </c>
      <c r="V270" s="64" t="s">
        <v>549</v>
      </c>
      <c r="W270" s="64" t="s">
        <v>549</v>
      </c>
      <c r="X270" s="64" t="s">
        <v>549</v>
      </c>
    </row>
    <row r="271" spans="1:24" x14ac:dyDescent="0.45">
      <c r="A271" t="s">
        <v>627</v>
      </c>
      <c r="B271" t="s">
        <v>12</v>
      </c>
      <c r="C271">
        <v>38</v>
      </c>
      <c r="D271">
        <v>126</v>
      </c>
      <c r="E271">
        <v>102</v>
      </c>
      <c r="F271">
        <v>24</v>
      </c>
      <c r="G271" s="2">
        <v>0.38200000000000001</v>
      </c>
      <c r="H271" s="2">
        <f t="shared" si="32"/>
        <v>0.19047619047619047</v>
      </c>
      <c r="I271" s="2">
        <f t="shared" si="33"/>
        <v>0.61904761904761907</v>
      </c>
      <c r="J271" s="2">
        <f t="shared" si="34"/>
        <v>0.23647619047619048</v>
      </c>
      <c r="K271" s="1">
        <f t="shared" si="35"/>
        <v>0.73210335835910534</v>
      </c>
      <c r="L271" s="1">
        <f t="shared" si="36"/>
        <v>-0.13319311738387046</v>
      </c>
      <c r="M271" s="1">
        <f t="shared" si="37"/>
        <v>-0.3924230283455945</v>
      </c>
      <c r="N271" s="1">
        <f t="shared" si="38"/>
        <v>-0.30298652678758647</v>
      </c>
      <c r="O271" s="1">
        <f t="shared" si="39"/>
        <v>-38.176302375235899</v>
      </c>
      <c r="P271" s="1">
        <f>IFERROR(-100*_xlfn.XMATCH(A271,Injuries!A:A),O271)</f>
        <v>-38.176302375235899</v>
      </c>
      <c r="Q271" s="64" t="str">
        <f>IF(AND(_xlfn.IFNA(_xlfn.XMATCH(A271,RHH!A:A),0)&gt;0,_xlfn.IFNA(_xlfn.XMATCH(A271,LHH!A:A),0)&gt;0),"S",IF(_xlfn.IFNA(_xlfn.XMATCH(A271,RHH!A:A),0)&gt;0,"R",IF(_xlfn.IFNA(_xlfn.XMATCH(A271,LHH!A:A),0)&gt;0,"L",NA())))</f>
        <v>L</v>
      </c>
      <c r="R271" s="63" cm="1">
        <f t="array" ref="R271">IF(_xlfn.IFS(Q271="R",_xlfn.XLOOKUP(A271,RHH!A:A,RHH!V:V,0),Q271="L",_xlfn.XLOOKUP(A271,LHH!A:A,LHH!V:V,0),Q271="S",_xlfn.XLOOKUP(A271,RHH!A:A,RHH!V:V,0))="",AVERAGE(S271,N271),_xlfn.IFS(Q271="R",_xlfn.XLOOKUP(A271,RHH!A:A,RHH!V:V,0),Q271="L",_xlfn.XLOOKUP(A271,LHH!A:A,LHH!V:V,0),Q271="S",_xlfn.XLOOKUP(A271,RHH!A:A,RHH!V:V,0)))</f>
        <v>-7.4522576319899253E-2</v>
      </c>
      <c r="S271" s="63" cm="1">
        <f t="array" ref="S271">_xlfn.IFS(Q271="R",_xlfn.XLOOKUP(A271,RHH!A:A,RHH!L:L,0),Q271="L",_xlfn.XLOOKUP(A271,LHH!A:A,LHH!L:L,0),Q271="S",_xlfn.XLOOKUP(A271,LHH!A:A,LHH!L:L,0))</f>
        <v>0.15394137414778797</v>
      </c>
      <c r="T271" s="64" t="s">
        <v>533</v>
      </c>
      <c r="U271" s="64" t="s">
        <v>549</v>
      </c>
      <c r="V271" s="64" t="s">
        <v>549</v>
      </c>
      <c r="W271" s="64" t="s">
        <v>549</v>
      </c>
      <c r="X271" s="64" t="s">
        <v>549</v>
      </c>
    </row>
    <row r="272" spans="1:24" x14ac:dyDescent="0.45">
      <c r="A272" t="s">
        <v>285</v>
      </c>
      <c r="B272" t="s">
        <v>14</v>
      </c>
      <c r="C272">
        <v>31</v>
      </c>
      <c r="D272">
        <v>118</v>
      </c>
      <c r="E272">
        <v>103</v>
      </c>
      <c r="F272">
        <v>24</v>
      </c>
      <c r="G272" s="2">
        <v>0.35</v>
      </c>
      <c r="H272" s="2">
        <f t="shared" si="32"/>
        <v>0.20338983050847459</v>
      </c>
      <c r="I272" s="2">
        <f t="shared" si="33"/>
        <v>0.66949152542372881</v>
      </c>
      <c r="J272" s="2">
        <f t="shared" si="34"/>
        <v>0.23432203389830505</v>
      </c>
      <c r="K272" s="1">
        <f t="shared" si="35"/>
        <v>0.53845124862430416</v>
      </c>
      <c r="L272" s="1">
        <f t="shared" si="36"/>
        <v>-0.48284971590863901</v>
      </c>
      <c r="M272" s="1">
        <f t="shared" si="37"/>
        <v>0.24142831370896647</v>
      </c>
      <c r="N272" s="1">
        <f t="shared" si="38"/>
        <v>-0.33468993343472664</v>
      </c>
      <c r="O272" s="1">
        <f t="shared" si="39"/>
        <v>-39.493412145297746</v>
      </c>
      <c r="P272" s="1">
        <f>IFERROR(-100*_xlfn.XMATCH(A272,Injuries!A:A),O272)</f>
        <v>-39.493412145297746</v>
      </c>
      <c r="Q272" s="64" t="str">
        <f>IF(AND(_xlfn.IFNA(_xlfn.XMATCH(A272,RHH!A:A),0)&gt;0,_xlfn.IFNA(_xlfn.XMATCH(A272,LHH!A:A),0)&gt;0),"S",IF(_xlfn.IFNA(_xlfn.XMATCH(A272,RHH!A:A),0)&gt;0,"R",IF(_xlfn.IFNA(_xlfn.XMATCH(A272,LHH!A:A),0)&gt;0,"L",NA())))</f>
        <v>R</v>
      </c>
      <c r="R272" s="63" cm="1">
        <f t="array" ref="R272">IF(_xlfn.IFS(Q272="R",_xlfn.XLOOKUP(A272,RHH!A:A,RHH!V:V,0),Q272="L",_xlfn.XLOOKUP(A272,LHH!A:A,LHH!V:V,0),Q272="S",_xlfn.XLOOKUP(A272,RHH!A:A,RHH!V:V,0))="",AVERAGE(S272,N272),_xlfn.IFS(Q272="R",_xlfn.XLOOKUP(A272,RHH!A:A,RHH!V:V,0),Q272="L",_xlfn.XLOOKUP(A272,LHH!A:A,LHH!V:V,0),Q272="S",_xlfn.XLOOKUP(A272,RHH!A:A,RHH!V:V,0)))</f>
        <v>-0.75614821043558933</v>
      </c>
      <c r="S272" s="63" cm="1">
        <f t="array" ref="S272">_xlfn.IFS(Q272="R",_xlfn.XLOOKUP(A272,RHH!A:A,RHH!L:L,0),Q272="L",_xlfn.XLOOKUP(A272,LHH!A:A,LHH!L:L,0),Q272="S",_xlfn.XLOOKUP(A272,LHH!A:A,LHH!L:L,0))</f>
        <v>-0.15676012017435439</v>
      </c>
      <c r="T272" s="64" t="e">
        <v>#NAME?</v>
      </c>
      <c r="U272" s="64" t="s">
        <v>549</v>
      </c>
      <c r="V272" s="64" t="s">
        <v>549</v>
      </c>
      <c r="W272" s="64" t="s">
        <v>549</v>
      </c>
      <c r="X272" s="64" t="s">
        <v>549</v>
      </c>
    </row>
    <row r="273" spans="1:24" x14ac:dyDescent="0.45">
      <c r="A273" s="87" t="s">
        <v>458</v>
      </c>
      <c r="B273" t="s">
        <v>37</v>
      </c>
      <c r="C273">
        <v>28</v>
      </c>
      <c r="D273">
        <v>59</v>
      </c>
      <c r="E273">
        <v>58</v>
      </c>
      <c r="F273">
        <v>22</v>
      </c>
      <c r="G273" s="2">
        <v>0.34499999999999997</v>
      </c>
      <c r="H273" s="2">
        <f t="shared" si="32"/>
        <v>0.3728813559322034</v>
      </c>
      <c r="I273" s="2">
        <f t="shared" si="33"/>
        <v>0.61016949152542377</v>
      </c>
      <c r="J273" s="2">
        <f t="shared" si="34"/>
        <v>0.21050847457627117</v>
      </c>
      <c r="K273" s="1">
        <f t="shared" si="35"/>
        <v>-2.003232691644957</v>
      </c>
      <c r="L273" s="1">
        <f t="shared" si="36"/>
        <v>-0.53748355942813408</v>
      </c>
      <c r="M273" s="1">
        <f t="shared" si="37"/>
        <v>-0.50398086454719704</v>
      </c>
      <c r="N273" s="1">
        <f t="shared" si="38"/>
        <v>-0.68516165060365009</v>
      </c>
      <c r="O273" s="1">
        <f t="shared" si="39"/>
        <v>-40.424537385615352</v>
      </c>
      <c r="P273" s="1">
        <f>IFERROR(-100*_xlfn.XMATCH(A273,Injuries!A:A),O273)</f>
        <v>-40.424537385615352</v>
      </c>
      <c r="Q273" s="64" t="str">
        <f>IF(AND(_xlfn.IFNA(_xlfn.XMATCH(A273,RHH!A:A),0)&gt;0,_xlfn.IFNA(_xlfn.XMATCH(A273,LHH!A:A),0)&gt;0),"S",IF(_xlfn.IFNA(_xlfn.XMATCH(A273,RHH!A:A),0)&gt;0,"R",IF(_xlfn.IFNA(_xlfn.XMATCH(A273,LHH!A:A),0)&gt;0,"L",NA())))</f>
        <v>R</v>
      </c>
      <c r="R273" s="63" cm="1">
        <f t="array" ref="R273">IF(_xlfn.IFS(Q273="R",_xlfn.XLOOKUP(A273,RHH!A:A,RHH!V:V,0),Q273="L",_xlfn.XLOOKUP(A273,LHH!A:A,LHH!V:V,0),Q273="S",_xlfn.XLOOKUP(A273,RHH!A:A,RHH!V:V,0))="",AVERAGE(S273,N273),_xlfn.IFS(Q273="R",_xlfn.XLOOKUP(A273,RHH!A:A,RHH!V:V,0),Q273="L",_xlfn.XLOOKUP(A273,LHH!A:A,LHH!V:V,0),Q273="S",_xlfn.XLOOKUP(A273,RHH!A:A,RHH!V:V,0)))</f>
        <v>-1.4161695597930033</v>
      </c>
      <c r="S273" s="63" cm="1">
        <f t="array" ref="S273">_xlfn.IFS(Q273="R",_xlfn.XLOOKUP(A273,RHH!A:A,RHH!L:L,0),Q273="L",_xlfn.XLOOKUP(A273,LHH!A:A,LHH!L:L,0),Q273="S",_xlfn.XLOOKUP(A273,LHH!A:A,LHH!L:L,0))</f>
        <v>0.40915192791275434</v>
      </c>
      <c r="T273" s="64"/>
      <c r="U273" s="64"/>
      <c r="V273" s="64"/>
      <c r="W273" s="64"/>
      <c r="X273" s="64"/>
    </row>
    <row r="274" spans="1:24" x14ac:dyDescent="0.45">
      <c r="A274" t="s">
        <v>334</v>
      </c>
      <c r="B274" t="s">
        <v>8</v>
      </c>
      <c r="C274">
        <v>56</v>
      </c>
      <c r="D274">
        <v>218</v>
      </c>
      <c r="E274">
        <v>201</v>
      </c>
      <c r="F274">
        <v>48</v>
      </c>
      <c r="G274" s="2">
        <v>0.34799999999999998</v>
      </c>
      <c r="H274" s="2">
        <f t="shared" si="32"/>
        <v>0.22018348623853212</v>
      </c>
      <c r="I274" s="2">
        <f t="shared" si="33"/>
        <v>0.70183486238532111</v>
      </c>
      <c r="J274" s="2">
        <f t="shared" si="34"/>
        <v>0.24423853211009172</v>
      </c>
      <c r="K274" s="1">
        <f t="shared" si="35"/>
        <v>0.28661467472606544</v>
      </c>
      <c r="L274" s="1">
        <f t="shared" si="36"/>
        <v>-0.50470325331643706</v>
      </c>
      <c r="M274" s="1">
        <f t="shared" si="37"/>
        <v>0.64783751181455551</v>
      </c>
      <c r="N274" s="1">
        <f t="shared" si="38"/>
        <v>-0.18874567917233617</v>
      </c>
      <c r="O274" s="1">
        <f t="shared" si="39"/>
        <v>-41.146558059569287</v>
      </c>
      <c r="P274" s="1">
        <f>IFERROR(-100*_xlfn.XMATCH(A274,Injuries!A:A),O274)</f>
        <v>-41.146558059569287</v>
      </c>
      <c r="Q274" s="64" t="str">
        <f>IF(AND(_xlfn.IFNA(_xlfn.XMATCH(A274,RHH!A:A),0)&gt;0,_xlfn.IFNA(_xlfn.XMATCH(A274,LHH!A:A),0)&gt;0),"S",IF(_xlfn.IFNA(_xlfn.XMATCH(A274,RHH!A:A),0)&gt;0,"R",IF(_xlfn.IFNA(_xlfn.XMATCH(A274,LHH!A:A),0)&gt;0,"L",NA())))</f>
        <v>R</v>
      </c>
      <c r="R274" s="63" cm="1">
        <f t="array" ref="R274">IF(_xlfn.IFS(Q274="R",_xlfn.XLOOKUP(A274,RHH!A:A,RHH!V:V,0),Q274="L",_xlfn.XLOOKUP(A274,LHH!A:A,LHH!V:V,0),Q274="S",_xlfn.XLOOKUP(A274,RHH!A:A,RHH!V:V,0))="",AVERAGE(S274,N274),_xlfn.IFS(Q274="R",_xlfn.XLOOKUP(A274,RHH!A:A,RHH!V:V,0),Q274="L",_xlfn.XLOOKUP(A274,LHH!A:A,LHH!V:V,0),Q274="S",_xlfn.XLOOKUP(A274,RHH!A:A,RHH!V:V,0)))</f>
        <v>-0.32763230439882235</v>
      </c>
      <c r="S274" s="63" cm="1">
        <f t="array" ref="S274">_xlfn.IFS(Q274="R",_xlfn.XLOOKUP(A274,RHH!A:A,RHH!L:L,0),Q274="L",_xlfn.XLOOKUP(A274,LHH!A:A,LHH!L:L,0),Q274="S",_xlfn.XLOOKUP(A274,LHH!A:A,LHH!L:L,0))</f>
        <v>-0.83222223963069286</v>
      </c>
      <c r="T274" s="64" t="s">
        <v>529</v>
      </c>
      <c r="U274" s="64" t="s">
        <v>549</v>
      </c>
      <c r="V274" s="64" t="s">
        <v>549</v>
      </c>
      <c r="W274" s="64" t="s">
        <v>549</v>
      </c>
      <c r="X274" s="64" t="s">
        <v>549</v>
      </c>
    </row>
    <row r="275" spans="1:24" x14ac:dyDescent="0.45">
      <c r="A275" t="s">
        <v>313</v>
      </c>
      <c r="B275" t="s">
        <v>22</v>
      </c>
      <c r="C275">
        <v>86</v>
      </c>
      <c r="D275">
        <v>274</v>
      </c>
      <c r="E275">
        <v>245</v>
      </c>
      <c r="F275">
        <v>48</v>
      </c>
      <c r="G275" s="2">
        <v>0.34300000000000003</v>
      </c>
      <c r="H275" s="2">
        <f t="shared" si="32"/>
        <v>0.17518248175182483</v>
      </c>
      <c r="I275" s="2">
        <f t="shared" si="33"/>
        <v>0.71897810218978098</v>
      </c>
      <c r="J275" s="2">
        <f t="shared" si="34"/>
        <v>0.24660948905109489</v>
      </c>
      <c r="K275" s="1">
        <f t="shared" si="35"/>
        <v>0.96144682408517401</v>
      </c>
      <c r="L275" s="1">
        <f t="shared" si="36"/>
        <v>-0.55933709683593147</v>
      </c>
      <c r="M275" s="1">
        <f t="shared" si="37"/>
        <v>0.86325036022088597</v>
      </c>
      <c r="N275" s="1">
        <f t="shared" si="38"/>
        <v>-0.1538515527122859</v>
      </c>
      <c r="O275" s="1">
        <f t="shared" si="39"/>
        <v>-42.155325443166333</v>
      </c>
      <c r="P275" s="1">
        <f>IFERROR(-100*_xlfn.XMATCH(A275,Injuries!A:A),O275)</f>
        <v>-42.155325443166333</v>
      </c>
      <c r="Q275" s="64" t="str">
        <f>IF(AND(_xlfn.IFNA(_xlfn.XMATCH(A275,RHH!A:A),0)&gt;0,_xlfn.IFNA(_xlfn.XMATCH(A275,LHH!A:A),0)&gt;0),"S",IF(_xlfn.IFNA(_xlfn.XMATCH(A275,RHH!A:A),0)&gt;0,"R",IF(_xlfn.IFNA(_xlfn.XMATCH(A275,LHH!A:A),0)&gt;0,"L",NA())))</f>
        <v>R</v>
      </c>
      <c r="R275" s="63" cm="1">
        <f t="array" ref="R275">IF(_xlfn.IFS(Q275="R",_xlfn.XLOOKUP(A275,RHH!A:A,RHH!V:V,0),Q275="L",_xlfn.XLOOKUP(A275,LHH!A:A,LHH!V:V,0),Q275="S",_xlfn.XLOOKUP(A275,RHH!A:A,RHH!V:V,0))="",AVERAGE(S275,N275),_xlfn.IFS(Q275="R",_xlfn.XLOOKUP(A275,RHH!A:A,RHH!V:V,0),Q275="L",_xlfn.XLOOKUP(A275,LHH!A:A,LHH!V:V,0),Q275="S",_xlfn.XLOOKUP(A275,RHH!A:A,RHH!V:V,0)))</f>
        <v>-0.46247460361641723</v>
      </c>
      <c r="S275" s="63" cm="1">
        <f t="array" ref="S275">_xlfn.IFS(Q275="R",_xlfn.XLOOKUP(A275,RHH!A:A,RHH!L:L,0),Q275="L",_xlfn.XLOOKUP(A275,LHH!A:A,LHH!L:L,0),Q275="S",_xlfn.XLOOKUP(A275,LHH!A:A,LHH!L:L,0))</f>
        <v>-0.37188851066130291</v>
      </c>
      <c r="T275" s="64" t="s">
        <v>534</v>
      </c>
      <c r="U275" s="64" t="s">
        <v>531</v>
      </c>
      <c r="V275" s="64" t="s">
        <v>533</v>
      </c>
      <c r="W275" s="64" t="s">
        <v>549</v>
      </c>
      <c r="X275" s="64" t="s">
        <v>549</v>
      </c>
    </row>
    <row r="276" spans="1:24" x14ac:dyDescent="0.45">
      <c r="A276" t="s">
        <v>310</v>
      </c>
      <c r="B276" t="s">
        <v>12</v>
      </c>
      <c r="C276">
        <v>48</v>
      </c>
      <c r="D276">
        <v>208</v>
      </c>
      <c r="E276">
        <v>188</v>
      </c>
      <c r="F276">
        <v>46</v>
      </c>
      <c r="G276" s="2">
        <v>0.35599999999999998</v>
      </c>
      <c r="H276" s="2">
        <f t="shared" si="32"/>
        <v>0.22115384615384615</v>
      </c>
      <c r="I276" s="2">
        <f t="shared" si="33"/>
        <v>0.68269230769230771</v>
      </c>
      <c r="J276" s="2">
        <f t="shared" si="34"/>
        <v>0.24303846153846154</v>
      </c>
      <c r="K276" s="1">
        <f t="shared" si="35"/>
        <v>0.27206322026916074</v>
      </c>
      <c r="L276" s="1">
        <f t="shared" si="36"/>
        <v>-0.41728910368524491</v>
      </c>
      <c r="M276" s="1">
        <f t="shared" si="37"/>
        <v>0.4073023341450912</v>
      </c>
      <c r="N276" s="1">
        <f t="shared" si="38"/>
        <v>-0.20640749899000468</v>
      </c>
      <c r="O276" s="1">
        <f t="shared" si="39"/>
        <v>-42.932759789920972</v>
      </c>
      <c r="P276" s="1">
        <f>IFERROR(-100*_xlfn.XMATCH(A276,Injuries!A:A),O276)</f>
        <v>-42.932759789920972</v>
      </c>
      <c r="Q276" s="64" t="str">
        <f>IF(AND(_xlfn.IFNA(_xlfn.XMATCH(A276,RHH!A:A),0)&gt;0,_xlfn.IFNA(_xlfn.XMATCH(A276,LHH!A:A),0)&gt;0),"S",IF(_xlfn.IFNA(_xlfn.XMATCH(A276,RHH!A:A),0)&gt;0,"R",IF(_xlfn.IFNA(_xlfn.XMATCH(A276,LHH!A:A),0)&gt;0,"L",NA())))</f>
        <v>R</v>
      </c>
      <c r="R276" s="63" cm="1">
        <f t="array" ref="R276">IF(_xlfn.IFS(Q276="R",_xlfn.XLOOKUP(A276,RHH!A:A,RHH!V:V,0),Q276="L",_xlfn.XLOOKUP(A276,LHH!A:A,LHH!V:V,0),Q276="S",_xlfn.XLOOKUP(A276,RHH!A:A,RHH!V:V,0))="",AVERAGE(S276,N276),_xlfn.IFS(Q276="R",_xlfn.XLOOKUP(A276,RHH!A:A,RHH!V:V,0),Q276="L",_xlfn.XLOOKUP(A276,LHH!A:A,LHH!V:V,0),Q276="S",_xlfn.XLOOKUP(A276,RHH!A:A,RHH!V:V,0)))</f>
        <v>-0.52351783495721305</v>
      </c>
      <c r="S276" s="63" cm="1">
        <f t="array" ref="S276">_xlfn.IFS(Q276="R",_xlfn.XLOOKUP(A276,RHH!A:A,RHH!L:L,0),Q276="L",_xlfn.XLOOKUP(A276,LHH!A:A,LHH!L:L,0),Q276="S",_xlfn.XLOOKUP(A276,LHH!A:A,LHH!L:L,0))</f>
        <v>-0.32161901686561961</v>
      </c>
      <c r="T276" s="64" t="s">
        <v>533</v>
      </c>
      <c r="U276" s="64" t="s">
        <v>534</v>
      </c>
      <c r="V276" s="64" t="s">
        <v>531</v>
      </c>
      <c r="W276" s="64" t="s">
        <v>549</v>
      </c>
      <c r="X276" s="64" t="s">
        <v>549</v>
      </c>
    </row>
    <row r="277" spans="1:24" x14ac:dyDescent="0.45">
      <c r="A277" t="s">
        <v>82</v>
      </c>
      <c r="B277" t="s">
        <v>22</v>
      </c>
      <c r="C277">
        <v>68</v>
      </c>
      <c r="D277">
        <v>232</v>
      </c>
      <c r="E277">
        <v>206</v>
      </c>
      <c r="F277">
        <v>67</v>
      </c>
      <c r="G277" s="2">
        <v>0.40799999999999997</v>
      </c>
      <c r="H277" s="2">
        <f t="shared" si="32"/>
        <v>0.28879310344827586</v>
      </c>
      <c r="I277" s="2">
        <f t="shared" si="33"/>
        <v>0.59913793103448276</v>
      </c>
      <c r="J277" s="2">
        <f t="shared" si="34"/>
        <v>0.24444827586206896</v>
      </c>
      <c r="K277" s="1">
        <f t="shared" si="35"/>
        <v>-0.74225070231309498</v>
      </c>
      <c r="L277" s="1">
        <f t="shared" si="36"/>
        <v>0.15090286891750335</v>
      </c>
      <c r="M277" s="1">
        <f t="shared" si="37"/>
        <v>-0.6425975959716812</v>
      </c>
      <c r="N277" s="1">
        <f t="shared" si="38"/>
        <v>-0.18565881374718735</v>
      </c>
      <c r="O277" s="1">
        <f t="shared" si="39"/>
        <v>-43.072844789347464</v>
      </c>
      <c r="P277" s="1">
        <f>IFERROR(-100*_xlfn.XMATCH(A277,Injuries!A:A),O277)</f>
        <v>-43.072844789347464</v>
      </c>
      <c r="Q277" s="64" t="str">
        <f>IF(AND(_xlfn.IFNA(_xlfn.XMATCH(A277,RHH!A:A),0)&gt;0,_xlfn.IFNA(_xlfn.XMATCH(A277,LHH!A:A),0)&gt;0),"S",IF(_xlfn.IFNA(_xlfn.XMATCH(A277,RHH!A:A),0)&gt;0,"R",IF(_xlfn.IFNA(_xlfn.XMATCH(A277,LHH!A:A),0)&gt;0,"L",NA())))</f>
        <v>L</v>
      </c>
      <c r="R277" s="63" cm="1">
        <f t="array" ref="R277">IF(_xlfn.IFS(Q277="R",_xlfn.XLOOKUP(A277,RHH!A:A,RHH!V:V,0),Q277="L",_xlfn.XLOOKUP(A277,LHH!A:A,LHH!V:V,0),Q277="S",_xlfn.XLOOKUP(A277,RHH!A:A,RHH!V:V,0))="",AVERAGE(S277,N277),_xlfn.IFS(Q277="R",_xlfn.XLOOKUP(A277,RHH!A:A,RHH!V:V,0),Q277="L",_xlfn.XLOOKUP(A277,LHH!A:A,LHH!V:V,0),Q277="S",_xlfn.XLOOKUP(A277,RHH!A:A,RHH!V:V,0)))</f>
        <v>-8.9325821886076517E-2</v>
      </c>
      <c r="S277" s="63" cm="1">
        <f t="array" ref="S277">_xlfn.IFS(Q277="R",_xlfn.XLOOKUP(A277,RHH!A:A,RHH!L:L,0),Q277="L",_xlfn.XLOOKUP(A277,LHH!A:A,LHH!L:L,0),Q277="S",_xlfn.XLOOKUP(A277,LHH!A:A,LHH!L:L,0))</f>
        <v>-0.13868762911799967</v>
      </c>
      <c r="T277" s="64" t="s">
        <v>531</v>
      </c>
      <c r="U277" s="64" t="s">
        <v>549</v>
      </c>
      <c r="V277" s="64" t="s">
        <v>549</v>
      </c>
      <c r="W277" s="64" t="s">
        <v>549</v>
      </c>
      <c r="X277" s="64" t="s">
        <v>549</v>
      </c>
    </row>
    <row r="278" spans="1:24" x14ac:dyDescent="0.45">
      <c r="A278" t="s">
        <v>288</v>
      </c>
      <c r="B278" t="s">
        <v>93</v>
      </c>
      <c r="C278">
        <v>83</v>
      </c>
      <c r="D278">
        <v>341</v>
      </c>
      <c r="E278">
        <v>292</v>
      </c>
      <c r="F278">
        <v>109</v>
      </c>
      <c r="G278" s="2">
        <v>0.46200000000000002</v>
      </c>
      <c r="H278" s="2">
        <f t="shared" si="32"/>
        <v>0.31964809384164222</v>
      </c>
      <c r="I278" s="2">
        <f t="shared" si="33"/>
        <v>0.53665689149560114</v>
      </c>
      <c r="J278" s="2">
        <f t="shared" si="34"/>
        <v>0.24793548387096773</v>
      </c>
      <c r="K278" s="1">
        <f t="shared" si="35"/>
        <v>-1.2049501403169867</v>
      </c>
      <c r="L278" s="1">
        <f t="shared" si="36"/>
        <v>0.74094837892805021</v>
      </c>
      <c r="M278" s="1">
        <f t="shared" si="37"/>
        <v>-1.4277011616907813</v>
      </c>
      <c r="N278" s="1">
        <f t="shared" si="38"/>
        <v>-0.13433646573207392</v>
      </c>
      <c r="O278" s="1">
        <f t="shared" si="39"/>
        <v>-45.808734814637205</v>
      </c>
      <c r="P278" s="1">
        <f>IFERROR(-100*_xlfn.XMATCH(A278,Injuries!A:A),O278)</f>
        <v>-45.808734814637205</v>
      </c>
      <c r="Q278" s="64" t="str">
        <f>IF(AND(_xlfn.IFNA(_xlfn.XMATCH(A278,RHH!A:A),0)&gt;0,_xlfn.IFNA(_xlfn.XMATCH(A278,LHH!A:A),0)&gt;0),"S",IF(_xlfn.IFNA(_xlfn.XMATCH(A278,RHH!A:A),0)&gt;0,"R",IF(_xlfn.IFNA(_xlfn.XMATCH(A278,LHH!A:A),0)&gt;0,"L",NA())))</f>
        <v>L</v>
      </c>
      <c r="R278" s="63" cm="1">
        <f t="array" ref="R278">IF(_xlfn.IFS(Q278="R",_xlfn.XLOOKUP(A278,RHH!A:A,RHH!V:V,0),Q278="L",_xlfn.XLOOKUP(A278,LHH!A:A,LHH!V:V,0),Q278="S",_xlfn.XLOOKUP(A278,RHH!A:A,RHH!V:V,0))="",AVERAGE(S278,N278),_xlfn.IFS(Q278="R",_xlfn.XLOOKUP(A278,RHH!A:A,RHH!V:V,0),Q278="L",_xlfn.XLOOKUP(A278,LHH!A:A,LHH!V:V,0),Q278="S",_xlfn.XLOOKUP(A278,RHH!A:A,RHH!V:V,0)))</f>
        <v>-2.7799487796064293</v>
      </c>
      <c r="S278" s="63" cm="1">
        <f t="array" ref="S278">_xlfn.IFS(Q278="R",_xlfn.XLOOKUP(A278,RHH!A:A,RHH!L:L,0),Q278="L",_xlfn.XLOOKUP(A278,LHH!A:A,LHH!L:L,0),Q278="S",_xlfn.XLOOKUP(A278,LHH!A:A,LHH!L:L,0))</f>
        <v>0.11529507834902582</v>
      </c>
      <c r="T278" s="64" t="s">
        <v>534</v>
      </c>
      <c r="U278" s="64" t="s">
        <v>549</v>
      </c>
      <c r="V278" s="64" t="s">
        <v>549</v>
      </c>
      <c r="W278" s="64" t="s">
        <v>549</v>
      </c>
      <c r="X278" s="64" t="s">
        <v>549</v>
      </c>
    </row>
    <row r="279" spans="1:24" x14ac:dyDescent="0.45">
      <c r="A279" t="s">
        <v>460</v>
      </c>
      <c r="B279" t="s">
        <v>47</v>
      </c>
      <c r="C279">
        <v>59</v>
      </c>
      <c r="D279">
        <v>167</v>
      </c>
      <c r="E279">
        <v>148</v>
      </c>
      <c r="F279">
        <v>28</v>
      </c>
      <c r="G279" s="2">
        <v>0.33100000000000002</v>
      </c>
      <c r="H279" s="2">
        <f t="shared" si="32"/>
        <v>0.16766467065868262</v>
      </c>
      <c r="I279" s="2">
        <f t="shared" si="33"/>
        <v>0.71856287425149701</v>
      </c>
      <c r="J279" s="2">
        <f t="shared" si="34"/>
        <v>0.23784431137724552</v>
      </c>
      <c r="K279" s="1">
        <f t="shared" si="35"/>
        <v>1.074183432441538</v>
      </c>
      <c r="L279" s="1">
        <f t="shared" si="36"/>
        <v>-0.69045832128271967</v>
      </c>
      <c r="M279" s="1">
        <f t="shared" si="37"/>
        <v>0.85803282643241452</v>
      </c>
      <c r="N279" s="1">
        <f t="shared" si="38"/>
        <v>-0.28285145688882507</v>
      </c>
      <c r="O279" s="1">
        <f t="shared" si="39"/>
        <v>-47.23619330043379</v>
      </c>
      <c r="P279" s="1">
        <f>IFERROR(-100*_xlfn.XMATCH(A279,Injuries!A:A),O279)</f>
        <v>-47.23619330043379</v>
      </c>
      <c r="Q279" s="64" t="str">
        <f>IF(AND(_xlfn.IFNA(_xlfn.XMATCH(A279,RHH!A:A),0)&gt;0,_xlfn.IFNA(_xlfn.XMATCH(A279,LHH!A:A),0)&gt;0),"S",IF(_xlfn.IFNA(_xlfn.XMATCH(A279,RHH!A:A),0)&gt;0,"R",IF(_xlfn.IFNA(_xlfn.XMATCH(A279,LHH!A:A),0)&gt;0,"L",NA())))</f>
        <v>R</v>
      </c>
      <c r="R279" s="63" cm="1">
        <f t="array" ref="R279">IF(_xlfn.IFS(Q279="R",_xlfn.XLOOKUP(A279,RHH!A:A,RHH!V:V,0),Q279="L",_xlfn.XLOOKUP(A279,LHH!A:A,LHH!V:V,0),Q279="S",_xlfn.XLOOKUP(A279,RHH!A:A,RHH!V:V,0))="",AVERAGE(S279,N279),_xlfn.IFS(Q279="R",_xlfn.XLOOKUP(A279,RHH!A:A,RHH!V:V,0),Q279="L",_xlfn.XLOOKUP(A279,LHH!A:A,LHH!V:V,0),Q279="S",_xlfn.XLOOKUP(A279,RHH!A:A,RHH!V:V,0)))</f>
        <v>-0.83552420979729514</v>
      </c>
      <c r="S279" s="63" cm="1">
        <f t="array" ref="S279">_xlfn.IFS(Q279="R",_xlfn.XLOOKUP(A279,RHH!A:A,RHH!L:L,0),Q279="L",_xlfn.XLOOKUP(A279,LHH!A:A,LHH!L:L,0),Q279="S",_xlfn.XLOOKUP(A279,LHH!A:A,LHH!L:L,0))</f>
        <v>0.26320255284911015</v>
      </c>
      <c r="T279" s="64" t="s">
        <v>534</v>
      </c>
      <c r="U279" s="64" t="s">
        <v>549</v>
      </c>
      <c r="V279" s="64" t="s">
        <v>549</v>
      </c>
      <c r="W279" s="64" t="s">
        <v>549</v>
      </c>
      <c r="X279" s="64" t="s">
        <v>549</v>
      </c>
    </row>
    <row r="280" spans="1:24" x14ac:dyDescent="0.45">
      <c r="A280" t="s">
        <v>348</v>
      </c>
      <c r="B280" t="s">
        <v>42</v>
      </c>
      <c r="C280">
        <v>73</v>
      </c>
      <c r="D280">
        <v>171</v>
      </c>
      <c r="E280">
        <v>160</v>
      </c>
      <c r="F280">
        <v>30</v>
      </c>
      <c r="G280" s="2">
        <v>0.313</v>
      </c>
      <c r="H280" s="2">
        <f t="shared" si="32"/>
        <v>0.17543859649122806</v>
      </c>
      <c r="I280" s="2">
        <f t="shared" si="33"/>
        <v>0.76023391812865493</v>
      </c>
      <c r="J280" s="2">
        <f t="shared" si="34"/>
        <v>0.237953216374269</v>
      </c>
      <c r="K280" s="1">
        <f t="shared" si="35"/>
        <v>0.95760614403713007</v>
      </c>
      <c r="L280" s="1">
        <f t="shared" si="36"/>
        <v>-0.88714015795290202</v>
      </c>
      <c r="M280" s="1">
        <f t="shared" si="37"/>
        <v>1.381649036672238</v>
      </c>
      <c r="N280" s="1">
        <f t="shared" si="38"/>
        <v>-0.2812486674528174</v>
      </c>
      <c r="O280" s="1">
        <f t="shared" si="39"/>
        <v>-48.093522134431772</v>
      </c>
      <c r="P280" s="1">
        <f>IFERROR(-100*_xlfn.XMATCH(A280,Injuries!A:A),O280)</f>
        <v>-48.093522134431772</v>
      </c>
      <c r="Q280" s="64" t="str">
        <f>IF(AND(_xlfn.IFNA(_xlfn.XMATCH(A280,RHH!A:A),0)&gt;0,_xlfn.IFNA(_xlfn.XMATCH(A280,LHH!A:A),0)&gt;0),"S",IF(_xlfn.IFNA(_xlfn.XMATCH(A280,RHH!A:A),0)&gt;0,"R",IF(_xlfn.IFNA(_xlfn.XMATCH(A280,LHH!A:A),0)&gt;0,"L",NA())))</f>
        <v>L</v>
      </c>
      <c r="R280" s="63" cm="1">
        <f t="array" ref="R280">IF(_xlfn.IFS(Q280="R",_xlfn.XLOOKUP(A280,RHH!A:A,RHH!V:V,0),Q280="L",_xlfn.XLOOKUP(A280,LHH!A:A,LHH!V:V,0),Q280="S",_xlfn.XLOOKUP(A280,RHH!A:A,RHH!V:V,0))="",AVERAGE(S280,N280),_xlfn.IFS(Q280="R",_xlfn.XLOOKUP(A280,RHH!A:A,RHH!V:V,0),Q280="L",_xlfn.XLOOKUP(A280,LHH!A:A,LHH!V:V,0),Q280="S",_xlfn.XLOOKUP(A280,RHH!A:A,RHH!V:V,0)))</f>
        <v>-0.78367571062210251</v>
      </c>
      <c r="S280" s="63" cm="1">
        <f t="array" ref="S280">_xlfn.IFS(Q280="R",_xlfn.XLOOKUP(A280,RHH!A:A,RHH!L:L,0),Q280="L",_xlfn.XLOOKUP(A280,LHH!A:A,LHH!L:L,0),Q280="S",_xlfn.XLOOKUP(A280,LHH!A:A,LHH!L:L,0))</f>
        <v>5.7063273748549581E-2</v>
      </c>
      <c r="T280" s="64" t="s">
        <v>534</v>
      </c>
      <c r="U280" s="64" t="s">
        <v>549</v>
      </c>
      <c r="V280" s="64" t="s">
        <v>549</v>
      </c>
      <c r="W280" s="64" t="s">
        <v>549</v>
      </c>
      <c r="X280" s="64" t="s">
        <v>549</v>
      </c>
    </row>
    <row r="281" spans="1:24" x14ac:dyDescent="0.45">
      <c r="A281" t="s">
        <v>197</v>
      </c>
      <c r="B281" t="s">
        <v>63</v>
      </c>
      <c r="C281">
        <v>72</v>
      </c>
      <c r="D281">
        <v>230</v>
      </c>
      <c r="E281">
        <v>182</v>
      </c>
      <c r="F281">
        <v>37</v>
      </c>
      <c r="G281" s="2">
        <v>0.38500000000000001</v>
      </c>
      <c r="H281" s="2">
        <f t="shared" si="32"/>
        <v>0.16086956521739129</v>
      </c>
      <c r="I281" s="2">
        <f t="shared" si="33"/>
        <v>0.63043478260869568</v>
      </c>
      <c r="J281" s="2">
        <f t="shared" si="34"/>
        <v>0.24271739130434783</v>
      </c>
      <c r="K281" s="1">
        <f t="shared" si="35"/>
        <v>1.17608239363968</v>
      </c>
      <c r="L281" s="1">
        <f t="shared" si="36"/>
        <v>-0.10041281127217341</v>
      </c>
      <c r="M281" s="1">
        <f t="shared" si="37"/>
        <v>-0.24933797756527784</v>
      </c>
      <c r="N281" s="1">
        <f t="shared" si="38"/>
        <v>-0.21113279161677898</v>
      </c>
      <c r="O281" s="1">
        <f t="shared" si="39"/>
        <v>-48.560542071859167</v>
      </c>
      <c r="P281" s="1">
        <f>IFERROR(-100*_xlfn.XMATCH(A281,Injuries!A:A),O281)</f>
        <v>-48.560542071859167</v>
      </c>
      <c r="Q281" s="64" t="str">
        <f>IF(AND(_xlfn.IFNA(_xlfn.XMATCH(A281,RHH!A:A),0)&gt;0,_xlfn.IFNA(_xlfn.XMATCH(A281,LHH!A:A),0)&gt;0),"S",IF(_xlfn.IFNA(_xlfn.XMATCH(A281,RHH!A:A),0)&gt;0,"R",IF(_xlfn.IFNA(_xlfn.XMATCH(A281,LHH!A:A),0)&gt;0,"L",NA())))</f>
        <v>L</v>
      </c>
      <c r="R281" s="63" cm="1">
        <f t="array" ref="R281">IF(_xlfn.IFS(Q281="R",_xlfn.XLOOKUP(A281,RHH!A:A,RHH!V:V,0),Q281="L",_xlfn.XLOOKUP(A281,LHH!A:A,LHH!V:V,0),Q281="S",_xlfn.XLOOKUP(A281,RHH!A:A,RHH!V:V,0))="",AVERAGE(S281,N281),_xlfn.IFS(Q281="R",_xlfn.XLOOKUP(A281,RHH!A:A,RHH!V:V,0),Q281="L",_xlfn.XLOOKUP(A281,LHH!A:A,LHH!V:V,0),Q281="S",_xlfn.XLOOKUP(A281,RHH!A:A,RHH!V:V,0)))</f>
        <v>0.20570368028405903</v>
      </c>
      <c r="S281" s="63" cm="1">
        <f t="array" ref="S281">_xlfn.IFS(Q281="R",_xlfn.XLOOKUP(A281,RHH!A:A,RHH!L:L,0),Q281="L",_xlfn.XLOOKUP(A281,LHH!A:A,LHH!L:L,0),Q281="S",_xlfn.XLOOKUP(A281,LHH!A:A,LHH!L:L,0))</f>
        <v>0.62567822891205482</v>
      </c>
      <c r="T281" s="64" t="s">
        <v>534</v>
      </c>
      <c r="U281" s="64" t="s">
        <v>549</v>
      </c>
      <c r="V281" s="64" t="s">
        <v>549</v>
      </c>
      <c r="W281" s="64" t="s">
        <v>549</v>
      </c>
      <c r="X281" s="64" t="s">
        <v>549</v>
      </c>
    </row>
    <row r="282" spans="1:24" x14ac:dyDescent="0.45">
      <c r="A282" s="87" t="s">
        <v>527</v>
      </c>
      <c r="B282" t="s">
        <v>44</v>
      </c>
      <c r="C282">
        <v>25</v>
      </c>
      <c r="D282">
        <v>82</v>
      </c>
      <c r="E282">
        <v>78</v>
      </c>
      <c r="F282">
        <v>12</v>
      </c>
      <c r="G282" s="2">
        <v>0.26900000000000002</v>
      </c>
      <c r="H282" s="2">
        <f t="shared" si="32"/>
        <v>0.14634146341463414</v>
      </c>
      <c r="I282" s="2">
        <f t="shared" si="33"/>
        <v>0.80487804878048785</v>
      </c>
      <c r="J282" s="2">
        <f t="shared" si="34"/>
        <v>0.21651219512195125</v>
      </c>
      <c r="K282" s="1">
        <f t="shared" si="35"/>
        <v>1.3939448675442023</v>
      </c>
      <c r="L282" s="1">
        <f t="shared" si="36"/>
        <v>-1.3679179809244582</v>
      </c>
      <c r="M282" s="1">
        <f t="shared" si="37"/>
        <v>1.9426234766280874</v>
      </c>
      <c r="N282" s="1">
        <f t="shared" si="38"/>
        <v>-0.59680298818815991</v>
      </c>
      <c r="O282" s="1">
        <f t="shared" si="39"/>
        <v>-48.937845031429113</v>
      </c>
      <c r="P282" s="1">
        <f>IFERROR(-100*_xlfn.XMATCH(A282,Injuries!A:A),O282)</f>
        <v>-48.937845031429113</v>
      </c>
      <c r="Q282" s="64" t="str">
        <f>IF(AND(_xlfn.IFNA(_xlfn.XMATCH(A282,RHH!A:A),0)&gt;0,_xlfn.IFNA(_xlfn.XMATCH(A282,LHH!A:A),0)&gt;0),"S",IF(_xlfn.IFNA(_xlfn.XMATCH(A282,RHH!A:A),0)&gt;0,"R",IF(_xlfn.IFNA(_xlfn.XMATCH(A282,LHH!A:A),0)&gt;0,"L",NA())))</f>
        <v>R</v>
      </c>
      <c r="R282" s="63" cm="1">
        <f t="array" ref="R282">IF(_xlfn.IFS(Q282="R",_xlfn.XLOOKUP(A282,RHH!A:A,RHH!V:V,0),Q282="L",_xlfn.XLOOKUP(A282,LHH!A:A,LHH!V:V,0),Q282="S",_xlfn.XLOOKUP(A282,RHH!A:A,RHH!V:V,0))="",AVERAGE(S282,N282),_xlfn.IFS(Q282="R",_xlfn.XLOOKUP(A282,RHH!A:A,RHH!V:V,0),Q282="L",_xlfn.XLOOKUP(A282,LHH!A:A,LHH!V:V,0),Q282="S",_xlfn.XLOOKUP(A282,RHH!A:A,RHH!V:V,0)))</f>
        <v>-0.62841229670052745</v>
      </c>
      <c r="S282" s="63" cm="1">
        <f t="array" ref="S282">_xlfn.IFS(Q282="R",_xlfn.XLOOKUP(A282,RHH!A:A,RHH!L:L,0),Q282="L",_xlfn.XLOOKUP(A282,LHH!A:A,LHH!L:L,0),Q282="S",_xlfn.XLOOKUP(A282,LHH!A:A,LHH!L:L,0))</f>
        <v>-0.6600216052128951</v>
      </c>
      <c r="T282" s="64"/>
      <c r="U282" s="64"/>
      <c r="V282" s="64"/>
      <c r="W282" s="64"/>
      <c r="X282" s="64"/>
    </row>
    <row r="283" spans="1:24" x14ac:dyDescent="0.45">
      <c r="A283" t="s">
        <v>11</v>
      </c>
      <c r="B283" t="s">
        <v>12</v>
      </c>
      <c r="C283">
        <v>61</v>
      </c>
      <c r="D283">
        <v>78</v>
      </c>
      <c r="E283">
        <v>66</v>
      </c>
      <c r="F283">
        <v>22</v>
      </c>
      <c r="G283" s="2">
        <v>0.379</v>
      </c>
      <c r="H283" s="2">
        <f t="shared" si="32"/>
        <v>0.28205128205128205</v>
      </c>
      <c r="I283" s="2">
        <f t="shared" si="33"/>
        <v>0.5641025641025641</v>
      </c>
      <c r="J283" s="2">
        <f t="shared" si="34"/>
        <v>0.2137948717948718</v>
      </c>
      <c r="K283" s="1">
        <f t="shared" si="35"/>
        <v>-0.6411507851929682</v>
      </c>
      <c r="L283" s="1">
        <f t="shared" si="36"/>
        <v>-0.16597342349556751</v>
      </c>
      <c r="M283" s="1">
        <f t="shared" si="37"/>
        <v>-1.08283341322964</v>
      </c>
      <c r="N283" s="1">
        <f t="shared" si="38"/>
        <v>-0.63679469877900519</v>
      </c>
      <c r="O283" s="1">
        <f t="shared" si="39"/>
        <v>-49.669986504762406</v>
      </c>
      <c r="P283" s="1">
        <f>IFERROR(-100*_xlfn.XMATCH(A283,Injuries!A:A),O283)</f>
        <v>-49.669986504762406</v>
      </c>
      <c r="Q283" s="64" t="str">
        <f>IF(AND(_xlfn.IFNA(_xlfn.XMATCH(A283,RHH!A:A),0)&gt;0,_xlfn.IFNA(_xlfn.XMATCH(A283,LHH!A:A),0)&gt;0),"S",IF(_xlfn.IFNA(_xlfn.XMATCH(A283,RHH!A:A),0)&gt;0,"R",IF(_xlfn.IFNA(_xlfn.XMATCH(A283,LHH!A:A),0)&gt;0,"L",NA())))</f>
        <v>L</v>
      </c>
      <c r="R283" s="63" cm="1">
        <f t="array" ref="R283">IF(_xlfn.IFS(Q283="R",_xlfn.XLOOKUP(A283,RHH!A:A,RHH!V:V,0),Q283="L",_xlfn.XLOOKUP(A283,LHH!A:A,LHH!V:V,0),Q283="S",_xlfn.XLOOKUP(A283,RHH!A:A,RHH!V:V,0))="",AVERAGE(S283,N283),_xlfn.IFS(Q283="R",_xlfn.XLOOKUP(A283,RHH!A:A,RHH!V:V,0),Q283="L",_xlfn.XLOOKUP(A283,LHH!A:A,LHH!V:V,0),Q283="S",_xlfn.XLOOKUP(A283,RHH!A:A,RHH!V:V,0)))</f>
        <v>-0.29388159250666529</v>
      </c>
      <c r="S283" s="63" cm="1">
        <f t="array" ref="S283">_xlfn.IFS(Q283="R",_xlfn.XLOOKUP(A283,RHH!A:A,RHH!L:L,0),Q283="L",_xlfn.XLOOKUP(A283,LHH!A:A,LHH!L:L,0),Q283="S",_xlfn.XLOOKUP(A283,LHH!A:A,LHH!L:L,0))</f>
        <v>4.903151376567462E-2</v>
      </c>
      <c r="T283" s="64" t="s">
        <v>532</v>
      </c>
      <c r="U283" s="64" t="s">
        <v>531</v>
      </c>
      <c r="V283" s="64" t="s">
        <v>533</v>
      </c>
      <c r="W283" s="64" t="s">
        <v>549</v>
      </c>
      <c r="X283" s="64" t="s">
        <v>549</v>
      </c>
    </row>
    <row r="284" spans="1:24" x14ac:dyDescent="0.45">
      <c r="A284" t="s">
        <v>307</v>
      </c>
      <c r="B284" t="s">
        <v>42</v>
      </c>
      <c r="C284">
        <v>67</v>
      </c>
      <c r="D284">
        <v>230</v>
      </c>
      <c r="E284">
        <v>205</v>
      </c>
      <c r="F284">
        <v>49</v>
      </c>
      <c r="G284" s="2">
        <v>0.35599999999999998</v>
      </c>
      <c r="H284" s="2">
        <f t="shared" si="32"/>
        <v>0.21304347826086956</v>
      </c>
      <c r="I284" s="2">
        <f t="shared" si="33"/>
        <v>0.67826086956521736</v>
      </c>
      <c r="J284" s="2">
        <f t="shared" si="34"/>
        <v>0.24146086956521737</v>
      </c>
      <c r="K284" s="1">
        <f t="shared" si="35"/>
        <v>0.39368577202635963</v>
      </c>
      <c r="L284" s="1">
        <f t="shared" si="36"/>
        <v>-0.41728910368524491</v>
      </c>
      <c r="M284" s="1">
        <f t="shared" si="37"/>
        <v>0.35161923571205134</v>
      </c>
      <c r="N284" s="1">
        <f t="shared" si="38"/>
        <v>-0.22962542119885371</v>
      </c>
      <c r="O284" s="1">
        <f t="shared" si="39"/>
        <v>-52.813846875736353</v>
      </c>
      <c r="P284" s="1">
        <f>IFERROR(-100*_xlfn.XMATCH(A284,Injuries!A:A),O284)</f>
        <v>-52.813846875736353</v>
      </c>
      <c r="Q284" s="64" t="str">
        <f>IF(AND(_xlfn.IFNA(_xlfn.XMATCH(A284,RHH!A:A),0)&gt;0,_xlfn.IFNA(_xlfn.XMATCH(A284,LHH!A:A),0)&gt;0),"S",IF(_xlfn.IFNA(_xlfn.XMATCH(A284,RHH!A:A),0)&gt;0,"R",IF(_xlfn.IFNA(_xlfn.XMATCH(A284,LHH!A:A),0)&gt;0,"L",NA())))</f>
        <v>L</v>
      </c>
      <c r="R284" s="63" cm="1">
        <f t="array" ref="R284">IF(_xlfn.IFS(Q284="R",_xlfn.XLOOKUP(A284,RHH!A:A,RHH!V:V,0),Q284="L",_xlfn.XLOOKUP(A284,LHH!A:A,LHH!V:V,0),Q284="S",_xlfn.XLOOKUP(A284,RHH!A:A,RHH!V:V,0))="",AVERAGE(S284,N284),_xlfn.IFS(Q284="R",_xlfn.XLOOKUP(A284,RHH!A:A,RHH!V:V,0),Q284="L",_xlfn.XLOOKUP(A284,LHH!A:A,LHH!V:V,0),Q284="S",_xlfn.XLOOKUP(A284,RHH!A:A,RHH!V:V,0)))</f>
        <v>-1.0067982021574087</v>
      </c>
      <c r="S284" s="63" cm="1">
        <f t="array" ref="S284">_xlfn.IFS(Q284="R",_xlfn.XLOOKUP(A284,RHH!A:A,RHH!L:L,0),Q284="L",_xlfn.XLOOKUP(A284,LHH!A:A,LHH!L:L,0),Q284="S",_xlfn.XLOOKUP(A284,LHH!A:A,LHH!L:L,0))</f>
        <v>-0.2529552984346663</v>
      </c>
      <c r="T284" s="64" t="s">
        <v>534</v>
      </c>
      <c r="U284" s="64" t="s">
        <v>549</v>
      </c>
      <c r="V284" s="64" t="s">
        <v>549</v>
      </c>
      <c r="W284" s="64" t="s">
        <v>549</v>
      </c>
      <c r="X284" s="64" t="s">
        <v>549</v>
      </c>
    </row>
    <row r="285" spans="1:24" x14ac:dyDescent="0.45">
      <c r="A285" t="s">
        <v>493</v>
      </c>
      <c r="B285" t="s">
        <v>63</v>
      </c>
      <c r="C285">
        <v>46</v>
      </c>
      <c r="D285">
        <v>145</v>
      </c>
      <c r="E285">
        <v>134</v>
      </c>
      <c r="F285">
        <v>40</v>
      </c>
      <c r="G285" s="2">
        <v>0.35799999999999998</v>
      </c>
      <c r="H285" s="2">
        <f t="shared" si="32"/>
        <v>0.27586206896551724</v>
      </c>
      <c r="I285" s="2">
        <f t="shared" si="33"/>
        <v>0.64827586206896548</v>
      </c>
      <c r="J285" s="2">
        <f t="shared" si="34"/>
        <v>0.23208275862068964</v>
      </c>
      <c r="K285" s="1">
        <f t="shared" si="35"/>
        <v>-0.54833774652531075</v>
      </c>
      <c r="L285" s="1">
        <f t="shared" si="36"/>
        <v>-0.39543556627744686</v>
      </c>
      <c r="M285" s="1">
        <f t="shared" si="37"/>
        <v>-2.5156446593484712E-2</v>
      </c>
      <c r="N285" s="1">
        <f t="shared" si="38"/>
        <v>-0.36764605902463965</v>
      </c>
      <c r="O285" s="1">
        <f t="shared" si="39"/>
        <v>-53.308678558572751</v>
      </c>
      <c r="P285" s="1">
        <f>IFERROR(-100*_xlfn.XMATCH(A285,Injuries!A:A),O285)</f>
        <v>-53.308678558572751</v>
      </c>
      <c r="Q285" s="64" t="str">
        <f>IF(AND(_xlfn.IFNA(_xlfn.XMATCH(A285,RHH!A:A),0)&gt;0,_xlfn.IFNA(_xlfn.XMATCH(A285,LHH!A:A),0)&gt;0),"S",IF(_xlfn.IFNA(_xlfn.XMATCH(A285,RHH!A:A),0)&gt;0,"R",IF(_xlfn.IFNA(_xlfn.XMATCH(A285,LHH!A:A),0)&gt;0,"L",NA())))</f>
        <v>R</v>
      </c>
      <c r="R285" s="63" cm="1">
        <f t="array" ref="R285">IF(_xlfn.IFS(Q285="R",_xlfn.XLOOKUP(A285,RHH!A:A,RHH!V:V,0),Q285="L",_xlfn.XLOOKUP(A285,LHH!A:A,LHH!V:V,0),Q285="S",_xlfn.XLOOKUP(A285,RHH!A:A,RHH!V:V,0))="",AVERAGE(S285,N285),_xlfn.IFS(Q285="R",_xlfn.XLOOKUP(A285,RHH!A:A,RHH!V:V,0),Q285="L",_xlfn.XLOOKUP(A285,LHH!A:A,LHH!V:V,0),Q285="S",_xlfn.XLOOKUP(A285,RHH!A:A,RHH!V:V,0)))</f>
        <v>0.34251198977101888</v>
      </c>
      <c r="S285" s="63" cm="1">
        <f t="array" ref="S285">_xlfn.IFS(Q285="R",_xlfn.XLOOKUP(A285,RHH!A:A,RHH!L:L,0),Q285="L",_xlfn.XLOOKUP(A285,LHH!A:A,LHH!L:L,0),Q285="S",_xlfn.XLOOKUP(A285,LHH!A:A,LHH!L:L,0))</f>
        <v>-0.36240596549523468</v>
      </c>
      <c r="T285" s="64" t="e">
        <v>#NAME?</v>
      </c>
      <c r="U285" s="64" t="s">
        <v>549</v>
      </c>
      <c r="V285" s="64" t="s">
        <v>549</v>
      </c>
      <c r="W285" s="64" t="s">
        <v>549</v>
      </c>
      <c r="X285" s="64" t="s">
        <v>549</v>
      </c>
    </row>
    <row r="286" spans="1:24" x14ac:dyDescent="0.45">
      <c r="A286" t="s">
        <v>233</v>
      </c>
      <c r="B286" t="s">
        <v>117</v>
      </c>
      <c r="C286">
        <v>82</v>
      </c>
      <c r="D286">
        <v>272</v>
      </c>
      <c r="E286">
        <v>234</v>
      </c>
      <c r="F286">
        <v>35</v>
      </c>
      <c r="G286" s="2">
        <v>0.33300000000000002</v>
      </c>
      <c r="H286" s="2">
        <f t="shared" si="32"/>
        <v>0.12867647058823528</v>
      </c>
      <c r="I286" s="2">
        <f t="shared" si="33"/>
        <v>0.73161764705882348</v>
      </c>
      <c r="J286" s="2">
        <f t="shared" si="34"/>
        <v>0.24362867647058822</v>
      </c>
      <c r="K286" s="1">
        <f t="shared" si="35"/>
        <v>1.6588479561179974</v>
      </c>
      <c r="L286" s="1">
        <f t="shared" si="36"/>
        <v>-0.66860478387492162</v>
      </c>
      <c r="M286" s="1">
        <f t="shared" si="37"/>
        <v>1.0220721695087513</v>
      </c>
      <c r="N286" s="1">
        <f t="shared" si="38"/>
        <v>-0.19772111834594092</v>
      </c>
      <c r="O286" s="1">
        <f t="shared" si="39"/>
        <v>-53.780144190095932</v>
      </c>
      <c r="P286" s="1">
        <f>IFERROR(-100*_xlfn.XMATCH(A286,Injuries!A:A),O286)</f>
        <v>-53.780144190095932</v>
      </c>
      <c r="Q286" s="64" t="str">
        <f>IF(AND(_xlfn.IFNA(_xlfn.XMATCH(A286,RHH!A:A),0)&gt;0,_xlfn.IFNA(_xlfn.XMATCH(A286,LHH!A:A),0)&gt;0),"S",IF(_xlfn.IFNA(_xlfn.XMATCH(A286,RHH!A:A),0)&gt;0,"R",IF(_xlfn.IFNA(_xlfn.XMATCH(A286,LHH!A:A),0)&gt;0,"L",NA())))</f>
        <v>L</v>
      </c>
      <c r="R286" s="63" cm="1">
        <f t="array" ref="R286">IF(_xlfn.IFS(Q286="R",_xlfn.XLOOKUP(A286,RHH!A:A,RHH!V:V,0),Q286="L",_xlfn.XLOOKUP(A286,LHH!A:A,LHH!V:V,0),Q286="S",_xlfn.XLOOKUP(A286,RHH!A:A,RHH!V:V,0))="",AVERAGE(S286,N286),_xlfn.IFS(Q286="R",_xlfn.XLOOKUP(A286,RHH!A:A,RHH!V:V,0),Q286="L",_xlfn.XLOOKUP(A286,LHH!A:A,LHH!V:V,0),Q286="S",_xlfn.XLOOKUP(A286,RHH!A:A,RHH!V:V,0)))</f>
        <v>0.39525646854450941</v>
      </c>
      <c r="S286" s="63" cm="1">
        <f t="array" ref="S286">_xlfn.IFS(Q286="R",_xlfn.XLOOKUP(A286,RHH!A:A,RHH!L:L,0),Q286="L",_xlfn.XLOOKUP(A286,LHH!A:A,LHH!L:L,0),Q286="S",_xlfn.XLOOKUP(A286,LHH!A:A,LHH!L:L,0))</f>
        <v>-0.78028509177278405</v>
      </c>
      <c r="T286" s="64" t="s">
        <v>531</v>
      </c>
      <c r="U286" s="64" t="s">
        <v>533</v>
      </c>
      <c r="V286" s="64" t="s">
        <v>549</v>
      </c>
      <c r="W286" s="64" t="s">
        <v>549</v>
      </c>
      <c r="X286" s="64" t="s">
        <v>549</v>
      </c>
    </row>
    <row r="287" spans="1:24" x14ac:dyDescent="0.45">
      <c r="A287" t="s">
        <v>143</v>
      </c>
      <c r="B287" t="s">
        <v>44</v>
      </c>
      <c r="C287">
        <v>85</v>
      </c>
      <c r="D287">
        <v>354</v>
      </c>
      <c r="E287">
        <v>279</v>
      </c>
      <c r="F287">
        <v>110</v>
      </c>
      <c r="G287" s="2">
        <v>0.51600000000000001</v>
      </c>
      <c r="H287" s="2">
        <f t="shared" si="32"/>
        <v>0.31073446327683618</v>
      </c>
      <c r="I287" s="2">
        <f t="shared" si="33"/>
        <v>0.47740112994350281</v>
      </c>
      <c r="J287" s="2">
        <f t="shared" si="34"/>
        <v>0.24633898305084745</v>
      </c>
      <c r="K287" s="1">
        <f t="shared" si="35"/>
        <v>-1.0712819135462281</v>
      </c>
      <c r="L287" s="1">
        <f t="shared" si="36"/>
        <v>1.3309938889385966</v>
      </c>
      <c r="M287" s="1">
        <f t="shared" si="37"/>
        <v>-2.1722775968348031</v>
      </c>
      <c r="N287" s="1">
        <f t="shared" si="38"/>
        <v>-0.15783267544699189</v>
      </c>
      <c r="O287" s="1">
        <f t="shared" si="39"/>
        <v>-55.872767108235131</v>
      </c>
      <c r="P287" s="1">
        <f>IFERROR(-100*_xlfn.XMATCH(A287,Injuries!A:A),O287)</f>
        <v>-55.872767108235131</v>
      </c>
      <c r="Q287" s="64" t="str">
        <f>IF(AND(_xlfn.IFNA(_xlfn.XMATCH(A287,RHH!A:A),0)&gt;0,_xlfn.IFNA(_xlfn.XMATCH(A287,LHH!A:A),0)&gt;0),"S",IF(_xlfn.IFNA(_xlfn.XMATCH(A287,RHH!A:A),0)&gt;0,"R",IF(_xlfn.IFNA(_xlfn.XMATCH(A287,LHH!A:A),0)&gt;0,"L",NA())))</f>
        <v>L</v>
      </c>
      <c r="R287" s="63" cm="1">
        <f t="array" ref="R287">IF(_xlfn.IFS(Q287="R",_xlfn.XLOOKUP(A287,RHH!A:A,RHH!V:V,0),Q287="L",_xlfn.XLOOKUP(A287,LHH!A:A,LHH!V:V,0),Q287="S",_xlfn.XLOOKUP(A287,RHH!A:A,RHH!V:V,0))="",AVERAGE(S287,N287),_xlfn.IFS(Q287="R",_xlfn.XLOOKUP(A287,RHH!A:A,RHH!V:V,0),Q287="L",_xlfn.XLOOKUP(A287,LHH!A:A,LHH!V:V,0),Q287="S",_xlfn.XLOOKUP(A287,RHH!A:A,RHH!V:V,0)))</f>
        <v>7.7271810706274327E-2</v>
      </c>
      <c r="S287" s="63" cm="1">
        <f t="array" ref="S287">_xlfn.IFS(Q287="R",_xlfn.XLOOKUP(A287,RHH!A:A,RHH!L:L,0),Q287="L",_xlfn.XLOOKUP(A287,LHH!A:A,LHH!L:L,0),Q287="S",_xlfn.XLOOKUP(A287,LHH!A:A,LHH!L:L,0))</f>
        <v>-2.0137854455183009</v>
      </c>
      <c r="T287" s="64" t="s">
        <v>534</v>
      </c>
      <c r="U287" s="64" t="s">
        <v>549</v>
      </c>
      <c r="V287" s="64" t="s">
        <v>549</v>
      </c>
      <c r="W287" s="64" t="s">
        <v>549</v>
      </c>
      <c r="X287" s="64" t="s">
        <v>549</v>
      </c>
    </row>
    <row r="288" spans="1:24" x14ac:dyDescent="0.45">
      <c r="A288" s="87" t="s">
        <v>459</v>
      </c>
      <c r="B288" t="s">
        <v>24</v>
      </c>
      <c r="C288">
        <v>53</v>
      </c>
      <c r="D288">
        <v>57</v>
      </c>
      <c r="E288">
        <v>53</v>
      </c>
      <c r="F288">
        <v>15</v>
      </c>
      <c r="G288" s="2">
        <v>0.28299999999999997</v>
      </c>
      <c r="H288" s="2">
        <f t="shared" si="32"/>
        <v>0.26315789473684209</v>
      </c>
      <c r="I288" s="2">
        <f t="shared" si="33"/>
        <v>0.66666666666666663</v>
      </c>
      <c r="J288" s="2">
        <f t="shared" si="34"/>
        <v>0.18866666666666665</v>
      </c>
      <c r="K288" s="1">
        <f t="shared" si="35"/>
        <v>-0.35782677241801392</v>
      </c>
      <c r="L288" s="1">
        <f t="shared" si="36"/>
        <v>-1.2149432190698726</v>
      </c>
      <c r="M288" s="1">
        <f t="shared" si="37"/>
        <v>0.20593263855391067</v>
      </c>
      <c r="N288" s="1">
        <f t="shared" si="38"/>
        <v>-1.0066144758883617</v>
      </c>
      <c r="O288" s="1">
        <f t="shared" si="39"/>
        <v>-57.377025125636621</v>
      </c>
      <c r="P288" s="1">
        <f>IFERROR(-100*_xlfn.XMATCH(A288,Injuries!A:A),O288)</f>
        <v>-57.377025125636621</v>
      </c>
      <c r="Q288" s="64" t="str">
        <f>IF(AND(_xlfn.IFNA(_xlfn.XMATCH(A288,RHH!A:A),0)&gt;0,_xlfn.IFNA(_xlfn.XMATCH(A288,LHH!A:A),0)&gt;0),"S",IF(_xlfn.IFNA(_xlfn.XMATCH(A288,RHH!A:A),0)&gt;0,"R",IF(_xlfn.IFNA(_xlfn.XMATCH(A288,LHH!A:A),0)&gt;0,"L",NA())))</f>
        <v>L</v>
      </c>
      <c r="R288" s="63" cm="1">
        <f t="array" ref="R288">IF(_xlfn.IFS(Q288="R",_xlfn.XLOOKUP(A288,RHH!A:A,RHH!V:V,0),Q288="L",_xlfn.XLOOKUP(A288,LHH!A:A,LHH!V:V,0),Q288="S",_xlfn.XLOOKUP(A288,RHH!A:A,RHH!V:V,0))="",AVERAGE(S288,N288),_xlfn.IFS(Q288="R",_xlfn.XLOOKUP(A288,RHH!A:A,RHH!V:V,0),Q288="L",_xlfn.XLOOKUP(A288,LHH!A:A,LHH!V:V,0),Q288="S",_xlfn.XLOOKUP(A288,RHH!A:A,RHH!V:V,0)))</f>
        <v>0.48456660463824613</v>
      </c>
      <c r="S288" s="63" cm="1">
        <f t="array" ref="S288">_xlfn.IFS(Q288="R",_xlfn.XLOOKUP(A288,RHH!A:A,RHH!L:L,0),Q288="L",_xlfn.XLOOKUP(A288,LHH!A:A,LHH!L:L,0),Q288="S",_xlfn.XLOOKUP(A288,LHH!A:A,LHH!L:L,0))</f>
        <v>-0.43479429812698583</v>
      </c>
      <c r="T288" s="64"/>
      <c r="U288" s="64"/>
      <c r="V288" s="64"/>
      <c r="W288" s="64"/>
      <c r="X288" s="64"/>
    </row>
    <row r="289" spans="1:24" x14ac:dyDescent="0.45">
      <c r="A289" t="s">
        <v>559</v>
      </c>
      <c r="B289" t="s">
        <v>44</v>
      </c>
      <c r="C289">
        <v>22</v>
      </c>
      <c r="D289">
        <v>61</v>
      </c>
      <c r="E289">
        <v>51</v>
      </c>
      <c r="F289">
        <v>16</v>
      </c>
      <c r="G289" s="2">
        <v>0.33300000000000002</v>
      </c>
      <c r="H289" s="2">
        <f t="shared" si="32"/>
        <v>0.26229508196721313</v>
      </c>
      <c r="I289" s="2">
        <f t="shared" si="33"/>
        <v>0.57377049180327866</v>
      </c>
      <c r="J289" s="2">
        <f t="shared" si="34"/>
        <v>0.1910655737704918</v>
      </c>
      <c r="K289" s="1">
        <f t="shared" si="35"/>
        <v>-0.34488808799386539</v>
      </c>
      <c r="L289" s="1">
        <f t="shared" si="36"/>
        <v>-0.66860478387492162</v>
      </c>
      <c r="M289" s="1">
        <f t="shared" si="37"/>
        <v>-0.96135136736479743</v>
      </c>
      <c r="N289" s="1">
        <f t="shared" si="38"/>
        <v>-0.97130899800339832</v>
      </c>
      <c r="O289" s="1">
        <f t="shared" si="39"/>
        <v>-59.249848878207295</v>
      </c>
      <c r="P289" s="1">
        <f>IFERROR(-100*_xlfn.XMATCH(A289,Injuries!A:A),O289)</f>
        <v>-59.249848878207295</v>
      </c>
      <c r="Q289" s="64" t="str">
        <f>IF(AND(_xlfn.IFNA(_xlfn.XMATCH(A289,RHH!A:A),0)&gt;0,_xlfn.IFNA(_xlfn.XMATCH(A289,LHH!A:A),0)&gt;0),"S",IF(_xlfn.IFNA(_xlfn.XMATCH(A289,RHH!A:A),0)&gt;0,"R",IF(_xlfn.IFNA(_xlfn.XMATCH(A289,LHH!A:A),0)&gt;0,"L",NA())))</f>
        <v>R</v>
      </c>
      <c r="R289" s="63" cm="1">
        <f t="array" ref="R289">IF(_xlfn.IFS(Q289="R",_xlfn.XLOOKUP(A289,RHH!A:A,RHH!V:V,0),Q289="L",_xlfn.XLOOKUP(A289,LHH!A:A,LHH!V:V,0),Q289="S",_xlfn.XLOOKUP(A289,RHH!A:A,RHH!V:V,0))="",AVERAGE(S289,N289),_xlfn.IFS(Q289="R",_xlfn.XLOOKUP(A289,RHH!A:A,RHH!V:V,0),Q289="L",_xlfn.XLOOKUP(A289,LHH!A:A,LHH!V:V,0),Q289="S",_xlfn.XLOOKUP(A289,RHH!A:A,RHH!V:V,0)))</f>
        <v>-0.84196232928247117</v>
      </c>
      <c r="S289" s="63" cm="1">
        <f t="array" ref="S289">_xlfn.IFS(Q289="R",_xlfn.XLOOKUP(A289,RHH!A:A,RHH!L:L,0),Q289="L",_xlfn.XLOOKUP(A289,LHH!A:A,LHH!L:L,0),Q289="S",_xlfn.XLOOKUP(A289,LHH!A:A,LHH!L:L,0))</f>
        <v>-0.21200528828198245</v>
      </c>
      <c r="T289" s="64" t="s">
        <v>531</v>
      </c>
      <c r="U289" s="64" t="s">
        <v>534</v>
      </c>
      <c r="V289" s="64" t="s">
        <v>549</v>
      </c>
      <c r="W289" s="64" t="s">
        <v>549</v>
      </c>
      <c r="X289" s="64" t="s">
        <v>549</v>
      </c>
    </row>
    <row r="290" spans="1:24" x14ac:dyDescent="0.45">
      <c r="A290" s="87" t="s">
        <v>482</v>
      </c>
      <c r="B290" t="s">
        <v>14</v>
      </c>
      <c r="C290">
        <v>34</v>
      </c>
      <c r="D290">
        <v>55</v>
      </c>
      <c r="E290">
        <v>52</v>
      </c>
      <c r="F290">
        <v>12</v>
      </c>
      <c r="G290" s="2">
        <v>0.25</v>
      </c>
      <c r="H290" s="2">
        <f t="shared" si="32"/>
        <v>0.21818181818181817</v>
      </c>
      <c r="I290" s="2">
        <f t="shared" si="33"/>
        <v>0.72727272727272729</v>
      </c>
      <c r="J290" s="2">
        <f t="shared" si="34"/>
        <v>0.18181818181818182</v>
      </c>
      <c r="K290" s="1">
        <f t="shared" si="35"/>
        <v>0.31663155929171444</v>
      </c>
      <c r="L290" s="1">
        <f t="shared" si="36"/>
        <v>-1.5755265862985395</v>
      </c>
      <c r="M290" s="1">
        <f t="shared" si="37"/>
        <v>0.96747621460782796</v>
      </c>
      <c r="N290" s="1">
        <f t="shared" si="38"/>
        <v>-1.1074058028964586</v>
      </c>
      <c r="O290" s="1">
        <f t="shared" si="39"/>
        <v>-60.907319159305224</v>
      </c>
      <c r="P290" s="1">
        <f>IFERROR(-100*_xlfn.XMATCH(A290,Injuries!A:A),O290)</f>
        <v>-60.907319159305224</v>
      </c>
      <c r="Q290" s="64" t="str">
        <f>IF(AND(_xlfn.IFNA(_xlfn.XMATCH(A290,RHH!A:A),0)&gt;0,_xlfn.IFNA(_xlfn.XMATCH(A290,LHH!A:A),0)&gt;0),"S",IF(_xlfn.IFNA(_xlfn.XMATCH(A290,RHH!A:A),0)&gt;0,"R",IF(_xlfn.IFNA(_xlfn.XMATCH(A290,LHH!A:A),0)&gt;0,"L",NA())))</f>
        <v>R</v>
      </c>
      <c r="R290" s="63" cm="1">
        <f t="array" ref="R290">IF(_xlfn.IFS(Q290="R",_xlfn.XLOOKUP(A290,RHH!A:A,RHH!V:V,0),Q290="L",_xlfn.XLOOKUP(A290,LHH!A:A,LHH!V:V,0),Q290="S",_xlfn.XLOOKUP(A290,RHH!A:A,RHH!V:V,0))="",AVERAGE(S290,N290),_xlfn.IFS(Q290="R",_xlfn.XLOOKUP(A290,RHH!A:A,RHH!V:V,0),Q290="L",_xlfn.XLOOKUP(A290,LHH!A:A,LHH!V:V,0),Q290="S",_xlfn.XLOOKUP(A290,RHH!A:A,RHH!V:V,0)))</f>
        <v>-0.3625810522745771</v>
      </c>
      <c r="S290" s="63" cm="1">
        <f t="array" ref="S290">_xlfn.IFS(Q290="R",_xlfn.XLOOKUP(A290,RHH!A:A,RHH!L:L,0),Q290="L",_xlfn.XLOOKUP(A290,LHH!A:A,LHH!L:L,0),Q290="S",_xlfn.XLOOKUP(A290,LHH!A:A,LHH!L:L,0))</f>
        <v>-0.15953115982508875</v>
      </c>
      <c r="T290" s="64"/>
      <c r="U290" s="64"/>
      <c r="V290" s="64"/>
      <c r="W290" s="64"/>
      <c r="X290" s="64"/>
    </row>
    <row r="291" spans="1:24" x14ac:dyDescent="0.45">
      <c r="A291" t="s">
        <v>223</v>
      </c>
      <c r="B291" t="s">
        <v>55</v>
      </c>
      <c r="C291">
        <v>25</v>
      </c>
      <c r="D291">
        <v>97</v>
      </c>
      <c r="E291">
        <v>84</v>
      </c>
      <c r="F291">
        <v>33</v>
      </c>
      <c r="G291" s="2">
        <v>0.40500000000000003</v>
      </c>
      <c r="H291" s="2">
        <f t="shared" si="32"/>
        <v>0.34020618556701032</v>
      </c>
      <c r="I291" s="2">
        <f t="shared" si="33"/>
        <v>0.52577319587628868</v>
      </c>
      <c r="J291" s="2">
        <f t="shared" si="34"/>
        <v>0.21293814432989694</v>
      </c>
      <c r="K291" s="1">
        <f t="shared" si="35"/>
        <v>-1.5132379526445945</v>
      </c>
      <c r="L291" s="1">
        <f t="shared" si="36"/>
        <v>0.11812256280580691</v>
      </c>
      <c r="M291" s="1">
        <f t="shared" si="37"/>
        <v>-1.5644599016539049</v>
      </c>
      <c r="N291" s="1">
        <f t="shared" si="38"/>
        <v>-0.64940342902949322</v>
      </c>
      <c r="O291" s="1">
        <f t="shared" si="39"/>
        <v>-62.992132615860839</v>
      </c>
      <c r="P291" s="1">
        <f>IFERROR(-100*_xlfn.XMATCH(A291,Injuries!A:A),O291)</f>
        <v>-62.992132615860839</v>
      </c>
      <c r="Q291" s="64" t="str">
        <f>IF(AND(_xlfn.IFNA(_xlfn.XMATCH(A291,RHH!A:A),0)&gt;0,_xlfn.IFNA(_xlfn.XMATCH(A291,LHH!A:A),0)&gt;0),"S",IF(_xlfn.IFNA(_xlfn.XMATCH(A291,RHH!A:A),0)&gt;0,"R",IF(_xlfn.IFNA(_xlfn.XMATCH(A291,LHH!A:A),0)&gt;0,"L",NA())))</f>
        <v>R</v>
      </c>
      <c r="R291" s="63" cm="1">
        <f t="array" ref="R291">IF(_xlfn.IFS(Q291="R",_xlfn.XLOOKUP(A291,RHH!A:A,RHH!V:V,0),Q291="L",_xlfn.XLOOKUP(A291,LHH!A:A,LHH!V:V,0),Q291="S",_xlfn.XLOOKUP(A291,RHH!A:A,RHH!V:V,0))="",AVERAGE(S291,N291),_xlfn.IFS(Q291="R",_xlfn.XLOOKUP(A291,RHH!A:A,RHH!V:V,0),Q291="L",_xlfn.XLOOKUP(A291,LHH!A:A,LHH!V:V,0),Q291="S",_xlfn.XLOOKUP(A291,RHH!A:A,RHH!V:V,0)))</f>
        <v>-0.20503444930359827</v>
      </c>
      <c r="S291" s="63" cm="1">
        <f t="array" ref="S291">_xlfn.IFS(Q291="R",_xlfn.XLOOKUP(A291,RHH!A:A,RHH!L:L,0),Q291="L",_xlfn.XLOOKUP(A291,LHH!A:A,LHH!L:L,0),Q291="S",_xlfn.XLOOKUP(A291,LHH!A:A,LHH!L:L,0))</f>
        <v>-1.116068260918772</v>
      </c>
      <c r="T291" s="64" t="s">
        <v>530</v>
      </c>
      <c r="U291" s="64" t="s">
        <v>549</v>
      </c>
      <c r="V291" s="64" t="s">
        <v>549</v>
      </c>
      <c r="W291" s="64" t="s">
        <v>549</v>
      </c>
      <c r="X291" s="64" t="s">
        <v>549</v>
      </c>
    </row>
    <row r="292" spans="1:24" x14ac:dyDescent="0.45">
      <c r="A292" s="87" t="s">
        <v>553</v>
      </c>
      <c r="B292" t="s">
        <v>27</v>
      </c>
      <c r="C292">
        <v>21</v>
      </c>
      <c r="D292">
        <v>62</v>
      </c>
      <c r="E292">
        <v>59</v>
      </c>
      <c r="F292">
        <v>23</v>
      </c>
      <c r="G292" s="2">
        <v>0.32200000000000001</v>
      </c>
      <c r="H292" s="2">
        <f t="shared" si="32"/>
        <v>0.37096774193548387</v>
      </c>
      <c r="I292" s="2">
        <f t="shared" si="33"/>
        <v>0.58064516129032262</v>
      </c>
      <c r="J292" s="2">
        <f t="shared" si="34"/>
        <v>0.18696774193548388</v>
      </c>
      <c r="K292" s="1">
        <f t="shared" si="35"/>
        <v>-1.9745362600612719</v>
      </c>
      <c r="L292" s="1">
        <f t="shared" si="36"/>
        <v>-0.78879923961781084</v>
      </c>
      <c r="M292" s="1">
        <f t="shared" si="37"/>
        <v>-0.87496792100648613</v>
      </c>
      <c r="N292" s="1">
        <f t="shared" si="38"/>
        <v>-1.0316180908384145</v>
      </c>
      <c r="O292" s="1">
        <f t="shared" si="39"/>
        <v>-63.960321631981699</v>
      </c>
      <c r="P292" s="1">
        <f>IFERROR(-100*_xlfn.XMATCH(A292,Injuries!A:A),O292)</f>
        <v>-63.960321631981699</v>
      </c>
      <c r="Q292" s="64" t="str">
        <f>IF(AND(_xlfn.IFNA(_xlfn.XMATCH(A292,RHH!A:A),0)&gt;0,_xlfn.IFNA(_xlfn.XMATCH(A292,LHH!A:A),0)&gt;0),"S",IF(_xlfn.IFNA(_xlfn.XMATCH(A292,RHH!A:A),0)&gt;0,"R",IF(_xlfn.IFNA(_xlfn.XMATCH(A292,LHH!A:A),0)&gt;0,"L",NA())))</f>
        <v>R</v>
      </c>
      <c r="R292" s="63" cm="1">
        <f t="array" ref="R292">IF(_xlfn.IFS(Q292="R",_xlfn.XLOOKUP(A292,RHH!A:A,RHH!V:V,0),Q292="L",_xlfn.XLOOKUP(A292,LHH!A:A,LHH!V:V,0),Q292="S",_xlfn.XLOOKUP(A292,RHH!A:A,RHH!V:V,0))="",AVERAGE(S292,N292),_xlfn.IFS(Q292="R",_xlfn.XLOOKUP(A292,RHH!A:A,RHH!V:V,0),Q292="L",_xlfn.XLOOKUP(A292,LHH!A:A,LHH!V:V,0),Q292="S",_xlfn.XLOOKUP(A292,RHH!A:A,RHH!V:V,0)))</f>
        <v>0.10289477851812623</v>
      </c>
      <c r="S292" s="63" cm="1">
        <f t="array" ref="S292">_xlfn.IFS(Q292="R",_xlfn.XLOOKUP(A292,RHH!A:A,RHH!L:L,0),Q292="L",_xlfn.XLOOKUP(A292,LHH!A:A,LHH!L:L,0),Q292="S",_xlfn.XLOOKUP(A292,LHH!A:A,LHH!L:L,0))</f>
        <v>-0.322908997870134</v>
      </c>
      <c r="T292" s="64"/>
      <c r="U292" s="64"/>
      <c r="V292" s="64"/>
      <c r="W292" s="64"/>
      <c r="X292" s="64"/>
    </row>
    <row r="293" spans="1:24" x14ac:dyDescent="0.45">
      <c r="A293" t="s">
        <v>572</v>
      </c>
      <c r="B293" t="s">
        <v>499</v>
      </c>
      <c r="C293">
        <v>22</v>
      </c>
      <c r="D293">
        <v>67</v>
      </c>
      <c r="E293">
        <v>59</v>
      </c>
      <c r="F293">
        <v>26</v>
      </c>
      <c r="G293" s="2">
        <v>0.39</v>
      </c>
      <c r="H293" s="2">
        <f t="shared" si="32"/>
        <v>0.38805970149253732</v>
      </c>
      <c r="I293" s="2">
        <f t="shared" si="33"/>
        <v>0.4925373134328358</v>
      </c>
      <c r="J293" s="2">
        <f t="shared" si="34"/>
        <v>0.19208955223880597</v>
      </c>
      <c r="K293" s="1">
        <f t="shared" si="35"/>
        <v>-2.2308461788332492</v>
      </c>
      <c r="L293" s="1">
        <f t="shared" si="36"/>
        <v>-4.577896775267834E-2</v>
      </c>
      <c r="M293" s="1">
        <f t="shared" si="37"/>
        <v>-1.9820843523472673</v>
      </c>
      <c r="N293" s="1">
        <f t="shared" si="38"/>
        <v>-0.95623878160773268</v>
      </c>
      <c r="O293" s="1">
        <f t="shared" si="39"/>
        <v>-64.06799836771809</v>
      </c>
      <c r="P293" s="1">
        <f>IFERROR(-100*_xlfn.XMATCH(A293,Injuries!A:A),O293)</f>
        <v>-64.06799836771809</v>
      </c>
      <c r="Q293" s="64" t="str">
        <f>IF(AND(_xlfn.IFNA(_xlfn.XMATCH(A293,RHH!A:A),0)&gt;0,_xlfn.IFNA(_xlfn.XMATCH(A293,LHH!A:A),0)&gt;0),"S",IF(_xlfn.IFNA(_xlfn.XMATCH(A293,RHH!A:A),0)&gt;0,"R",IF(_xlfn.IFNA(_xlfn.XMATCH(A293,LHH!A:A),0)&gt;0,"L",NA())))</f>
        <v>R</v>
      </c>
      <c r="R293" s="63" cm="1">
        <f t="array" ref="R293">IF(_xlfn.IFS(Q293="R",_xlfn.XLOOKUP(A293,RHH!A:A,RHH!V:V,0),Q293="L",_xlfn.XLOOKUP(A293,LHH!A:A,LHH!V:V,0),Q293="S",_xlfn.XLOOKUP(A293,RHH!A:A,RHH!V:V,0))="",AVERAGE(S293,N293),_xlfn.IFS(Q293="R",_xlfn.XLOOKUP(A293,RHH!A:A,RHH!V:V,0),Q293="L",_xlfn.XLOOKUP(A293,LHH!A:A,LHH!V:V,0),Q293="S",_xlfn.XLOOKUP(A293,RHH!A:A,RHH!V:V,0)))</f>
        <v>-0.21348531406638549</v>
      </c>
      <c r="S293" s="63" cm="1">
        <f t="array" ref="S293">_xlfn.IFS(Q293="R",_xlfn.XLOOKUP(A293,RHH!A:A,RHH!L:L,0),Q293="L",_xlfn.XLOOKUP(A293,LHH!A:A,LHH!L:L,0),Q293="S",_xlfn.XLOOKUP(A293,LHH!A:A,LHH!L:L,0))</f>
        <v>-0.50338716462305655</v>
      </c>
      <c r="T293" s="64" t="s">
        <v>533</v>
      </c>
      <c r="U293" s="64" t="s">
        <v>549</v>
      </c>
      <c r="V293" s="64" t="s">
        <v>549</v>
      </c>
      <c r="W293" s="64" t="s">
        <v>549</v>
      </c>
      <c r="X293" s="64" t="s">
        <v>549</v>
      </c>
    </row>
    <row r="294" spans="1:24" x14ac:dyDescent="0.45">
      <c r="A294" t="s">
        <v>217</v>
      </c>
      <c r="B294" t="s">
        <v>112</v>
      </c>
      <c r="C294">
        <v>81</v>
      </c>
      <c r="D294">
        <v>344</v>
      </c>
      <c r="E294">
        <v>305</v>
      </c>
      <c r="F294">
        <v>82</v>
      </c>
      <c r="G294" s="2">
        <v>0.377</v>
      </c>
      <c r="H294" s="2">
        <f t="shared" si="32"/>
        <v>0.23837209302325582</v>
      </c>
      <c r="I294" s="2">
        <f t="shared" si="33"/>
        <v>0.64825581395348841</v>
      </c>
      <c r="J294" s="2">
        <f t="shared" si="34"/>
        <v>0.24439244186046513</v>
      </c>
      <c r="K294" s="1">
        <f t="shared" si="35"/>
        <v>1.3859505138497395E-2</v>
      </c>
      <c r="L294" s="1">
        <f t="shared" si="36"/>
        <v>-0.18782696090336554</v>
      </c>
      <c r="M294" s="1">
        <f t="shared" si="37"/>
        <v>-2.5408360567118246E-2</v>
      </c>
      <c r="N294" s="1">
        <f t="shared" si="38"/>
        <v>-0.18648054048504639</v>
      </c>
      <c r="O294" s="1">
        <f t="shared" si="39"/>
        <v>-64.149305926855959</v>
      </c>
      <c r="P294" s="1">
        <f>IFERROR(-100*_xlfn.XMATCH(A294,Injuries!A:A),O294)</f>
        <v>-64.149305926855959</v>
      </c>
      <c r="Q294" s="64" t="str">
        <f>IF(AND(_xlfn.IFNA(_xlfn.XMATCH(A294,RHH!A:A),0)&gt;0,_xlfn.IFNA(_xlfn.XMATCH(A294,LHH!A:A),0)&gt;0),"S",IF(_xlfn.IFNA(_xlfn.XMATCH(A294,RHH!A:A),0)&gt;0,"R",IF(_xlfn.IFNA(_xlfn.XMATCH(A294,LHH!A:A),0)&gt;0,"L",NA())))</f>
        <v>S</v>
      </c>
      <c r="R294" s="63" cm="1">
        <f t="array" ref="R294">IF(_xlfn.IFS(Q294="R",_xlfn.XLOOKUP(A294,RHH!A:A,RHH!V:V,0),Q294="L",_xlfn.XLOOKUP(A294,LHH!A:A,LHH!V:V,0),Q294="S",_xlfn.XLOOKUP(A294,RHH!A:A,RHH!V:V,0))="",AVERAGE(S294,N294),_xlfn.IFS(Q294="R",_xlfn.XLOOKUP(A294,RHH!A:A,RHH!V:V,0),Q294="L",_xlfn.XLOOKUP(A294,LHH!A:A,LHH!V:V,0),Q294="S",_xlfn.XLOOKUP(A294,RHH!A:A,RHH!V:V,0)))</f>
        <v>-0.44651326799518559</v>
      </c>
      <c r="S294" s="63" cm="1">
        <f t="array" ref="S294">_xlfn.IFS(Q294="R",_xlfn.XLOOKUP(A294,RHH!A:A,RHH!L:L,0),Q294="L",_xlfn.XLOOKUP(A294,LHH!A:A,LHH!L:L,0),Q294="S",_xlfn.XLOOKUP(A294,LHH!A:A,LHH!L:L,0))</f>
        <v>-0.37725106429988009</v>
      </c>
      <c r="T294" s="64" t="s">
        <v>531</v>
      </c>
      <c r="U294" s="64" t="s">
        <v>532</v>
      </c>
      <c r="V294" s="64" t="s">
        <v>549</v>
      </c>
      <c r="W294" s="64" t="s">
        <v>549</v>
      </c>
      <c r="X294" s="64" t="s">
        <v>549</v>
      </c>
    </row>
    <row r="295" spans="1:24" x14ac:dyDescent="0.45">
      <c r="A295" t="s">
        <v>212</v>
      </c>
      <c r="B295" t="s">
        <v>63</v>
      </c>
      <c r="C295">
        <v>57</v>
      </c>
      <c r="D295">
        <v>163</v>
      </c>
      <c r="E295">
        <v>150</v>
      </c>
      <c r="F295">
        <v>42</v>
      </c>
      <c r="G295" s="2">
        <v>0.34699999999999998</v>
      </c>
      <c r="H295" s="2">
        <f t="shared" si="32"/>
        <v>0.25766871165644173</v>
      </c>
      <c r="I295" s="2">
        <f t="shared" si="33"/>
        <v>0.66257668711656437</v>
      </c>
      <c r="J295" s="2">
        <f t="shared" si="34"/>
        <v>0.22991411042944782</v>
      </c>
      <c r="K295" s="1">
        <f t="shared" si="35"/>
        <v>-0.27551133838217096</v>
      </c>
      <c r="L295" s="1">
        <f t="shared" si="36"/>
        <v>-0.51563002202033603</v>
      </c>
      <c r="M295" s="1">
        <f t="shared" si="37"/>
        <v>0.15454012728646827</v>
      </c>
      <c r="N295" s="1">
        <f t="shared" si="38"/>
        <v>-0.39956274334895875</v>
      </c>
      <c r="O295" s="1">
        <f t="shared" si="39"/>
        <v>-65.128727165880278</v>
      </c>
      <c r="P295" s="1">
        <f>IFERROR(-100*_xlfn.XMATCH(A295,Injuries!A:A),O295)</f>
        <v>-65.128727165880278</v>
      </c>
      <c r="Q295" s="64" t="str">
        <f>IF(AND(_xlfn.IFNA(_xlfn.XMATCH(A295,RHH!A:A),0)&gt;0,_xlfn.IFNA(_xlfn.XMATCH(A295,LHH!A:A),0)&gt;0),"S",IF(_xlfn.IFNA(_xlfn.XMATCH(A295,RHH!A:A),0)&gt;0,"R",IF(_xlfn.IFNA(_xlfn.XMATCH(A295,LHH!A:A),0)&gt;0,"L",NA())))</f>
        <v>R</v>
      </c>
      <c r="R295" s="63" cm="1">
        <f t="array" ref="R295">IF(_xlfn.IFS(Q295="R",_xlfn.XLOOKUP(A295,RHH!A:A,RHH!V:V,0),Q295="L",_xlfn.XLOOKUP(A295,LHH!A:A,LHH!V:V,0),Q295="S",_xlfn.XLOOKUP(A295,RHH!A:A,RHH!V:V,0))="",AVERAGE(S295,N295),_xlfn.IFS(Q295="R",_xlfn.XLOOKUP(A295,RHH!A:A,RHH!V:V,0),Q295="L",_xlfn.XLOOKUP(A295,LHH!A:A,LHH!V:V,0),Q295="S",_xlfn.XLOOKUP(A295,RHH!A:A,RHH!V:V,0)))</f>
        <v>0.10272885781116728</v>
      </c>
      <c r="S295" s="63" cm="1">
        <f t="array" ref="S295">_xlfn.IFS(Q295="R",_xlfn.XLOOKUP(A295,RHH!A:A,RHH!L:L,0),Q295="L",_xlfn.XLOOKUP(A295,LHH!A:A,LHH!L:L,0),Q295="S",_xlfn.XLOOKUP(A295,LHH!A:A,LHH!L:L,0))</f>
        <v>-0.55285958200977392</v>
      </c>
      <c r="T295" s="64" t="s">
        <v>534</v>
      </c>
      <c r="U295" s="64" t="s">
        <v>549</v>
      </c>
      <c r="V295" s="64" t="s">
        <v>549</v>
      </c>
      <c r="W295" s="64" t="s">
        <v>549</v>
      </c>
      <c r="X295" s="64" t="s">
        <v>549</v>
      </c>
    </row>
    <row r="296" spans="1:24" x14ac:dyDescent="0.45">
      <c r="A296" t="s">
        <v>293</v>
      </c>
      <c r="B296" t="s">
        <v>57</v>
      </c>
      <c r="C296">
        <v>73</v>
      </c>
      <c r="D296">
        <v>203</v>
      </c>
      <c r="E296">
        <v>185</v>
      </c>
      <c r="F296">
        <v>47</v>
      </c>
      <c r="G296" s="2">
        <v>0.34599999999999997</v>
      </c>
      <c r="H296" s="2">
        <f t="shared" si="32"/>
        <v>0.23152709359605911</v>
      </c>
      <c r="I296" s="2">
        <f t="shared" si="33"/>
        <v>0.67980295566502458</v>
      </c>
      <c r="J296" s="2">
        <f t="shared" si="34"/>
        <v>0.23521182266009849</v>
      </c>
      <c r="K296" s="1">
        <f t="shared" si="35"/>
        <v>0.11650667331852065</v>
      </c>
      <c r="L296" s="1">
        <f t="shared" si="36"/>
        <v>-0.526556790724235</v>
      </c>
      <c r="M296" s="1">
        <f t="shared" si="37"/>
        <v>0.37099627080205</v>
      </c>
      <c r="N296" s="1">
        <f t="shared" si="38"/>
        <v>-0.32159462957669249</v>
      </c>
      <c r="O296" s="1">
        <f t="shared" si="39"/>
        <v>-65.283709804068579</v>
      </c>
      <c r="P296" s="1">
        <f>IFERROR(-100*_xlfn.XMATCH(A296,Injuries!A:A),O296)</f>
        <v>-65.283709804068579</v>
      </c>
      <c r="Q296" s="64" t="str">
        <f>IF(AND(_xlfn.IFNA(_xlfn.XMATCH(A296,RHH!A:A),0)&gt;0,_xlfn.IFNA(_xlfn.XMATCH(A296,LHH!A:A),0)&gt;0),"S",IF(_xlfn.IFNA(_xlfn.XMATCH(A296,RHH!A:A),0)&gt;0,"R",IF(_xlfn.IFNA(_xlfn.XMATCH(A296,LHH!A:A),0)&gt;0,"L",NA())))</f>
        <v>R</v>
      </c>
      <c r="R296" s="63" cm="1">
        <f t="array" ref="R296">IF(_xlfn.IFS(Q296="R",_xlfn.XLOOKUP(A296,RHH!A:A,RHH!V:V,0),Q296="L",_xlfn.XLOOKUP(A296,LHH!A:A,LHH!V:V,0),Q296="S",_xlfn.XLOOKUP(A296,RHH!A:A,RHH!V:V,0))="",AVERAGE(S296,N296),_xlfn.IFS(Q296="R",_xlfn.XLOOKUP(A296,RHH!A:A,RHH!V:V,0),Q296="L",_xlfn.XLOOKUP(A296,LHH!A:A,LHH!V:V,0),Q296="S",_xlfn.XLOOKUP(A296,RHH!A:A,RHH!V:V,0)))</f>
        <v>-0.31101153046728558</v>
      </c>
      <c r="S296" s="63" cm="1">
        <f t="array" ref="S296">_xlfn.IFS(Q296="R",_xlfn.XLOOKUP(A296,RHH!A:A,RHH!L:L,0),Q296="L",_xlfn.XLOOKUP(A296,LHH!A:A,LHH!L:L,0),Q296="S",_xlfn.XLOOKUP(A296,LHH!A:A,LHH!L:L,0))</f>
        <v>-0.61350208164883935</v>
      </c>
      <c r="T296" s="64" t="s">
        <v>531</v>
      </c>
      <c r="U296" s="64" t="s">
        <v>532</v>
      </c>
      <c r="V296" s="64" t="s">
        <v>534</v>
      </c>
      <c r="W296" s="64" t="s">
        <v>549</v>
      </c>
      <c r="X296" s="64" t="s">
        <v>549</v>
      </c>
    </row>
    <row r="297" spans="1:24" x14ac:dyDescent="0.45">
      <c r="A297" s="87" t="s">
        <v>322</v>
      </c>
      <c r="B297" t="s">
        <v>44</v>
      </c>
      <c r="C297">
        <v>54</v>
      </c>
      <c r="D297">
        <v>174</v>
      </c>
      <c r="E297">
        <v>165</v>
      </c>
      <c r="F297">
        <v>35</v>
      </c>
      <c r="G297" s="2">
        <v>0.309</v>
      </c>
      <c r="H297" s="2">
        <f t="shared" si="32"/>
        <v>0.20114942528735633</v>
      </c>
      <c r="I297" s="2">
        <f t="shared" si="33"/>
        <v>0.74712643678160917</v>
      </c>
      <c r="J297" s="2">
        <f t="shared" si="34"/>
        <v>0.23086206896551723</v>
      </c>
      <c r="K297" s="1">
        <f t="shared" si="35"/>
        <v>0.57204822024855317</v>
      </c>
      <c r="L297" s="1">
        <f t="shared" si="36"/>
        <v>-0.93084723276849801</v>
      </c>
      <c r="M297" s="1">
        <f t="shared" si="37"/>
        <v>1.2169473860737656</v>
      </c>
      <c r="N297" s="1">
        <f t="shared" si="38"/>
        <v>-0.385611336444667</v>
      </c>
      <c r="O297" s="1">
        <f t="shared" si="39"/>
        <v>-67.096372541372062</v>
      </c>
      <c r="P297" s="1">
        <f>IFERROR(-100*_xlfn.XMATCH(A297,Injuries!A:A),O297)</f>
        <v>-67.096372541372062</v>
      </c>
      <c r="Q297" s="64" t="str">
        <f>IF(AND(_xlfn.IFNA(_xlfn.XMATCH(A297,RHH!A:A),0)&gt;0,_xlfn.IFNA(_xlfn.XMATCH(A297,LHH!A:A),0)&gt;0),"S",IF(_xlfn.IFNA(_xlfn.XMATCH(A297,RHH!A:A),0)&gt;0,"R",IF(_xlfn.IFNA(_xlfn.XMATCH(A297,LHH!A:A),0)&gt;0,"L",NA())))</f>
        <v>R</v>
      </c>
      <c r="R297" s="63" cm="1">
        <f t="array" ref="R297">IF(_xlfn.IFS(Q297="R",_xlfn.XLOOKUP(A297,RHH!A:A,RHH!V:V,0),Q297="L",_xlfn.XLOOKUP(A297,LHH!A:A,LHH!V:V,0),Q297="S",_xlfn.XLOOKUP(A297,RHH!A:A,RHH!V:V,0))="",AVERAGE(S297,N297),_xlfn.IFS(Q297="R",_xlfn.XLOOKUP(A297,RHH!A:A,RHH!V:V,0),Q297="L",_xlfn.XLOOKUP(A297,LHH!A:A,LHH!V:V,0),Q297="S",_xlfn.XLOOKUP(A297,RHH!A:A,RHH!V:V,0)))</f>
        <v>-0.70109989864919597</v>
      </c>
      <c r="S297" s="63" cm="1">
        <f t="array" ref="S297">_xlfn.IFS(Q297="R",_xlfn.XLOOKUP(A297,RHH!A:A,RHH!L:L,0),Q297="L",_xlfn.XLOOKUP(A297,LHH!A:A,LHH!L:L,0),Q297="S",_xlfn.XLOOKUP(A297,LHH!A:A,LHH!L:L,0))</f>
        <v>-0.30147766696115474</v>
      </c>
      <c r="T297" s="64"/>
      <c r="U297" s="64"/>
      <c r="V297" s="64"/>
      <c r="W297" s="64"/>
      <c r="X297" s="64"/>
    </row>
    <row r="298" spans="1:24" x14ac:dyDescent="0.45">
      <c r="A298" s="87" t="s">
        <v>195</v>
      </c>
      <c r="B298" t="s">
        <v>57</v>
      </c>
      <c r="C298">
        <v>53</v>
      </c>
      <c r="D298">
        <v>91</v>
      </c>
      <c r="E298">
        <v>85</v>
      </c>
      <c r="F298">
        <v>26</v>
      </c>
      <c r="G298" s="2">
        <v>0.318</v>
      </c>
      <c r="H298" s="2">
        <f t="shared" si="32"/>
        <v>0.2857142857142857</v>
      </c>
      <c r="I298" s="2">
        <f t="shared" si="33"/>
        <v>0.64835164835164838</v>
      </c>
      <c r="J298" s="2">
        <f t="shared" si="34"/>
        <v>0.2061758241758242</v>
      </c>
      <c r="K298" s="1">
        <f t="shared" si="35"/>
        <v>-0.69608095093505096</v>
      </c>
      <c r="L298" s="1">
        <f t="shared" si="36"/>
        <v>-0.83250631443340695</v>
      </c>
      <c r="M298" s="1">
        <f t="shared" si="37"/>
        <v>-2.4204156407436939E-2</v>
      </c>
      <c r="N298" s="1">
        <f t="shared" si="38"/>
        <v>-0.74892664285880972</v>
      </c>
      <c r="O298" s="1">
        <f t="shared" si="39"/>
        <v>-68.152324500151678</v>
      </c>
      <c r="P298" s="1">
        <f>IFERROR(-100*_xlfn.XMATCH(A298,Injuries!A:A),O298)</f>
        <v>-68.152324500151678</v>
      </c>
      <c r="Q298" s="64" t="str">
        <f>IF(AND(_xlfn.IFNA(_xlfn.XMATCH(A298,RHH!A:A),0)&gt;0,_xlfn.IFNA(_xlfn.XMATCH(A298,LHH!A:A),0)&gt;0),"S",IF(_xlfn.IFNA(_xlfn.XMATCH(A298,RHH!A:A),0)&gt;0,"R",IF(_xlfn.IFNA(_xlfn.XMATCH(A298,LHH!A:A),0)&gt;0,"L",NA())))</f>
        <v>R</v>
      </c>
      <c r="R298" s="63" cm="1">
        <f t="array" ref="R298">IF(_xlfn.IFS(Q298="R",_xlfn.XLOOKUP(A298,RHH!A:A,RHH!V:V,0),Q298="L",_xlfn.XLOOKUP(A298,LHH!A:A,LHH!V:V,0),Q298="S",_xlfn.XLOOKUP(A298,RHH!A:A,RHH!V:V,0))="",AVERAGE(S298,N298),_xlfn.IFS(Q298="R",_xlfn.XLOOKUP(A298,RHH!A:A,RHH!V:V,0),Q298="L",_xlfn.XLOOKUP(A298,LHH!A:A,LHH!V:V,0),Q298="S",_xlfn.XLOOKUP(A298,RHH!A:A,RHH!V:V,0)))</f>
        <v>-0.72591141315863228</v>
      </c>
      <c r="S298" s="63" cm="1">
        <f t="array" ref="S298">_xlfn.IFS(Q298="R",_xlfn.XLOOKUP(A298,RHH!A:A,RHH!L:L,0),Q298="L",_xlfn.XLOOKUP(A298,LHH!A:A,LHH!L:L,0),Q298="S",_xlfn.XLOOKUP(A298,LHH!A:A,LHH!L:L,0))</f>
        <v>-0.21845644989137225</v>
      </c>
      <c r="T298" s="64"/>
      <c r="U298" s="64"/>
      <c r="V298" s="64"/>
      <c r="W298" s="64"/>
      <c r="X298" s="64"/>
    </row>
    <row r="299" spans="1:24" x14ac:dyDescent="0.45">
      <c r="A299" t="s">
        <v>564</v>
      </c>
      <c r="B299" t="s">
        <v>93</v>
      </c>
      <c r="C299">
        <v>38</v>
      </c>
      <c r="D299">
        <v>140</v>
      </c>
      <c r="E299">
        <v>117</v>
      </c>
      <c r="F299">
        <v>39</v>
      </c>
      <c r="G299" s="2">
        <v>0.40200000000000002</v>
      </c>
      <c r="H299" s="2">
        <f t="shared" si="32"/>
        <v>0.27857142857142858</v>
      </c>
      <c r="I299" s="2">
        <f t="shared" si="33"/>
        <v>0.55714285714285716</v>
      </c>
      <c r="J299" s="2">
        <f t="shared" si="34"/>
        <v>0.2239714285714286</v>
      </c>
      <c r="K299" s="1">
        <f t="shared" si="35"/>
        <v>-0.58896712773798954</v>
      </c>
      <c r="L299" s="1">
        <f t="shared" si="36"/>
        <v>8.5342256694109858E-2</v>
      </c>
      <c r="M299" s="1">
        <f t="shared" si="37"/>
        <v>-1.1702853953149521</v>
      </c>
      <c r="N299" s="1">
        <f t="shared" si="38"/>
        <v>-0.48702308000856565</v>
      </c>
      <c r="O299" s="1">
        <f t="shared" si="39"/>
        <v>-68.183231201199192</v>
      </c>
      <c r="P299" s="1">
        <f>IFERROR(-100*_xlfn.XMATCH(A299,Injuries!A:A),O299)</f>
        <v>-68.183231201199192</v>
      </c>
      <c r="Q299" s="64" t="str">
        <f>IF(AND(_xlfn.IFNA(_xlfn.XMATCH(A299,RHH!A:A),0)&gt;0,_xlfn.IFNA(_xlfn.XMATCH(A299,LHH!A:A),0)&gt;0),"S",IF(_xlfn.IFNA(_xlfn.XMATCH(A299,RHH!A:A),0)&gt;0,"R",IF(_xlfn.IFNA(_xlfn.XMATCH(A299,LHH!A:A),0)&gt;0,"L",NA())))</f>
        <v>L</v>
      </c>
      <c r="R299" s="63" cm="1">
        <f t="array" ref="R299">IF(_xlfn.IFS(Q299="R",_xlfn.XLOOKUP(A299,RHH!A:A,RHH!V:V,0),Q299="L",_xlfn.XLOOKUP(A299,LHH!A:A,LHH!V:V,0),Q299="S",_xlfn.XLOOKUP(A299,RHH!A:A,RHH!V:V,0))="",AVERAGE(S299,N299),_xlfn.IFS(Q299="R",_xlfn.XLOOKUP(A299,RHH!A:A,RHH!V:V,0),Q299="L",_xlfn.XLOOKUP(A299,LHH!A:A,LHH!V:V,0),Q299="S",_xlfn.XLOOKUP(A299,RHH!A:A,RHH!V:V,0)))</f>
        <v>0.53728453051260994</v>
      </c>
      <c r="S299" s="63" cm="1">
        <f t="array" ref="S299">_xlfn.IFS(Q299="R",_xlfn.XLOOKUP(A299,RHH!A:A,RHH!L:L,0),Q299="L",_xlfn.XLOOKUP(A299,LHH!A:A,LHH!L:L,0),Q299="S",_xlfn.XLOOKUP(A299,LHH!A:A,LHH!L:L,0))</f>
        <v>-0.32132467806879356</v>
      </c>
      <c r="T299" s="64" t="e">
        <v>#NAME?</v>
      </c>
      <c r="U299" s="64" t="s">
        <v>549</v>
      </c>
      <c r="V299" s="64" t="s">
        <v>549</v>
      </c>
      <c r="W299" s="64" t="s">
        <v>549</v>
      </c>
      <c r="X299" s="64" t="s">
        <v>549</v>
      </c>
    </row>
    <row r="300" spans="1:24" x14ac:dyDescent="0.45">
      <c r="A300" t="s">
        <v>128</v>
      </c>
      <c r="B300" t="s">
        <v>93</v>
      </c>
      <c r="C300">
        <v>83</v>
      </c>
      <c r="D300">
        <v>358</v>
      </c>
      <c r="E300">
        <v>316</v>
      </c>
      <c r="F300">
        <v>97</v>
      </c>
      <c r="G300" s="2">
        <v>0.39900000000000002</v>
      </c>
      <c r="H300" s="2">
        <f t="shared" si="32"/>
        <v>0.27094972067039108</v>
      </c>
      <c r="I300" s="2">
        <f t="shared" si="33"/>
        <v>0.61173184357541899</v>
      </c>
      <c r="J300" s="2">
        <f t="shared" si="34"/>
        <v>0.24408100558659218</v>
      </c>
      <c r="K300" s="1">
        <f t="shared" si="35"/>
        <v>-0.47467248957799651</v>
      </c>
      <c r="L300" s="1">
        <f t="shared" si="36"/>
        <v>5.2561950582412809E-2</v>
      </c>
      <c r="M300" s="1">
        <f t="shared" si="37"/>
        <v>-0.48434917828825635</v>
      </c>
      <c r="N300" s="1">
        <f t="shared" si="38"/>
        <v>-0.19106404705862909</v>
      </c>
      <c r="O300" s="1">
        <f t="shared" si="39"/>
        <v>-68.400928846989217</v>
      </c>
      <c r="P300" s="1">
        <f>IFERROR(-100*_xlfn.XMATCH(A300,Injuries!A:A),O300)</f>
        <v>-68.400928846989217</v>
      </c>
      <c r="Q300" s="64" t="str">
        <f>IF(AND(_xlfn.IFNA(_xlfn.XMATCH(A300,RHH!A:A),0)&gt;0,_xlfn.IFNA(_xlfn.XMATCH(A300,LHH!A:A),0)&gt;0),"S",IF(_xlfn.IFNA(_xlfn.XMATCH(A300,RHH!A:A),0)&gt;0,"R",IF(_xlfn.IFNA(_xlfn.XMATCH(A300,LHH!A:A),0)&gt;0,"L",NA())))</f>
        <v>R</v>
      </c>
      <c r="R300" s="63" cm="1">
        <f t="array" ref="R300">IF(_xlfn.IFS(Q300="R",_xlfn.XLOOKUP(A300,RHH!A:A,RHH!V:V,0),Q300="L",_xlfn.XLOOKUP(A300,LHH!A:A,LHH!V:V,0),Q300="S",_xlfn.XLOOKUP(A300,RHH!A:A,RHH!V:V,0))="",AVERAGE(S300,N300),_xlfn.IFS(Q300="R",_xlfn.XLOOKUP(A300,RHH!A:A,RHH!V:V,0),Q300="L",_xlfn.XLOOKUP(A300,LHH!A:A,LHH!V:V,0),Q300="S",_xlfn.XLOOKUP(A300,RHH!A:A,RHH!V:V,0)))</f>
        <v>-0.50814916588749293</v>
      </c>
      <c r="S300" s="63" cm="1">
        <f t="array" ref="S300">_xlfn.IFS(Q300="R",_xlfn.XLOOKUP(A300,RHH!A:A,RHH!L:L,0),Q300="L",_xlfn.XLOOKUP(A300,LHH!A:A,LHH!L:L,0),Q300="S",_xlfn.XLOOKUP(A300,LHH!A:A,LHH!L:L,0))</f>
        <v>-0.47072047134336736</v>
      </c>
      <c r="T300" s="64" t="s">
        <v>529</v>
      </c>
      <c r="U300" s="64" t="s">
        <v>549</v>
      </c>
      <c r="V300" s="64" t="s">
        <v>549</v>
      </c>
      <c r="W300" s="64" t="s">
        <v>549</v>
      </c>
      <c r="X300" s="64" t="s">
        <v>549</v>
      </c>
    </row>
    <row r="301" spans="1:24" x14ac:dyDescent="0.45">
      <c r="A301" s="87" t="s">
        <v>342</v>
      </c>
      <c r="B301" t="s">
        <v>44</v>
      </c>
      <c r="C301">
        <v>52</v>
      </c>
      <c r="D301">
        <v>184</v>
      </c>
      <c r="E301">
        <v>173</v>
      </c>
      <c r="F301">
        <v>48</v>
      </c>
      <c r="G301" s="2">
        <v>0.34100000000000003</v>
      </c>
      <c r="H301" s="2">
        <f t="shared" si="32"/>
        <v>0.2608695652173913</v>
      </c>
      <c r="I301" s="2">
        <f t="shared" si="33"/>
        <v>0.67934782608695654</v>
      </c>
      <c r="J301" s="2">
        <f t="shared" si="34"/>
        <v>0.23165760869565219</v>
      </c>
      <c r="K301" s="1">
        <f t="shared" si="35"/>
        <v>-0.32351113111918417</v>
      </c>
      <c r="L301" s="1">
        <f t="shared" si="36"/>
        <v>-0.58119063424372952</v>
      </c>
      <c r="M301" s="1">
        <f t="shared" si="37"/>
        <v>0.36527735419562762</v>
      </c>
      <c r="N301" s="1">
        <f t="shared" si="38"/>
        <v>-0.3739031255247427</v>
      </c>
      <c r="O301" s="1">
        <f t="shared" si="39"/>
        <v>-68.798175096552654</v>
      </c>
      <c r="P301" s="1">
        <f>IFERROR(-100*_xlfn.XMATCH(A301,Injuries!A:A),O301)</f>
        <v>-68.798175096552654</v>
      </c>
      <c r="Q301" s="64" t="str">
        <f>IF(AND(_xlfn.IFNA(_xlfn.XMATCH(A301,RHH!A:A),0)&gt;0,_xlfn.IFNA(_xlfn.XMATCH(A301,LHH!A:A),0)&gt;0),"S",IF(_xlfn.IFNA(_xlfn.XMATCH(A301,RHH!A:A),0)&gt;0,"R",IF(_xlfn.IFNA(_xlfn.XMATCH(A301,LHH!A:A),0)&gt;0,"L",NA())))</f>
        <v>L</v>
      </c>
      <c r="R301" s="63" cm="1">
        <f t="array" ref="R301">IF(_xlfn.IFS(Q301="R",_xlfn.XLOOKUP(A301,RHH!A:A,RHH!V:V,0),Q301="L",_xlfn.XLOOKUP(A301,LHH!A:A,LHH!V:V,0),Q301="S",_xlfn.XLOOKUP(A301,RHH!A:A,RHH!V:V,0))="",AVERAGE(S301,N301),_xlfn.IFS(Q301="R",_xlfn.XLOOKUP(A301,RHH!A:A,RHH!V:V,0),Q301="L",_xlfn.XLOOKUP(A301,LHH!A:A,LHH!V:V,0),Q301="S",_xlfn.XLOOKUP(A301,RHH!A:A,RHH!V:V,0)))</f>
        <v>-1.6281292005631454</v>
      </c>
      <c r="S301" s="63" cm="1">
        <f t="array" ref="S301">_xlfn.IFS(Q301="R",_xlfn.XLOOKUP(A301,RHH!A:A,RHH!L:L,0),Q301="L",_xlfn.XLOOKUP(A301,LHH!A:A,LHH!L:L,0),Q301="S",_xlfn.XLOOKUP(A301,LHH!A:A,LHH!L:L,0))</f>
        <v>0.29923905992605904</v>
      </c>
      <c r="T301" s="64"/>
      <c r="U301" s="64"/>
      <c r="V301" s="64"/>
      <c r="W301" s="64"/>
      <c r="X301" s="64"/>
    </row>
    <row r="302" spans="1:24" x14ac:dyDescent="0.45">
      <c r="A302" t="s">
        <v>556</v>
      </c>
      <c r="B302" t="s">
        <v>24</v>
      </c>
      <c r="C302">
        <v>29</v>
      </c>
      <c r="D302">
        <v>122</v>
      </c>
      <c r="E302">
        <v>108</v>
      </c>
      <c r="F302">
        <v>36</v>
      </c>
      <c r="G302" s="2">
        <v>0.37</v>
      </c>
      <c r="H302" s="2">
        <f t="shared" si="32"/>
        <v>0.29508196721311475</v>
      </c>
      <c r="I302" s="2">
        <f t="shared" si="33"/>
        <v>0.5901639344262295</v>
      </c>
      <c r="J302" s="2">
        <f t="shared" si="34"/>
        <v>0.21836065573770491</v>
      </c>
      <c r="K302" s="1">
        <f t="shared" si="35"/>
        <v>-0.83655809611152554</v>
      </c>
      <c r="L302" s="1">
        <f t="shared" si="36"/>
        <v>-0.26431434183065866</v>
      </c>
      <c r="M302" s="1">
        <f t="shared" si="37"/>
        <v>-0.75536007220267221</v>
      </c>
      <c r="N302" s="1">
        <f t="shared" si="38"/>
        <v>-0.56959860612323709</v>
      </c>
      <c r="O302" s="1">
        <f t="shared" si="39"/>
        <v>-69.491029947034932</v>
      </c>
      <c r="P302" s="1">
        <f>IFERROR(-100*_xlfn.XMATCH(A302,Injuries!A:A),O302)</f>
        <v>-69.491029947034932</v>
      </c>
      <c r="Q302" s="64" t="str">
        <f>IF(AND(_xlfn.IFNA(_xlfn.XMATCH(A302,RHH!A:A),0)&gt;0,_xlfn.IFNA(_xlfn.XMATCH(A302,LHH!A:A),0)&gt;0),"S",IF(_xlfn.IFNA(_xlfn.XMATCH(A302,RHH!A:A),0)&gt;0,"R",IF(_xlfn.IFNA(_xlfn.XMATCH(A302,LHH!A:A),0)&gt;0,"L",NA())))</f>
        <v>R</v>
      </c>
      <c r="R302" s="63" cm="1">
        <f t="array" ref="R302">IF(_xlfn.IFS(Q302="R",_xlfn.XLOOKUP(A302,RHH!A:A,RHH!V:V,0),Q302="L",_xlfn.XLOOKUP(A302,LHH!A:A,LHH!V:V,0),Q302="S",_xlfn.XLOOKUP(A302,RHH!A:A,RHH!V:V,0))="",AVERAGE(S302,N302),_xlfn.IFS(Q302="R",_xlfn.XLOOKUP(A302,RHH!A:A,RHH!V:V,0),Q302="L",_xlfn.XLOOKUP(A302,LHH!A:A,LHH!V:V,0),Q302="S",_xlfn.XLOOKUP(A302,RHH!A:A,RHH!V:V,0)))</f>
        <v>-1.0173040466460497</v>
      </c>
      <c r="S302" s="63" cm="1">
        <f t="array" ref="S302">_xlfn.IFS(Q302="R",_xlfn.XLOOKUP(A302,RHH!A:A,RHH!L:L,0),Q302="L",_xlfn.XLOOKUP(A302,LHH!A:A,LHH!L:L,0),Q302="S",_xlfn.XLOOKUP(A302,LHH!A:A,LHH!L:L,0))</f>
        <v>-0.32635948069745396</v>
      </c>
      <c r="T302" s="64" t="s">
        <v>534</v>
      </c>
      <c r="U302" s="64" t="s">
        <v>549</v>
      </c>
      <c r="V302" s="64" t="s">
        <v>549</v>
      </c>
      <c r="W302" s="64" t="s">
        <v>549</v>
      </c>
      <c r="X302" s="64" t="s">
        <v>549</v>
      </c>
    </row>
    <row r="303" spans="1:24" x14ac:dyDescent="0.45">
      <c r="A303" t="s">
        <v>552</v>
      </c>
      <c r="B303" t="s">
        <v>90</v>
      </c>
      <c r="C303">
        <v>26</v>
      </c>
      <c r="D303">
        <v>63</v>
      </c>
      <c r="E303">
        <v>54</v>
      </c>
      <c r="F303">
        <v>13</v>
      </c>
      <c r="G303" s="2">
        <v>0.27800000000000002</v>
      </c>
      <c r="H303" s="2">
        <f t="shared" si="32"/>
        <v>0.20634920634920634</v>
      </c>
      <c r="I303" s="2">
        <f t="shared" si="33"/>
        <v>0.65079365079365081</v>
      </c>
      <c r="J303" s="2">
        <f t="shared" si="34"/>
        <v>0.18092063492063495</v>
      </c>
      <c r="K303" s="1">
        <f t="shared" si="35"/>
        <v>0.49407264014341268</v>
      </c>
      <c r="L303" s="1">
        <f t="shared" si="36"/>
        <v>-1.269577062589367</v>
      </c>
      <c r="M303" s="1">
        <f t="shared" si="37"/>
        <v>6.4807495874094068E-3</v>
      </c>
      <c r="N303" s="1">
        <f t="shared" si="38"/>
        <v>-1.1206152857028291</v>
      </c>
      <c r="O303" s="1">
        <f t="shared" si="39"/>
        <v>-70.598762999278236</v>
      </c>
      <c r="P303" s="1">
        <f>IFERROR(-100*_xlfn.XMATCH(A303,Injuries!A:A),O303)</f>
        <v>-70.598762999278236</v>
      </c>
      <c r="Q303" s="64" t="str">
        <f>IF(AND(_xlfn.IFNA(_xlfn.XMATCH(A303,RHH!A:A),0)&gt;0,_xlfn.IFNA(_xlfn.XMATCH(A303,LHH!A:A),0)&gt;0),"S",IF(_xlfn.IFNA(_xlfn.XMATCH(A303,RHH!A:A),0)&gt;0,"R",IF(_xlfn.IFNA(_xlfn.XMATCH(A303,LHH!A:A),0)&gt;0,"L",NA())))</f>
        <v>R</v>
      </c>
      <c r="R303" s="63" cm="1">
        <f t="array" ref="R303">IF(_xlfn.IFS(Q303="R",_xlfn.XLOOKUP(A303,RHH!A:A,RHH!V:V,0),Q303="L",_xlfn.XLOOKUP(A303,LHH!A:A,LHH!V:V,0),Q303="S",_xlfn.XLOOKUP(A303,RHH!A:A,RHH!V:V,0))="",AVERAGE(S303,N303),_xlfn.IFS(Q303="R",_xlfn.XLOOKUP(A303,RHH!A:A,RHH!V:V,0),Q303="L",_xlfn.XLOOKUP(A303,LHH!A:A,LHH!V:V,0),Q303="S",_xlfn.XLOOKUP(A303,RHH!A:A,RHH!V:V,0)))</f>
        <v>-0.61009289348901163</v>
      </c>
      <c r="S303" s="63" cm="1">
        <f t="array" ref="S303">_xlfn.IFS(Q303="R",_xlfn.XLOOKUP(A303,RHH!A:A,RHH!L:L,0),Q303="L",_xlfn.XLOOKUP(A303,LHH!A:A,LHH!L:L,0),Q303="S",_xlfn.XLOOKUP(A303,LHH!A:A,LHH!L:L,0))</f>
        <v>-0.51899173382136288</v>
      </c>
      <c r="T303" s="64" t="s">
        <v>532</v>
      </c>
      <c r="U303" s="64" t="s">
        <v>534</v>
      </c>
      <c r="V303" s="64" t="s">
        <v>549</v>
      </c>
      <c r="W303" s="64" t="s">
        <v>549</v>
      </c>
      <c r="X303" s="64" t="s">
        <v>549</v>
      </c>
    </row>
    <row r="304" spans="1:24" x14ac:dyDescent="0.45">
      <c r="A304" t="s">
        <v>70</v>
      </c>
      <c r="B304" t="s">
        <v>53</v>
      </c>
      <c r="C304">
        <v>51</v>
      </c>
      <c r="D304">
        <v>90</v>
      </c>
      <c r="E304">
        <v>81</v>
      </c>
      <c r="F304">
        <v>24</v>
      </c>
      <c r="G304" s="2">
        <v>0.32100000000000001</v>
      </c>
      <c r="H304" s="2">
        <f t="shared" si="32"/>
        <v>0.26666666666666666</v>
      </c>
      <c r="I304" s="2">
        <f t="shared" si="33"/>
        <v>0.6333333333333333</v>
      </c>
      <c r="J304" s="2">
        <f t="shared" si="34"/>
        <v>0.20330000000000001</v>
      </c>
      <c r="K304" s="1">
        <f t="shared" si="35"/>
        <v>-0.41044408907621982</v>
      </c>
      <c r="L304" s="1">
        <f t="shared" si="36"/>
        <v>-0.79972600832170981</v>
      </c>
      <c r="M304" s="1">
        <f t="shared" si="37"/>
        <v>-0.21291632827574336</v>
      </c>
      <c r="N304" s="1">
        <f t="shared" si="38"/>
        <v>-0.79125106079008622</v>
      </c>
      <c r="O304" s="1">
        <f t="shared" si="39"/>
        <v>-71.212595471107761</v>
      </c>
      <c r="P304" s="1">
        <f>IFERROR(-100*_xlfn.XMATCH(A304,Injuries!A:A),O304)</f>
        <v>-71.212595471107761</v>
      </c>
      <c r="Q304" s="64" t="str">
        <f>IF(AND(_xlfn.IFNA(_xlfn.XMATCH(A304,RHH!A:A),0)&gt;0,_xlfn.IFNA(_xlfn.XMATCH(A304,LHH!A:A),0)&gt;0),"S",IF(_xlfn.IFNA(_xlfn.XMATCH(A304,RHH!A:A),0)&gt;0,"R",IF(_xlfn.IFNA(_xlfn.XMATCH(A304,LHH!A:A),0)&gt;0,"L",NA())))</f>
        <v>L</v>
      </c>
      <c r="R304" s="63" cm="1">
        <f t="array" ref="R304">IF(_xlfn.IFS(Q304="R",_xlfn.XLOOKUP(A304,RHH!A:A,RHH!V:V,0),Q304="L",_xlfn.XLOOKUP(A304,LHH!A:A,LHH!V:V,0),Q304="S",_xlfn.XLOOKUP(A304,RHH!A:A,RHH!V:V,0))="",AVERAGE(S304,N304),_xlfn.IFS(Q304="R",_xlfn.XLOOKUP(A304,RHH!A:A,RHH!V:V,0),Q304="L",_xlfn.XLOOKUP(A304,LHH!A:A,LHH!V:V,0),Q304="S",_xlfn.XLOOKUP(A304,RHH!A:A,RHH!V:V,0)))</f>
        <v>-0.11979203788025375</v>
      </c>
      <c r="S304" s="63" cm="1">
        <f t="array" ref="S304">_xlfn.IFS(Q304="R",_xlfn.XLOOKUP(A304,RHH!A:A,RHH!L:L,0),Q304="L",_xlfn.XLOOKUP(A304,LHH!A:A,LHH!L:L,0),Q304="S",_xlfn.XLOOKUP(A304,LHH!A:A,LHH!L:L,0))</f>
        <v>-0.10268680439933489</v>
      </c>
      <c r="T304" s="64" t="s">
        <v>534</v>
      </c>
      <c r="U304" s="64" t="s">
        <v>549</v>
      </c>
      <c r="V304" s="64" t="s">
        <v>549</v>
      </c>
      <c r="W304" s="64" t="s">
        <v>549</v>
      </c>
      <c r="X304" s="64" t="s">
        <v>549</v>
      </c>
    </row>
    <row r="305" spans="1:24" x14ac:dyDescent="0.45">
      <c r="A305" t="s">
        <v>230</v>
      </c>
      <c r="B305" t="s">
        <v>31</v>
      </c>
      <c r="C305">
        <v>75</v>
      </c>
      <c r="D305">
        <v>200</v>
      </c>
      <c r="E305">
        <v>181</v>
      </c>
      <c r="F305">
        <v>64</v>
      </c>
      <c r="G305" s="2">
        <v>0.39800000000000002</v>
      </c>
      <c r="H305" s="2">
        <f t="shared" si="32"/>
        <v>0.32</v>
      </c>
      <c r="I305" s="2">
        <f t="shared" si="33"/>
        <v>0.58499999999999996</v>
      </c>
      <c r="J305" s="2">
        <f t="shared" si="34"/>
        <v>0.23283000000000001</v>
      </c>
      <c r="K305" s="1">
        <f t="shared" si="35"/>
        <v>-1.2102273022809475</v>
      </c>
      <c r="L305" s="1">
        <f t="shared" si="36"/>
        <v>4.163518187851379E-2</v>
      </c>
      <c r="M305" s="1">
        <f t="shared" si="37"/>
        <v>-0.82024733017874196</v>
      </c>
      <c r="N305" s="1">
        <f t="shared" si="38"/>
        <v>-0.35664867027627795</v>
      </c>
      <c r="O305" s="1">
        <f t="shared" si="39"/>
        <v>-71.329734055255585</v>
      </c>
      <c r="P305" s="1">
        <f>IFERROR(-100*_xlfn.XMATCH(A305,Injuries!A:A),O305)</f>
        <v>-71.329734055255585</v>
      </c>
      <c r="Q305" s="64" t="str">
        <f>IF(AND(_xlfn.IFNA(_xlfn.XMATCH(A305,RHH!A:A),0)&gt;0,_xlfn.IFNA(_xlfn.XMATCH(A305,LHH!A:A),0)&gt;0),"S",IF(_xlfn.IFNA(_xlfn.XMATCH(A305,RHH!A:A),0)&gt;0,"R",IF(_xlfn.IFNA(_xlfn.XMATCH(A305,LHH!A:A),0)&gt;0,"L",NA())))</f>
        <v>R</v>
      </c>
      <c r="R305" s="63" cm="1">
        <f t="array" ref="R305">IF(_xlfn.IFS(Q305="R",_xlfn.XLOOKUP(A305,RHH!A:A,RHH!V:V,0),Q305="L",_xlfn.XLOOKUP(A305,LHH!A:A,LHH!V:V,0),Q305="S",_xlfn.XLOOKUP(A305,RHH!A:A,RHH!V:V,0))="",AVERAGE(S305,N305),_xlfn.IFS(Q305="R",_xlfn.XLOOKUP(A305,RHH!A:A,RHH!V:V,0),Q305="L",_xlfn.XLOOKUP(A305,LHH!A:A,LHH!V:V,0),Q305="S",_xlfn.XLOOKUP(A305,RHH!A:A,RHH!V:V,0)))</f>
        <v>0.22660801007197864</v>
      </c>
      <c r="S305" s="63" cm="1">
        <f t="array" ref="S305">_xlfn.IFS(Q305="R",_xlfn.XLOOKUP(A305,RHH!A:A,RHH!L:L,0),Q305="L",_xlfn.XLOOKUP(A305,LHH!A:A,LHH!L:L,0),Q305="S",_xlfn.XLOOKUP(A305,LHH!A:A,LHH!L:L,0))</f>
        <v>-0.96187380156189606</v>
      </c>
      <c r="T305" s="64" t="s">
        <v>534</v>
      </c>
      <c r="U305" s="64" t="s">
        <v>549</v>
      </c>
      <c r="V305" s="64" t="s">
        <v>549</v>
      </c>
      <c r="W305" s="64" t="s">
        <v>549</v>
      </c>
      <c r="X305" s="64" t="s">
        <v>549</v>
      </c>
    </row>
    <row r="306" spans="1:24" x14ac:dyDescent="0.45">
      <c r="A306" t="s">
        <v>498</v>
      </c>
      <c r="B306" t="s">
        <v>12</v>
      </c>
      <c r="C306">
        <v>52</v>
      </c>
      <c r="D306">
        <v>89</v>
      </c>
      <c r="E306">
        <v>79</v>
      </c>
      <c r="F306">
        <v>22</v>
      </c>
      <c r="G306" s="2">
        <v>0.316</v>
      </c>
      <c r="H306" s="2">
        <f t="shared" si="32"/>
        <v>0.24719101123595505</v>
      </c>
      <c r="I306" s="2">
        <f t="shared" si="33"/>
        <v>0.6404494382022472</v>
      </c>
      <c r="J306" s="2">
        <f t="shared" si="34"/>
        <v>0.20238202247191012</v>
      </c>
      <c r="K306" s="1">
        <f t="shared" si="35"/>
        <v>-0.11838842133292039</v>
      </c>
      <c r="L306" s="1">
        <f t="shared" si="36"/>
        <v>-0.85435985184120489</v>
      </c>
      <c r="M306" s="1">
        <f t="shared" si="37"/>
        <v>-0.12349913310986166</v>
      </c>
      <c r="N306" s="1">
        <f t="shared" si="38"/>
        <v>-0.80476122767616221</v>
      </c>
      <c r="O306" s="1">
        <f t="shared" si="39"/>
        <v>-71.623749263178439</v>
      </c>
      <c r="P306" s="1">
        <f>IFERROR(-100*_xlfn.XMATCH(A306,Injuries!A:A),O306)</f>
        <v>-71.623749263178439</v>
      </c>
      <c r="Q306" s="64" t="str">
        <f>IF(AND(_xlfn.IFNA(_xlfn.XMATCH(A306,RHH!A:A),0)&gt;0,_xlfn.IFNA(_xlfn.XMATCH(A306,LHH!A:A),0)&gt;0),"S",IF(_xlfn.IFNA(_xlfn.XMATCH(A306,RHH!A:A),0)&gt;0,"R",IF(_xlfn.IFNA(_xlfn.XMATCH(A306,LHH!A:A),0)&gt;0,"L",NA())))</f>
        <v>L</v>
      </c>
      <c r="R306" s="63" cm="1">
        <f t="array" ref="R306">IF(_xlfn.IFS(Q306="R",_xlfn.XLOOKUP(A306,RHH!A:A,RHH!V:V,0),Q306="L",_xlfn.XLOOKUP(A306,LHH!A:A,LHH!V:V,0),Q306="S",_xlfn.XLOOKUP(A306,RHH!A:A,RHH!V:V,0))="",AVERAGE(S306,N306),_xlfn.IFS(Q306="R",_xlfn.XLOOKUP(A306,RHH!A:A,RHH!V:V,0),Q306="L",_xlfn.XLOOKUP(A306,LHH!A:A,LHH!V:V,0),Q306="S",_xlfn.XLOOKUP(A306,RHH!A:A,RHH!V:V,0)))</f>
        <v>7.9684945195398149E-2</v>
      </c>
      <c r="S306" s="63" cm="1">
        <f t="array" ref="S306">_xlfn.IFS(Q306="R",_xlfn.XLOOKUP(A306,RHH!A:A,RHH!L:L,0),Q306="L",_xlfn.XLOOKUP(A306,LHH!A:A,LHH!L:L,0),Q306="S",_xlfn.XLOOKUP(A306,LHH!A:A,LHH!L:L,0))</f>
        <v>-0.46415730531814742</v>
      </c>
      <c r="T306" s="64" t="s">
        <v>534</v>
      </c>
      <c r="U306" s="64" t="s">
        <v>549</v>
      </c>
      <c r="V306" s="64" t="s">
        <v>549</v>
      </c>
      <c r="W306" s="64" t="s">
        <v>549</v>
      </c>
      <c r="X306" s="64" t="s">
        <v>549</v>
      </c>
    </row>
    <row r="307" spans="1:24" x14ac:dyDescent="0.45">
      <c r="A307" s="87" t="s">
        <v>263</v>
      </c>
      <c r="B307" t="s">
        <v>114</v>
      </c>
      <c r="C307">
        <v>71</v>
      </c>
      <c r="D307">
        <v>229</v>
      </c>
      <c r="E307">
        <v>220</v>
      </c>
      <c r="F307">
        <v>40</v>
      </c>
      <c r="G307" s="2">
        <v>0.3</v>
      </c>
      <c r="H307" s="2">
        <f t="shared" si="32"/>
        <v>0.17467248908296942</v>
      </c>
      <c r="I307" s="2">
        <f t="shared" si="33"/>
        <v>0.78602620087336239</v>
      </c>
      <c r="J307" s="2">
        <f t="shared" si="34"/>
        <v>0.2358078602620087</v>
      </c>
      <c r="K307" s="1">
        <f t="shared" si="35"/>
        <v>0.96909464112407451</v>
      </c>
      <c r="L307" s="1">
        <f t="shared" si="36"/>
        <v>-1.0291881511035892</v>
      </c>
      <c r="M307" s="1">
        <f t="shared" si="37"/>
        <v>1.705741166066209</v>
      </c>
      <c r="N307" s="1">
        <f t="shared" si="38"/>
        <v>-0.31282255485179256</v>
      </c>
      <c r="O307" s="1">
        <f t="shared" si="39"/>
        <v>-71.636365061060502</v>
      </c>
      <c r="P307" s="1">
        <f>IFERROR(-100*_xlfn.XMATCH(A307,Injuries!A:A),O307)</f>
        <v>-71.636365061060502</v>
      </c>
      <c r="Q307" s="64" t="str">
        <f>IF(AND(_xlfn.IFNA(_xlfn.XMATCH(A307,RHH!A:A),0)&gt;0,_xlfn.IFNA(_xlfn.XMATCH(A307,LHH!A:A),0)&gt;0),"S",IF(_xlfn.IFNA(_xlfn.XMATCH(A307,RHH!A:A),0)&gt;0,"R",IF(_xlfn.IFNA(_xlfn.XMATCH(A307,LHH!A:A),0)&gt;0,"L",NA())))</f>
        <v>R</v>
      </c>
      <c r="R307" s="63" cm="1">
        <f t="array" ref="R307">IF(_xlfn.IFS(Q307="R",_xlfn.XLOOKUP(A307,RHH!A:A,RHH!V:V,0),Q307="L",_xlfn.XLOOKUP(A307,LHH!A:A,LHH!V:V,0),Q307="S",_xlfn.XLOOKUP(A307,RHH!A:A,RHH!V:V,0))="",AVERAGE(S307,N307),_xlfn.IFS(Q307="R",_xlfn.XLOOKUP(A307,RHH!A:A,RHH!V:V,0),Q307="L",_xlfn.XLOOKUP(A307,LHH!A:A,LHH!V:V,0),Q307="S",_xlfn.XLOOKUP(A307,RHH!A:A,RHH!V:V,0)))</f>
        <v>0.13376364075676547</v>
      </c>
      <c r="S307" s="63" cm="1">
        <f t="array" ref="S307">_xlfn.IFS(Q307="R",_xlfn.XLOOKUP(A307,RHH!A:A,RHH!L:L,0),Q307="L",_xlfn.XLOOKUP(A307,LHH!A:A,LHH!L:L,0),Q307="S",_xlfn.XLOOKUP(A307,LHH!A:A,LHH!L:L,0))</f>
        <v>-1.2030258255462356</v>
      </c>
      <c r="T307" s="64"/>
      <c r="U307" s="64"/>
      <c r="V307" s="64"/>
      <c r="W307" s="64"/>
      <c r="X307" s="64"/>
    </row>
    <row r="308" spans="1:24" x14ac:dyDescent="0.45">
      <c r="A308" t="s">
        <v>311</v>
      </c>
      <c r="B308" t="s">
        <v>42</v>
      </c>
      <c r="C308">
        <v>49</v>
      </c>
      <c r="D308">
        <v>162</v>
      </c>
      <c r="E308">
        <v>144</v>
      </c>
      <c r="F308">
        <v>36</v>
      </c>
      <c r="G308" s="2">
        <v>0.34</v>
      </c>
      <c r="H308" s="2">
        <f t="shared" si="32"/>
        <v>0.22222222222222221</v>
      </c>
      <c r="I308" s="2">
        <f t="shared" si="33"/>
        <v>0.66666666666666663</v>
      </c>
      <c r="J308" s="2">
        <f t="shared" si="34"/>
        <v>0.22666666666666668</v>
      </c>
      <c r="K308" s="1">
        <f t="shared" si="35"/>
        <v>0.25604192192771996</v>
      </c>
      <c r="L308" s="1">
        <f t="shared" si="36"/>
        <v>-0.59211740294762849</v>
      </c>
      <c r="M308" s="1">
        <f t="shared" si="37"/>
        <v>0.20593263855391067</v>
      </c>
      <c r="N308" s="1">
        <f t="shared" si="38"/>
        <v>-0.44735640479033489</v>
      </c>
      <c r="O308" s="1">
        <f t="shared" si="39"/>
        <v>-72.471737576034258</v>
      </c>
      <c r="P308" s="1">
        <f>IFERROR(-100*_xlfn.XMATCH(A308,Injuries!A:A),O308)</f>
        <v>-72.471737576034258</v>
      </c>
      <c r="Q308" s="64" t="str">
        <f>IF(AND(_xlfn.IFNA(_xlfn.XMATCH(A308,RHH!A:A),0)&gt;0,_xlfn.IFNA(_xlfn.XMATCH(A308,LHH!A:A),0)&gt;0),"S",IF(_xlfn.IFNA(_xlfn.XMATCH(A308,RHH!A:A),0)&gt;0,"R",IF(_xlfn.IFNA(_xlfn.XMATCH(A308,LHH!A:A),0)&gt;0,"L",NA())))</f>
        <v>R</v>
      </c>
      <c r="R308" s="63" cm="1">
        <f t="array" ref="R308">IF(_xlfn.IFS(Q308="R",_xlfn.XLOOKUP(A308,RHH!A:A,RHH!V:V,0),Q308="L",_xlfn.XLOOKUP(A308,LHH!A:A,LHH!V:V,0),Q308="S",_xlfn.XLOOKUP(A308,RHH!A:A,RHH!V:V,0))="",AVERAGE(S308,N308),_xlfn.IFS(Q308="R",_xlfn.XLOOKUP(A308,RHH!A:A,RHH!V:V,0),Q308="L",_xlfn.XLOOKUP(A308,LHH!A:A,LHH!V:V,0),Q308="S",_xlfn.XLOOKUP(A308,RHH!A:A,RHH!V:V,0)))</f>
        <v>-0.84064058540451359</v>
      </c>
      <c r="S308" s="63" cm="1">
        <f t="array" ref="S308">_xlfn.IFS(Q308="R",_xlfn.XLOOKUP(A308,RHH!A:A,RHH!L:L,0),Q308="L",_xlfn.XLOOKUP(A308,LHH!A:A,LHH!L:L,0),Q308="S",_xlfn.XLOOKUP(A308,LHH!A:A,LHH!L:L,0))</f>
        <v>-0.16343263297016872</v>
      </c>
      <c r="T308" s="64" t="s">
        <v>534</v>
      </c>
      <c r="U308" s="64" t="s">
        <v>549</v>
      </c>
      <c r="V308" s="64" t="s">
        <v>549</v>
      </c>
      <c r="W308" s="64" t="s">
        <v>549</v>
      </c>
      <c r="X308" s="64" t="s">
        <v>549</v>
      </c>
    </row>
    <row r="309" spans="1:24" x14ac:dyDescent="0.45">
      <c r="A309" t="s">
        <v>651</v>
      </c>
      <c r="B309" t="s">
        <v>42</v>
      </c>
      <c r="C309">
        <v>35</v>
      </c>
      <c r="D309">
        <v>93</v>
      </c>
      <c r="E309">
        <v>81</v>
      </c>
      <c r="F309">
        <v>28</v>
      </c>
      <c r="G309" s="2">
        <v>0.35799999999999998</v>
      </c>
      <c r="H309" s="2">
        <f t="shared" si="32"/>
        <v>0.30107526881720431</v>
      </c>
      <c r="I309" s="2">
        <f t="shared" si="33"/>
        <v>0.56989247311827962</v>
      </c>
      <c r="J309" s="2">
        <f t="shared" si="34"/>
        <v>0.20402150537634409</v>
      </c>
      <c r="K309" s="1">
        <f t="shared" si="35"/>
        <v>-0.9264332588857217</v>
      </c>
      <c r="L309" s="1">
        <f t="shared" si="36"/>
        <v>-0.39543556627744686</v>
      </c>
      <c r="M309" s="1">
        <f t="shared" si="37"/>
        <v>-1.0100804909515357</v>
      </c>
      <c r="N309" s="1">
        <f t="shared" si="38"/>
        <v>-0.78063243697269036</v>
      </c>
      <c r="O309" s="1">
        <f t="shared" si="39"/>
        <v>-72.598816638460207</v>
      </c>
      <c r="P309" s="1">
        <f>IFERROR(-100*_xlfn.XMATCH(A309,Injuries!A:A),O309)</f>
        <v>-72.598816638460207</v>
      </c>
      <c r="Q309" s="64" t="e">
        <f>IF(AND(_xlfn.IFNA(_xlfn.XMATCH(A309,RHH!A:A),0)&gt;0,_xlfn.IFNA(_xlfn.XMATCH(A309,LHH!A:A),0)&gt;0),"S",IF(_xlfn.IFNA(_xlfn.XMATCH(A309,RHH!A:A),0)&gt;0,"R",IF(_xlfn.IFNA(_xlfn.XMATCH(A309,LHH!A:A),0)&gt;0,"L",NA())))</f>
        <v>#N/A</v>
      </c>
      <c r="R309" s="63" t="e" cm="1">
        <f t="array" ref="R309">IF(_xlfn.IFS(Q309="R",_xlfn.XLOOKUP(A309,RHH!A:A,RHH!V:V,0),Q309="L",_xlfn.XLOOKUP(A309,LHH!A:A,LHH!V:V,0),Q309="S",_xlfn.XLOOKUP(A309,RHH!A:A,RHH!V:V,0))="",AVERAGE(S309,N309),_xlfn.IFS(Q309="R",_xlfn.XLOOKUP(A309,RHH!A:A,RHH!V:V,0),Q309="L",_xlfn.XLOOKUP(A309,LHH!A:A,LHH!V:V,0),Q309="S",_xlfn.XLOOKUP(A309,RHH!A:A,RHH!V:V,0)))</f>
        <v>#N/A</v>
      </c>
      <c r="S309" s="63" t="e" cm="1">
        <f t="array" ref="S309">_xlfn.IFS(Q309="R",_xlfn.XLOOKUP(A309,RHH!A:A,RHH!L:L,0),Q309="L",_xlfn.XLOOKUP(A309,LHH!A:A,LHH!L:L,0),Q309="S",_xlfn.XLOOKUP(A309,LHH!A:A,LHH!L:L,0))</f>
        <v>#N/A</v>
      </c>
      <c r="T309" s="64" t="s">
        <v>531</v>
      </c>
      <c r="U309" s="64" t="s">
        <v>549</v>
      </c>
      <c r="V309" s="64" t="s">
        <v>549</v>
      </c>
      <c r="W309" s="64" t="s">
        <v>549</v>
      </c>
      <c r="X309" s="64" t="s">
        <v>549</v>
      </c>
    </row>
    <row r="310" spans="1:24" x14ac:dyDescent="0.45">
      <c r="A310" t="s">
        <v>492</v>
      </c>
      <c r="B310" t="s">
        <v>78</v>
      </c>
      <c r="C310">
        <v>40</v>
      </c>
      <c r="D310">
        <v>149</v>
      </c>
      <c r="E310">
        <v>114</v>
      </c>
      <c r="F310">
        <v>38</v>
      </c>
      <c r="G310" s="2">
        <v>0.439</v>
      </c>
      <c r="H310" s="2">
        <f t="shared" si="32"/>
        <v>0.25503355704697989</v>
      </c>
      <c r="I310" s="2">
        <f t="shared" si="33"/>
        <v>0.51006711409395977</v>
      </c>
      <c r="J310" s="2">
        <f t="shared" si="34"/>
        <v>0.22391946308724833</v>
      </c>
      <c r="K310" s="1">
        <f t="shared" si="35"/>
        <v>-0.23599473049129641</v>
      </c>
      <c r="L310" s="1">
        <f t="shared" si="36"/>
        <v>0.48963269873837284</v>
      </c>
      <c r="M310" s="1">
        <f t="shared" si="37"/>
        <v>-1.7618141854780205</v>
      </c>
      <c r="N310" s="1">
        <f t="shared" si="38"/>
        <v>-0.48778787254662698</v>
      </c>
      <c r="O310" s="1">
        <f t="shared" si="39"/>
        <v>-72.680393009447414</v>
      </c>
      <c r="P310" s="1">
        <f>IFERROR(-100*_xlfn.XMATCH(A310,Injuries!A:A),O310)</f>
        <v>-72.680393009447414</v>
      </c>
      <c r="Q310" s="64" t="str">
        <f>IF(AND(_xlfn.IFNA(_xlfn.XMATCH(A310,RHH!A:A),0)&gt;0,_xlfn.IFNA(_xlfn.XMATCH(A310,LHH!A:A),0)&gt;0),"S",IF(_xlfn.IFNA(_xlfn.XMATCH(A310,RHH!A:A),0)&gt;0,"R",IF(_xlfn.IFNA(_xlfn.XMATCH(A310,LHH!A:A),0)&gt;0,"L",NA())))</f>
        <v>L</v>
      </c>
      <c r="R310" s="63" cm="1">
        <f t="array" ref="R310">IF(_xlfn.IFS(Q310="R",_xlfn.XLOOKUP(A310,RHH!A:A,RHH!V:V,0),Q310="L",_xlfn.XLOOKUP(A310,LHH!A:A,LHH!V:V,0),Q310="S",_xlfn.XLOOKUP(A310,RHH!A:A,RHH!V:V,0))="",AVERAGE(S310,N310),_xlfn.IFS(Q310="R",_xlfn.XLOOKUP(A310,RHH!A:A,RHH!V:V,0),Q310="L",_xlfn.XLOOKUP(A310,LHH!A:A,LHH!V:V,0),Q310="S",_xlfn.XLOOKUP(A310,RHH!A:A,RHH!V:V,0)))</f>
        <v>-0.6522594617085784</v>
      </c>
      <c r="S310" s="63" cm="1">
        <f t="array" ref="S310">_xlfn.IFS(Q310="R",_xlfn.XLOOKUP(A310,RHH!A:A,RHH!L:L,0),Q310="L",_xlfn.XLOOKUP(A310,LHH!A:A,LHH!L:L,0),Q310="S",_xlfn.XLOOKUP(A310,LHH!A:A,LHH!L:L,0))</f>
        <v>2.0777531296455716E-2</v>
      </c>
      <c r="T310" s="64" t="s">
        <v>531</v>
      </c>
      <c r="U310" s="64" t="s">
        <v>549</v>
      </c>
      <c r="V310" s="64" t="s">
        <v>549</v>
      </c>
      <c r="W310" s="64" t="s">
        <v>549</v>
      </c>
      <c r="X310" s="64" t="s">
        <v>549</v>
      </c>
    </row>
    <row r="311" spans="1:24" x14ac:dyDescent="0.45">
      <c r="A311" t="s">
        <v>433</v>
      </c>
      <c r="B311" t="s">
        <v>12</v>
      </c>
      <c r="C311">
        <v>44</v>
      </c>
      <c r="D311">
        <v>158</v>
      </c>
      <c r="E311">
        <v>142</v>
      </c>
      <c r="F311">
        <v>50</v>
      </c>
      <c r="G311" s="2">
        <v>0.38700000000000001</v>
      </c>
      <c r="H311" s="2">
        <f t="shared" si="32"/>
        <v>0.31645569620253167</v>
      </c>
      <c r="I311" s="2">
        <f t="shared" si="33"/>
        <v>0.58227848101265822</v>
      </c>
      <c r="J311" s="2">
        <f t="shared" si="34"/>
        <v>0.22534177215189874</v>
      </c>
      <c r="K311" s="1">
        <f t="shared" si="35"/>
        <v>-1.1570771520363299</v>
      </c>
      <c r="L311" s="1">
        <f t="shared" si="36"/>
        <v>-7.855927386437539E-2</v>
      </c>
      <c r="M311" s="1">
        <f t="shared" si="37"/>
        <v>-0.85444449266040312</v>
      </c>
      <c r="N311" s="1">
        <f t="shared" si="38"/>
        <v>-0.4668552982307948</v>
      </c>
      <c r="O311" s="1">
        <f t="shared" si="39"/>
        <v>-73.763137120465572</v>
      </c>
      <c r="P311" s="1">
        <f>IFERROR(-100*_xlfn.XMATCH(A311,Injuries!A:A),O311)</f>
        <v>-73.763137120465572</v>
      </c>
      <c r="Q311" s="64" t="str">
        <f>IF(AND(_xlfn.IFNA(_xlfn.XMATCH(A311,RHH!A:A),0)&gt;0,_xlfn.IFNA(_xlfn.XMATCH(A311,LHH!A:A),0)&gt;0),"S",IF(_xlfn.IFNA(_xlfn.XMATCH(A311,RHH!A:A),0)&gt;0,"R",IF(_xlfn.IFNA(_xlfn.XMATCH(A311,LHH!A:A),0)&gt;0,"L",NA())))</f>
        <v>R</v>
      </c>
      <c r="R311" s="63" cm="1">
        <f t="array" ref="R311">IF(_xlfn.IFS(Q311="R",_xlfn.XLOOKUP(A311,RHH!A:A,RHH!V:V,0),Q311="L",_xlfn.XLOOKUP(A311,LHH!A:A,LHH!V:V,0),Q311="S",_xlfn.XLOOKUP(A311,RHH!A:A,RHH!V:V,0))="",AVERAGE(S311,N311),_xlfn.IFS(Q311="R",_xlfn.XLOOKUP(A311,RHH!A:A,RHH!V:V,0),Q311="L",_xlfn.XLOOKUP(A311,LHH!A:A,LHH!V:V,0),Q311="S",_xlfn.XLOOKUP(A311,RHH!A:A,RHH!V:V,0)))</f>
        <v>-1.6439020320066977E-3</v>
      </c>
      <c r="S311" s="63" cm="1">
        <f t="array" ref="S311">_xlfn.IFS(Q311="R",_xlfn.XLOOKUP(A311,RHH!A:A,RHH!L:L,0),Q311="L",_xlfn.XLOOKUP(A311,LHH!A:A,LHH!L:L,0),Q311="S",_xlfn.XLOOKUP(A311,LHH!A:A,LHH!L:L,0))</f>
        <v>-0.52924389349238499</v>
      </c>
      <c r="T311" s="64" t="s">
        <v>530</v>
      </c>
      <c r="U311" s="64" t="s">
        <v>534</v>
      </c>
      <c r="V311" s="64" t="s">
        <v>549</v>
      </c>
      <c r="W311" s="64" t="s">
        <v>549</v>
      </c>
      <c r="X311" s="64" t="s">
        <v>549</v>
      </c>
    </row>
    <row r="312" spans="1:24" x14ac:dyDescent="0.45">
      <c r="A312" s="87" t="s">
        <v>436</v>
      </c>
      <c r="B312" t="s">
        <v>14</v>
      </c>
      <c r="C312">
        <v>42</v>
      </c>
      <c r="D312">
        <v>109</v>
      </c>
      <c r="E312">
        <v>92</v>
      </c>
      <c r="F312">
        <v>19</v>
      </c>
      <c r="G312" s="2">
        <v>0.315</v>
      </c>
      <c r="H312" s="2">
        <f t="shared" si="32"/>
        <v>0.1743119266055046</v>
      </c>
      <c r="I312" s="2">
        <f t="shared" si="33"/>
        <v>0.66972477064220182</v>
      </c>
      <c r="J312" s="2">
        <f t="shared" si="34"/>
        <v>0.21096330275229358</v>
      </c>
      <c r="K312" s="1">
        <f t="shared" si="35"/>
        <v>0.97450161268884727</v>
      </c>
      <c r="L312" s="1">
        <f t="shared" si="36"/>
        <v>-0.86528662054510397</v>
      </c>
      <c r="M312" s="1">
        <f t="shared" si="37"/>
        <v>0.24435914927222779</v>
      </c>
      <c r="N312" s="1">
        <f t="shared" si="38"/>
        <v>-0.67846779985619421</v>
      </c>
      <c r="O312" s="1">
        <f t="shared" si="39"/>
        <v>-73.952990184325174</v>
      </c>
      <c r="P312" s="1">
        <f>IFERROR(-100*_xlfn.XMATCH(A312,Injuries!A:A),O312)</f>
        <v>-73.952990184325174</v>
      </c>
      <c r="Q312" s="64" t="str">
        <f>IF(AND(_xlfn.IFNA(_xlfn.XMATCH(A312,RHH!A:A),0)&gt;0,_xlfn.IFNA(_xlfn.XMATCH(A312,LHH!A:A),0)&gt;0),"S",IF(_xlfn.IFNA(_xlfn.XMATCH(A312,RHH!A:A),0)&gt;0,"R",IF(_xlfn.IFNA(_xlfn.XMATCH(A312,LHH!A:A),0)&gt;0,"L",NA())))</f>
        <v>R</v>
      </c>
      <c r="R312" s="63" cm="1">
        <f t="array" ref="R312">IF(_xlfn.IFS(Q312="R",_xlfn.XLOOKUP(A312,RHH!A:A,RHH!V:V,0),Q312="L",_xlfn.XLOOKUP(A312,LHH!A:A,LHH!V:V,0),Q312="S",_xlfn.XLOOKUP(A312,RHH!A:A,RHH!V:V,0))="",AVERAGE(S312,N312),_xlfn.IFS(Q312="R",_xlfn.XLOOKUP(A312,RHH!A:A,RHH!V:V,0),Q312="L",_xlfn.XLOOKUP(A312,LHH!A:A,LHH!V:V,0),Q312="S",_xlfn.XLOOKUP(A312,RHH!A:A,RHH!V:V,0)))</f>
        <v>0.21200472540471862</v>
      </c>
      <c r="S312" s="63" cm="1">
        <f t="array" ref="S312">_xlfn.IFS(Q312="R",_xlfn.XLOOKUP(A312,RHH!A:A,RHH!L:L,0),Q312="L",_xlfn.XLOOKUP(A312,LHH!A:A,LHH!L:L,0),Q312="S",_xlfn.XLOOKUP(A312,LHH!A:A,LHH!L:L,0))</f>
        <v>-0.40776018763364552</v>
      </c>
      <c r="T312" s="64"/>
      <c r="U312" s="64"/>
      <c r="V312" s="64"/>
      <c r="W312" s="64"/>
      <c r="X312" s="64"/>
    </row>
    <row r="313" spans="1:24" x14ac:dyDescent="0.45">
      <c r="A313" t="s">
        <v>352</v>
      </c>
      <c r="B313" t="s">
        <v>499</v>
      </c>
      <c r="C313">
        <v>55</v>
      </c>
      <c r="D313">
        <v>161</v>
      </c>
      <c r="E313">
        <v>147</v>
      </c>
      <c r="F313">
        <v>36</v>
      </c>
      <c r="G313" s="2">
        <v>0.32700000000000001</v>
      </c>
      <c r="H313" s="2">
        <f t="shared" si="32"/>
        <v>0.2236024844720497</v>
      </c>
      <c r="I313" s="2">
        <f t="shared" si="33"/>
        <v>0.68944099378881984</v>
      </c>
      <c r="J313" s="2">
        <f t="shared" si="34"/>
        <v>0.2254472049689441</v>
      </c>
      <c r="K313" s="1">
        <f t="shared" si="35"/>
        <v>0.23534359860461596</v>
      </c>
      <c r="L313" s="1">
        <f t="shared" si="36"/>
        <v>-0.73416539609831577</v>
      </c>
      <c r="M313" s="1">
        <f t="shared" si="37"/>
        <v>0.49210274011454397</v>
      </c>
      <c r="N313" s="1">
        <f t="shared" si="38"/>
        <v>-0.46530360997049947</v>
      </c>
      <c r="O313" s="1">
        <f t="shared" si="39"/>
        <v>-74.913881205250419</v>
      </c>
      <c r="P313" s="1">
        <f>IFERROR(-100*_xlfn.XMATCH(A313,Injuries!A:A),O313)</f>
        <v>-74.913881205250419</v>
      </c>
      <c r="Q313" s="64" t="str">
        <f>IF(AND(_xlfn.IFNA(_xlfn.XMATCH(A313,RHH!A:A),0)&gt;0,_xlfn.IFNA(_xlfn.XMATCH(A313,LHH!A:A),0)&gt;0),"S",IF(_xlfn.IFNA(_xlfn.XMATCH(A313,RHH!A:A),0)&gt;0,"R",IF(_xlfn.IFNA(_xlfn.XMATCH(A313,LHH!A:A),0)&gt;0,"L",NA())))</f>
        <v>L</v>
      </c>
      <c r="R313" s="63" cm="1">
        <f t="array" ref="R313">IF(_xlfn.IFS(Q313="R",_xlfn.XLOOKUP(A313,RHH!A:A,RHH!V:V,0),Q313="L",_xlfn.XLOOKUP(A313,LHH!A:A,LHH!V:V,0),Q313="S",_xlfn.XLOOKUP(A313,RHH!A:A,RHH!V:V,0))="",AVERAGE(S313,N313),_xlfn.IFS(Q313="R",_xlfn.XLOOKUP(A313,RHH!A:A,RHH!V:V,0),Q313="L",_xlfn.XLOOKUP(A313,LHH!A:A,LHH!V:V,0),Q313="S",_xlfn.XLOOKUP(A313,RHH!A:A,RHH!V:V,0)))</f>
        <v>0.56812857625011748</v>
      </c>
      <c r="S313" s="63" cm="1">
        <f t="array" ref="S313">_xlfn.IFS(Q313="R",_xlfn.XLOOKUP(A313,RHH!A:A,RHH!L:L,0),Q313="L",_xlfn.XLOOKUP(A313,LHH!A:A,LHH!L:L,0),Q313="S",_xlfn.XLOOKUP(A313,LHH!A:A,LHH!L:L,0))</f>
        <v>-0.57362545202823778</v>
      </c>
      <c r="T313" s="64" t="s">
        <v>533</v>
      </c>
      <c r="U313" s="64" t="s">
        <v>549</v>
      </c>
      <c r="V313" s="64" t="s">
        <v>549</v>
      </c>
      <c r="W313" s="64" t="s">
        <v>549</v>
      </c>
      <c r="X313" s="64" t="s">
        <v>549</v>
      </c>
    </row>
    <row r="314" spans="1:24" x14ac:dyDescent="0.45">
      <c r="A314" t="s">
        <v>239</v>
      </c>
      <c r="B314" t="s">
        <v>44</v>
      </c>
      <c r="C314">
        <v>49</v>
      </c>
      <c r="D314">
        <v>173</v>
      </c>
      <c r="E314">
        <v>155</v>
      </c>
      <c r="F314">
        <v>28</v>
      </c>
      <c r="G314" s="2">
        <v>0.31</v>
      </c>
      <c r="H314" s="2">
        <f t="shared" si="32"/>
        <v>0.16184971098265896</v>
      </c>
      <c r="I314" s="2">
        <f t="shared" si="33"/>
        <v>0.73410404624277459</v>
      </c>
      <c r="J314" s="2">
        <f t="shared" si="34"/>
        <v>0.22757225433526013</v>
      </c>
      <c r="K314" s="1">
        <f t="shared" si="35"/>
        <v>1.1613841912105278</v>
      </c>
      <c r="L314" s="1">
        <f t="shared" si="36"/>
        <v>-0.91992046406459904</v>
      </c>
      <c r="M314" s="1">
        <f t="shared" si="37"/>
        <v>1.0533149413884717</v>
      </c>
      <c r="N314" s="1">
        <f t="shared" si="38"/>
        <v>-0.43402858340223677</v>
      </c>
      <c r="O314" s="1">
        <f t="shared" si="39"/>
        <v>-75.086944928586959</v>
      </c>
      <c r="P314" s="1">
        <f>IFERROR(-100*_xlfn.XMATCH(A314,Injuries!A:A),O314)</f>
        <v>-75.086944928586959</v>
      </c>
      <c r="Q314" s="64" t="str">
        <f>IF(AND(_xlfn.IFNA(_xlfn.XMATCH(A314,RHH!A:A),0)&gt;0,_xlfn.IFNA(_xlfn.XMATCH(A314,LHH!A:A),0)&gt;0),"S",IF(_xlfn.IFNA(_xlfn.XMATCH(A314,RHH!A:A),0)&gt;0,"R",IF(_xlfn.IFNA(_xlfn.XMATCH(A314,LHH!A:A),0)&gt;0,"L",NA())))</f>
        <v>L</v>
      </c>
      <c r="R314" s="63" cm="1">
        <f t="array" ref="R314">IF(_xlfn.IFS(Q314="R",_xlfn.XLOOKUP(A314,RHH!A:A,RHH!V:V,0),Q314="L",_xlfn.XLOOKUP(A314,LHH!A:A,LHH!V:V,0),Q314="S",_xlfn.XLOOKUP(A314,RHH!A:A,RHH!V:V,0))="",AVERAGE(S314,N314),_xlfn.IFS(Q314="R",_xlfn.XLOOKUP(A314,RHH!A:A,RHH!V:V,0),Q314="L",_xlfn.XLOOKUP(A314,LHH!A:A,LHH!V:V,0),Q314="S",_xlfn.XLOOKUP(A314,RHH!A:A,RHH!V:V,0)))</f>
        <v>-0.31392829690008728</v>
      </c>
      <c r="S314" s="63" cm="1">
        <f t="array" ref="S314">_xlfn.IFS(Q314="R",_xlfn.XLOOKUP(A314,RHH!A:A,RHH!L:L,0),Q314="L",_xlfn.XLOOKUP(A314,LHH!A:A,LHH!L:L,0),Q314="S",_xlfn.XLOOKUP(A314,LHH!A:A,LHH!L:L,0))</f>
        <v>-0.22327091068844743</v>
      </c>
      <c r="T314" s="64" t="s">
        <v>532</v>
      </c>
      <c r="U314" s="64" t="s">
        <v>533</v>
      </c>
      <c r="V314" s="64" t="s">
        <v>549</v>
      </c>
      <c r="W314" s="64" t="s">
        <v>549</v>
      </c>
      <c r="X314" s="64" t="s">
        <v>549</v>
      </c>
    </row>
    <row r="315" spans="1:24" x14ac:dyDescent="0.45">
      <c r="A315" s="87" t="s">
        <v>558</v>
      </c>
      <c r="B315" t="s">
        <v>114</v>
      </c>
      <c r="C315">
        <v>18</v>
      </c>
      <c r="D315">
        <v>65</v>
      </c>
      <c r="E315">
        <v>60</v>
      </c>
      <c r="F315">
        <v>22</v>
      </c>
      <c r="G315" s="2">
        <v>0.3</v>
      </c>
      <c r="H315" s="2">
        <f t="shared" si="32"/>
        <v>0.33846153846153848</v>
      </c>
      <c r="I315" s="2">
        <f t="shared" si="33"/>
        <v>0.58461538461538465</v>
      </c>
      <c r="J315" s="2">
        <f t="shared" si="34"/>
        <v>0.17538461538461539</v>
      </c>
      <c r="K315" s="1">
        <f t="shared" si="35"/>
        <v>-1.4870753376210457</v>
      </c>
      <c r="L315" s="1">
        <f t="shared" si="36"/>
        <v>-1.0291881511035892</v>
      </c>
      <c r="M315" s="1">
        <f t="shared" si="37"/>
        <v>-0.82508020287292938</v>
      </c>
      <c r="N315" s="1">
        <f t="shared" si="38"/>
        <v>-1.2020906437890211</v>
      </c>
      <c r="O315" s="1">
        <f t="shared" si="39"/>
        <v>-78.13589184628637</v>
      </c>
      <c r="P315" s="1">
        <f>IFERROR(-100*_xlfn.XMATCH(A315,Injuries!A:A),O315)</f>
        <v>-78.13589184628637</v>
      </c>
      <c r="Q315" s="64" t="str">
        <f>IF(AND(_xlfn.IFNA(_xlfn.XMATCH(A315,RHH!A:A),0)&gt;0,_xlfn.IFNA(_xlfn.XMATCH(A315,LHH!A:A),0)&gt;0),"S",IF(_xlfn.IFNA(_xlfn.XMATCH(A315,RHH!A:A),0)&gt;0,"R",IF(_xlfn.IFNA(_xlfn.XMATCH(A315,LHH!A:A),0)&gt;0,"L",NA())))</f>
        <v>R</v>
      </c>
      <c r="R315" s="63" cm="1">
        <f t="array" ref="R315">IF(_xlfn.IFS(Q315="R",_xlfn.XLOOKUP(A315,RHH!A:A,RHH!V:V,0),Q315="L",_xlfn.XLOOKUP(A315,LHH!A:A,LHH!V:V,0),Q315="S",_xlfn.XLOOKUP(A315,RHH!A:A,RHH!V:V,0))="",AVERAGE(S315,N315),_xlfn.IFS(Q315="R",_xlfn.XLOOKUP(A315,RHH!A:A,RHH!V:V,0),Q315="L",_xlfn.XLOOKUP(A315,LHH!A:A,LHH!V:V,0),Q315="S",_xlfn.XLOOKUP(A315,RHH!A:A,RHH!V:V,0)))</f>
        <v>-0.85968018259073409</v>
      </c>
      <c r="S315" s="63" cm="1">
        <f t="array" ref="S315">_xlfn.IFS(Q315="R",_xlfn.XLOOKUP(A315,RHH!A:A,RHH!L:L,0),Q315="L",_xlfn.XLOOKUP(A315,LHH!A:A,LHH!L:L,0),Q315="S",_xlfn.XLOOKUP(A315,LHH!A:A,LHH!L:L,0))</f>
        <v>-0.3844255054493087</v>
      </c>
      <c r="T315" s="64"/>
      <c r="U315" s="64"/>
      <c r="V315" s="64"/>
      <c r="W315" s="64"/>
      <c r="X315" s="64"/>
    </row>
    <row r="316" spans="1:24" x14ac:dyDescent="0.45">
      <c r="A316" s="87" t="s">
        <v>446</v>
      </c>
      <c r="B316" t="s">
        <v>117</v>
      </c>
      <c r="C316">
        <v>23</v>
      </c>
      <c r="D316">
        <v>58</v>
      </c>
      <c r="E316">
        <v>52</v>
      </c>
      <c r="F316">
        <v>11</v>
      </c>
      <c r="G316" s="2">
        <v>0.23100000000000001</v>
      </c>
      <c r="H316" s="2">
        <f t="shared" si="32"/>
        <v>0.18965517241379309</v>
      </c>
      <c r="I316" s="2">
        <f t="shared" si="33"/>
        <v>0.7068965517241379</v>
      </c>
      <c r="J316" s="2">
        <f t="shared" si="34"/>
        <v>0.16329310344827586</v>
      </c>
      <c r="K316" s="1">
        <f t="shared" si="35"/>
        <v>0.74441529205991708</v>
      </c>
      <c r="L316" s="1">
        <f t="shared" si="36"/>
        <v>-1.7831351916726204</v>
      </c>
      <c r="M316" s="1">
        <f t="shared" si="37"/>
        <v>0.71144001231383813</v>
      </c>
      <c r="N316" s="1">
        <f t="shared" si="38"/>
        <v>-1.3800452659515474</v>
      </c>
      <c r="O316" s="1">
        <f t="shared" si="39"/>
        <v>-80.042625425189755</v>
      </c>
      <c r="P316" s="1">
        <f>IFERROR(-100*_xlfn.XMATCH(A316,Injuries!A:A),O316)</f>
        <v>-80.042625425189755</v>
      </c>
      <c r="Q316" s="64" t="str">
        <f>IF(AND(_xlfn.IFNA(_xlfn.XMATCH(A316,RHH!A:A),0)&gt;0,_xlfn.IFNA(_xlfn.XMATCH(A316,LHH!A:A),0)&gt;0),"S",IF(_xlfn.IFNA(_xlfn.XMATCH(A316,RHH!A:A),0)&gt;0,"R",IF(_xlfn.IFNA(_xlfn.XMATCH(A316,LHH!A:A),0)&gt;0,"L",NA())))</f>
        <v>R</v>
      </c>
      <c r="R316" s="63" cm="1">
        <f t="array" ref="R316">IF(_xlfn.IFS(Q316="R",_xlfn.XLOOKUP(A316,RHH!A:A,RHH!V:V,0),Q316="L",_xlfn.XLOOKUP(A316,LHH!A:A,LHH!V:V,0),Q316="S",_xlfn.XLOOKUP(A316,RHH!A:A,RHH!V:V,0))="",AVERAGE(S316,N316),_xlfn.IFS(Q316="R",_xlfn.XLOOKUP(A316,RHH!A:A,RHH!V:V,0),Q316="L",_xlfn.XLOOKUP(A316,LHH!A:A,LHH!V:V,0),Q316="S",_xlfn.XLOOKUP(A316,RHH!A:A,RHH!V:V,0)))</f>
        <v>-0.42186578216570847</v>
      </c>
      <c r="S316" s="63" cm="1">
        <f t="array" ref="S316">_xlfn.IFS(Q316="R",_xlfn.XLOOKUP(A316,RHH!A:A,RHH!L:L,0),Q316="L",_xlfn.XLOOKUP(A316,LHH!A:A,LHH!L:L,0),Q316="S",_xlfn.XLOOKUP(A316,LHH!A:A,LHH!L:L,0))</f>
        <v>-0.45831481795464024</v>
      </c>
      <c r="T316" s="64"/>
      <c r="U316" s="64"/>
      <c r="V316" s="64"/>
      <c r="W316" s="64"/>
      <c r="X316" s="64"/>
    </row>
    <row r="317" spans="1:24" x14ac:dyDescent="0.45">
      <c r="A317" t="s">
        <v>612</v>
      </c>
      <c r="B317" t="s">
        <v>93</v>
      </c>
      <c r="C317">
        <v>34</v>
      </c>
      <c r="D317">
        <v>118</v>
      </c>
      <c r="E317">
        <v>101</v>
      </c>
      <c r="F317">
        <v>33</v>
      </c>
      <c r="G317" s="2">
        <v>0.36599999999999999</v>
      </c>
      <c r="H317" s="2">
        <f t="shared" si="32"/>
        <v>0.27966101694915252</v>
      </c>
      <c r="I317" s="2">
        <f t="shared" si="33"/>
        <v>0.57627118644067798</v>
      </c>
      <c r="J317" s="2">
        <f t="shared" si="34"/>
        <v>0.21091525423728813</v>
      </c>
      <c r="K317" s="1">
        <f t="shared" si="35"/>
        <v>-0.60530652449686295</v>
      </c>
      <c r="L317" s="1">
        <f t="shared" si="36"/>
        <v>-0.30802141664625471</v>
      </c>
      <c r="M317" s="1">
        <f t="shared" si="37"/>
        <v>-0.92992896640786249</v>
      </c>
      <c r="N317" s="1">
        <f t="shared" si="38"/>
        <v>-0.67917494511464349</v>
      </c>
      <c r="O317" s="1">
        <f t="shared" si="39"/>
        <v>-80.142643523527937</v>
      </c>
      <c r="P317" s="1">
        <f>IFERROR(-100*_xlfn.XMATCH(A317,Injuries!A:A),O317)</f>
        <v>-80.142643523527937</v>
      </c>
      <c r="Q317" s="64" t="str">
        <f>IF(AND(_xlfn.IFNA(_xlfn.XMATCH(A317,RHH!A:A),0)&gt;0,_xlfn.IFNA(_xlfn.XMATCH(A317,LHH!A:A),0)&gt;0),"S",IF(_xlfn.IFNA(_xlfn.XMATCH(A317,RHH!A:A),0)&gt;0,"R",IF(_xlfn.IFNA(_xlfn.XMATCH(A317,LHH!A:A),0)&gt;0,"L",NA())))</f>
        <v>S</v>
      </c>
      <c r="R317" s="63" cm="1">
        <f t="array" ref="R317">IF(_xlfn.IFS(Q317="R",_xlfn.XLOOKUP(A317,RHH!A:A,RHH!V:V,0),Q317="L",_xlfn.XLOOKUP(A317,LHH!A:A,LHH!V:V,0),Q317="S",_xlfn.XLOOKUP(A317,RHH!A:A,RHH!V:V,0))="",AVERAGE(S317,N317),_xlfn.IFS(Q317="R",_xlfn.XLOOKUP(A317,RHH!A:A,RHH!V:V,0),Q317="L",_xlfn.XLOOKUP(A317,LHH!A:A,LHH!V:V,0),Q317="S",_xlfn.XLOOKUP(A317,RHH!A:A,RHH!V:V,0)))</f>
        <v>-0.23630954093341197</v>
      </c>
      <c r="S317" s="63" cm="1">
        <f t="array" ref="S317">_xlfn.IFS(Q317="R",_xlfn.XLOOKUP(A317,RHH!A:A,RHH!L:L,0),Q317="L",_xlfn.XLOOKUP(A317,LHH!A:A,LHH!L:L,0),Q317="S",_xlfn.XLOOKUP(A317,LHH!A:A,LHH!L:L,0))</f>
        <v>-0.50150622486674623</v>
      </c>
      <c r="T317" s="64" t="s">
        <v>529</v>
      </c>
      <c r="U317" s="64" t="s">
        <v>549</v>
      </c>
      <c r="V317" s="64" t="s">
        <v>549</v>
      </c>
      <c r="W317" s="64" t="s">
        <v>549</v>
      </c>
      <c r="X317" s="64" t="s">
        <v>549</v>
      </c>
    </row>
    <row r="318" spans="1:24" x14ac:dyDescent="0.45">
      <c r="A318" s="87" t="s">
        <v>277</v>
      </c>
      <c r="B318" t="s">
        <v>55</v>
      </c>
      <c r="C318">
        <v>29</v>
      </c>
      <c r="D318">
        <v>85</v>
      </c>
      <c r="E318">
        <v>78</v>
      </c>
      <c r="F318">
        <v>25</v>
      </c>
      <c r="G318" s="2">
        <v>0.308</v>
      </c>
      <c r="H318" s="2">
        <f t="shared" si="32"/>
        <v>0.29411764705882354</v>
      </c>
      <c r="I318" s="2">
        <f t="shared" si="33"/>
        <v>0.62352941176470589</v>
      </c>
      <c r="J318" s="2">
        <f t="shared" si="34"/>
        <v>0.1920470588235294</v>
      </c>
      <c r="K318" s="1">
        <f t="shared" si="35"/>
        <v>-0.82209721351982978</v>
      </c>
      <c r="L318" s="1">
        <f t="shared" si="36"/>
        <v>-0.94177400147239709</v>
      </c>
      <c r="M318" s="1">
        <f t="shared" si="37"/>
        <v>-0.33610720087270002</v>
      </c>
      <c r="N318" s="1">
        <f t="shared" si="38"/>
        <v>-0.95686417069883634</v>
      </c>
      <c r="O318" s="1">
        <f t="shared" si="39"/>
        <v>-81.333454509401093</v>
      </c>
      <c r="P318" s="1">
        <f>IFERROR(-100*_xlfn.XMATCH(A318,Injuries!A:A),O318)</f>
        <v>-81.333454509401093</v>
      </c>
      <c r="Q318" s="64" t="str">
        <f>IF(AND(_xlfn.IFNA(_xlfn.XMATCH(A318,RHH!A:A),0)&gt;0,_xlfn.IFNA(_xlfn.XMATCH(A318,LHH!A:A),0)&gt;0),"S",IF(_xlfn.IFNA(_xlfn.XMATCH(A318,RHH!A:A),0)&gt;0,"R",IF(_xlfn.IFNA(_xlfn.XMATCH(A318,LHH!A:A),0)&gt;0,"L",NA())))</f>
        <v>L</v>
      </c>
      <c r="R318" s="63" cm="1">
        <f t="array" ref="R318">IF(_xlfn.IFS(Q318="R",_xlfn.XLOOKUP(A318,RHH!A:A,RHH!V:V,0),Q318="L",_xlfn.XLOOKUP(A318,LHH!A:A,LHH!V:V,0),Q318="S",_xlfn.XLOOKUP(A318,RHH!A:A,RHH!V:V,0))="",AVERAGE(S318,N318),_xlfn.IFS(Q318="R",_xlfn.XLOOKUP(A318,RHH!A:A,RHH!V:V,0),Q318="L",_xlfn.XLOOKUP(A318,LHH!A:A,LHH!V:V,0),Q318="S",_xlfn.XLOOKUP(A318,RHH!A:A,RHH!V:V,0)))</f>
        <v>0.42272249115150895</v>
      </c>
      <c r="S318" s="63" cm="1">
        <f t="array" ref="S318">_xlfn.IFS(Q318="R",_xlfn.XLOOKUP(A318,RHH!A:A,RHH!L:L,0),Q318="L",_xlfn.XLOOKUP(A318,LHH!A:A,LHH!L:L,0),Q318="S",_xlfn.XLOOKUP(A318,LHH!A:A,LHH!L:L,0))</f>
        <v>-0.73959504585731251</v>
      </c>
      <c r="T318" s="64"/>
      <c r="U318" s="64"/>
      <c r="V318" s="64"/>
      <c r="W318" s="64"/>
      <c r="X318" s="64"/>
    </row>
    <row r="319" spans="1:24" x14ac:dyDescent="0.45">
      <c r="A319" t="s">
        <v>122</v>
      </c>
      <c r="B319" t="s">
        <v>42</v>
      </c>
      <c r="C319">
        <v>81</v>
      </c>
      <c r="D319">
        <v>318</v>
      </c>
      <c r="E319">
        <v>270</v>
      </c>
      <c r="F319">
        <v>87</v>
      </c>
      <c r="G319" s="2">
        <v>0.41499999999999998</v>
      </c>
      <c r="H319" s="2">
        <f t="shared" si="32"/>
        <v>0.27358490566037735</v>
      </c>
      <c r="I319" s="2">
        <f t="shared" si="33"/>
        <v>0.57547169811320753</v>
      </c>
      <c r="J319" s="2">
        <f t="shared" si="34"/>
        <v>0.23882075471698111</v>
      </c>
      <c r="K319" s="1">
        <f t="shared" si="35"/>
        <v>-0.51418955305324821</v>
      </c>
      <c r="L319" s="1">
        <f t="shared" si="36"/>
        <v>0.22739024984479647</v>
      </c>
      <c r="M319" s="1">
        <f t="shared" si="37"/>
        <v>-0.93997491220646356</v>
      </c>
      <c r="N319" s="1">
        <f t="shared" si="38"/>
        <v>-0.26848083008048179</v>
      </c>
      <c r="O319" s="1">
        <f t="shared" si="39"/>
        <v>-85.376903965593215</v>
      </c>
      <c r="P319" s="1">
        <f>IFERROR(-100*_xlfn.XMATCH(A319,Injuries!A:A),O319)</f>
        <v>-85.376903965593215</v>
      </c>
      <c r="Q319" s="64" t="str">
        <f>IF(AND(_xlfn.IFNA(_xlfn.XMATCH(A319,RHH!A:A),0)&gt;0,_xlfn.IFNA(_xlfn.XMATCH(A319,LHH!A:A),0)&gt;0),"S",IF(_xlfn.IFNA(_xlfn.XMATCH(A319,RHH!A:A),0)&gt;0,"R",IF(_xlfn.IFNA(_xlfn.XMATCH(A319,LHH!A:A),0)&gt;0,"L",NA())))</f>
        <v>R</v>
      </c>
      <c r="R319" s="63" cm="1">
        <f t="array" ref="R319">IF(_xlfn.IFS(Q319="R",_xlfn.XLOOKUP(A319,RHH!A:A,RHH!V:V,0),Q319="L",_xlfn.XLOOKUP(A319,LHH!A:A,LHH!V:V,0),Q319="S",_xlfn.XLOOKUP(A319,RHH!A:A,RHH!V:V,0))="",AVERAGE(S319,N319),_xlfn.IFS(Q319="R",_xlfn.XLOOKUP(A319,RHH!A:A,RHH!V:V,0),Q319="L",_xlfn.XLOOKUP(A319,LHH!A:A,LHH!V:V,0),Q319="S",_xlfn.XLOOKUP(A319,RHH!A:A,RHH!V:V,0)))</f>
        <v>2.3907947133153602</v>
      </c>
      <c r="S319" s="63" cm="1">
        <f t="array" ref="S319">_xlfn.IFS(Q319="R",_xlfn.XLOOKUP(A319,RHH!A:A,RHH!L:L,0),Q319="L",_xlfn.XLOOKUP(A319,LHH!A:A,LHH!L:L,0),Q319="S",_xlfn.XLOOKUP(A319,LHH!A:A,LHH!L:L,0))</f>
        <v>-1.7507829693983981</v>
      </c>
      <c r="T319" s="64" t="s">
        <v>531</v>
      </c>
      <c r="U319" s="64" t="s">
        <v>530</v>
      </c>
      <c r="V319" s="64" t="s">
        <v>549</v>
      </c>
      <c r="W319" s="64" t="s">
        <v>549</v>
      </c>
      <c r="X319" s="64" t="s">
        <v>549</v>
      </c>
    </row>
    <row r="320" spans="1:24" x14ac:dyDescent="0.45">
      <c r="A320" s="87" t="s">
        <v>587</v>
      </c>
      <c r="B320" t="s">
        <v>27</v>
      </c>
      <c r="C320">
        <v>31</v>
      </c>
      <c r="D320">
        <v>104</v>
      </c>
      <c r="E320">
        <v>96</v>
      </c>
      <c r="F320">
        <v>25</v>
      </c>
      <c r="G320" s="2">
        <v>0.29199999999999998</v>
      </c>
      <c r="H320" s="2">
        <f t="shared" si="32"/>
        <v>0.24038461538461539</v>
      </c>
      <c r="I320" s="2">
        <f t="shared" si="33"/>
        <v>0.68269230769230771</v>
      </c>
      <c r="J320" s="2">
        <f t="shared" si="34"/>
        <v>0.19934615384615384</v>
      </c>
      <c r="K320" s="1">
        <f t="shared" si="35"/>
        <v>-1.6320149876774905E-2</v>
      </c>
      <c r="L320" s="1">
        <f t="shared" si="36"/>
        <v>-1.1166023007347814</v>
      </c>
      <c r="M320" s="1">
        <f t="shared" si="37"/>
        <v>0.4073023341450912</v>
      </c>
      <c r="N320" s="1">
        <f t="shared" si="38"/>
        <v>-0.84944107061688512</v>
      </c>
      <c r="O320" s="1">
        <f t="shared" si="39"/>
        <v>-88.341871344156047</v>
      </c>
      <c r="P320" s="1">
        <f>IFERROR(-100*_xlfn.XMATCH(A320,Injuries!A:A),O320)</f>
        <v>-88.341871344156047</v>
      </c>
      <c r="Q320" s="64" t="str">
        <f>IF(AND(_xlfn.IFNA(_xlfn.XMATCH(A320,RHH!A:A),0)&gt;0,_xlfn.IFNA(_xlfn.XMATCH(A320,LHH!A:A),0)&gt;0),"S",IF(_xlfn.IFNA(_xlfn.XMATCH(A320,RHH!A:A),0)&gt;0,"R",IF(_xlfn.IFNA(_xlfn.XMATCH(A320,LHH!A:A),0)&gt;0,"L",NA())))</f>
        <v>L</v>
      </c>
      <c r="R320" s="63" cm="1">
        <f t="array" ref="R320">IF(_xlfn.IFS(Q320="R",_xlfn.XLOOKUP(A320,RHH!A:A,RHH!V:V,0),Q320="L",_xlfn.XLOOKUP(A320,LHH!A:A,LHH!V:V,0),Q320="S",_xlfn.XLOOKUP(A320,RHH!A:A,RHH!V:V,0))="",AVERAGE(S320,N320),_xlfn.IFS(Q320="R",_xlfn.XLOOKUP(A320,RHH!A:A,RHH!V:V,0),Q320="L",_xlfn.XLOOKUP(A320,LHH!A:A,LHH!V:V,0),Q320="S",_xlfn.XLOOKUP(A320,RHH!A:A,RHH!V:V,0)))</f>
        <v>-0.52483160423476005</v>
      </c>
      <c r="S320" s="63" cm="1">
        <f t="array" ref="S320">_xlfn.IFS(Q320="R",_xlfn.XLOOKUP(A320,RHH!A:A,RHH!L:L,0),Q320="L",_xlfn.XLOOKUP(A320,LHH!A:A,LHH!L:L,0),Q320="S",_xlfn.XLOOKUP(A320,LHH!A:A,LHH!L:L,0))</f>
        <v>-0.20022213785263504</v>
      </c>
      <c r="T320" s="64"/>
      <c r="U320" s="64"/>
      <c r="V320" s="64"/>
      <c r="W320" s="64"/>
      <c r="X320" s="64"/>
    </row>
    <row r="321" spans="1:24" x14ac:dyDescent="0.45">
      <c r="A321" s="87" t="s">
        <v>192</v>
      </c>
      <c r="B321" t="s">
        <v>114</v>
      </c>
      <c r="C321">
        <v>40</v>
      </c>
      <c r="D321">
        <v>125</v>
      </c>
      <c r="E321">
        <v>114</v>
      </c>
      <c r="F321">
        <v>36</v>
      </c>
      <c r="G321" s="2">
        <v>0.33300000000000002</v>
      </c>
      <c r="H321" s="2">
        <f t="shared" si="32"/>
        <v>0.28799999999999998</v>
      </c>
      <c r="I321" s="2">
        <f t="shared" si="33"/>
        <v>0.624</v>
      </c>
      <c r="J321" s="2">
        <f t="shared" si="34"/>
        <v>0.207792</v>
      </c>
      <c r="K321" s="1">
        <f t="shared" si="35"/>
        <v>-0.73035737435811066</v>
      </c>
      <c r="L321" s="1">
        <f t="shared" si="36"/>
        <v>-0.66860478387492162</v>
      </c>
      <c r="M321" s="1">
        <f t="shared" si="37"/>
        <v>-0.33019403898804617</v>
      </c>
      <c r="N321" s="1">
        <f t="shared" si="38"/>
        <v>-0.72514086985923543</v>
      </c>
      <c r="O321" s="1">
        <f t="shared" si="39"/>
        <v>-90.642608732404426</v>
      </c>
      <c r="P321" s="1">
        <f>IFERROR(-100*_xlfn.XMATCH(A321,Injuries!A:A),O321)</f>
        <v>-90.642608732404426</v>
      </c>
      <c r="Q321" s="64" t="str">
        <f>IF(AND(_xlfn.IFNA(_xlfn.XMATCH(A321,RHH!A:A),0)&gt;0,_xlfn.IFNA(_xlfn.XMATCH(A321,LHH!A:A),0)&gt;0),"S",IF(_xlfn.IFNA(_xlfn.XMATCH(A321,RHH!A:A),0)&gt;0,"R",IF(_xlfn.IFNA(_xlfn.XMATCH(A321,LHH!A:A),0)&gt;0,"L",NA())))</f>
        <v>L</v>
      </c>
      <c r="R321" s="63" cm="1">
        <f t="array" ref="R321">IF(_xlfn.IFS(Q321="R",_xlfn.XLOOKUP(A321,RHH!A:A,RHH!V:V,0),Q321="L",_xlfn.XLOOKUP(A321,LHH!A:A,LHH!V:V,0),Q321="S",_xlfn.XLOOKUP(A321,RHH!A:A,RHH!V:V,0))="",AVERAGE(S321,N321),_xlfn.IFS(Q321="R",_xlfn.XLOOKUP(A321,RHH!A:A,RHH!V:V,0),Q321="L",_xlfn.XLOOKUP(A321,LHH!A:A,LHH!V:V,0),Q321="S",_xlfn.XLOOKUP(A321,RHH!A:A,RHH!V:V,0)))</f>
        <v>-0.30113008929337437</v>
      </c>
      <c r="S321" s="63" cm="1">
        <f t="array" ref="S321">_xlfn.IFS(Q321="R",_xlfn.XLOOKUP(A321,RHH!A:A,RHH!L:L,0),Q321="L",_xlfn.XLOOKUP(A321,LHH!A:A,LHH!L:L,0),Q321="S",_xlfn.XLOOKUP(A321,LHH!A:A,LHH!L:L,0))</f>
        <v>-0.58153840583295235</v>
      </c>
      <c r="T321" s="64"/>
      <c r="U321" s="64"/>
      <c r="V321" s="64"/>
      <c r="W321" s="64"/>
      <c r="X321" s="64"/>
    </row>
    <row r="322" spans="1:24" x14ac:dyDescent="0.45">
      <c r="A322" t="s">
        <v>43</v>
      </c>
      <c r="B322" t="s">
        <v>44</v>
      </c>
      <c r="C322">
        <v>87</v>
      </c>
      <c r="D322">
        <v>358</v>
      </c>
      <c r="E322">
        <v>323</v>
      </c>
      <c r="F322">
        <v>86</v>
      </c>
      <c r="G322" s="2">
        <v>0.36199999999999999</v>
      </c>
      <c r="H322" s="2">
        <f t="shared" ref="H322:H385" si="40">F322/D322</f>
        <v>0.24022346368715083</v>
      </c>
      <c r="I322" s="2">
        <f t="shared" ref="I322:I385" si="41">(E322-F322)/D322</f>
        <v>0.66201117318435754</v>
      </c>
      <c r="J322" s="2">
        <f t="shared" ref="J322:J385" si="42">G322*I322</f>
        <v>0.23964804469273743</v>
      </c>
      <c r="K322" s="1">
        <f t="shared" ref="K322:K385" si="43">-(H322-AB$2)/AB$3</f>
        <v>-1.3903529456557422E-2</v>
      </c>
      <c r="L322" s="1">
        <f t="shared" ref="L322:L385" si="44">(G322-AA$2)/AA$3</f>
        <v>-0.35172849146185081</v>
      </c>
      <c r="M322" s="1">
        <f t="shared" ref="M322:M385" si="45">(I322-AC$2)/AC$3</f>
        <v>0.14743417949949011</v>
      </c>
      <c r="N322" s="1">
        <f t="shared" ref="N322:N385" si="46">(J322-AD$2)/AD$3</f>
        <v>-0.25630534070994992</v>
      </c>
      <c r="O322" s="1">
        <f t="shared" ref="O322:O385" si="47">N322*D322</f>
        <v>-91.757311974162079</v>
      </c>
      <c r="P322" s="1">
        <f>IFERROR(-100*_xlfn.XMATCH(A322,Injuries!A:A),O322)</f>
        <v>-91.757311974162079</v>
      </c>
      <c r="Q322" s="64" t="str">
        <f>IF(AND(_xlfn.IFNA(_xlfn.XMATCH(A322,RHH!A:A),0)&gt;0,_xlfn.IFNA(_xlfn.XMATCH(A322,LHH!A:A),0)&gt;0),"S",IF(_xlfn.IFNA(_xlfn.XMATCH(A322,RHH!A:A),0)&gt;0,"R",IF(_xlfn.IFNA(_xlfn.XMATCH(A322,LHH!A:A),0)&gt;0,"L",NA())))</f>
        <v>R</v>
      </c>
      <c r="R322" s="63" cm="1">
        <f t="array" ref="R322">IF(_xlfn.IFS(Q322="R",_xlfn.XLOOKUP(A322,RHH!A:A,RHH!V:V,0),Q322="L",_xlfn.XLOOKUP(A322,LHH!A:A,LHH!V:V,0),Q322="S",_xlfn.XLOOKUP(A322,RHH!A:A,RHH!V:V,0))="",AVERAGE(S322,N322),_xlfn.IFS(Q322="R",_xlfn.XLOOKUP(A322,RHH!A:A,RHH!V:V,0),Q322="L",_xlfn.XLOOKUP(A322,LHH!A:A,LHH!V:V,0),Q322="S",_xlfn.XLOOKUP(A322,RHH!A:A,RHH!V:V,0)))</f>
        <v>0.80340528079299189</v>
      </c>
      <c r="S322" s="63" cm="1">
        <f t="array" ref="S322">_xlfn.IFS(Q322="R",_xlfn.XLOOKUP(A322,RHH!A:A,RHH!L:L,0),Q322="L",_xlfn.XLOOKUP(A322,LHH!A:A,LHH!L:L,0),Q322="S",_xlfn.XLOOKUP(A322,LHH!A:A,LHH!L:L,0))</f>
        <v>-0.56038278432188193</v>
      </c>
      <c r="T322" s="64" t="s">
        <v>530</v>
      </c>
      <c r="U322" s="64" t="s">
        <v>532</v>
      </c>
      <c r="V322" s="64" t="s">
        <v>549</v>
      </c>
      <c r="W322" s="64" t="s">
        <v>549</v>
      </c>
      <c r="X322" s="64" t="s">
        <v>549</v>
      </c>
    </row>
    <row r="323" spans="1:24" x14ac:dyDescent="0.45">
      <c r="A323" s="87" t="s">
        <v>485</v>
      </c>
      <c r="B323" t="s">
        <v>10</v>
      </c>
      <c r="C323">
        <v>24</v>
      </c>
      <c r="D323">
        <v>82</v>
      </c>
      <c r="E323">
        <v>77</v>
      </c>
      <c r="F323">
        <v>17</v>
      </c>
      <c r="G323" s="2">
        <v>0.247</v>
      </c>
      <c r="H323" s="2">
        <f t="shared" si="40"/>
        <v>0.2073170731707317</v>
      </c>
      <c r="I323" s="2">
        <f t="shared" si="41"/>
        <v>0.73170731707317072</v>
      </c>
      <c r="J323" s="2">
        <f t="shared" si="42"/>
        <v>0.18073170731707316</v>
      </c>
      <c r="K323" s="1">
        <f t="shared" si="43"/>
        <v>0.47955857195952895</v>
      </c>
      <c r="L323" s="1">
        <f t="shared" si="44"/>
        <v>-1.6083068924102364</v>
      </c>
      <c r="M323" s="1">
        <f t="shared" si="45"/>
        <v>1.0231989152946994</v>
      </c>
      <c r="N323" s="1">
        <f t="shared" si="46"/>
        <v>-1.1233957932592802</v>
      </c>
      <c r="O323" s="1">
        <f t="shared" si="47"/>
        <v>-92.11845504726098</v>
      </c>
      <c r="P323" s="1">
        <f>IFERROR(-100*_xlfn.XMATCH(A323,Injuries!A:A),O323)</f>
        <v>-92.11845504726098</v>
      </c>
      <c r="Q323" s="64" t="str">
        <f>IF(AND(_xlfn.IFNA(_xlfn.XMATCH(A323,RHH!A:A),0)&gt;0,_xlfn.IFNA(_xlfn.XMATCH(A323,LHH!A:A),0)&gt;0),"S",IF(_xlfn.IFNA(_xlfn.XMATCH(A323,RHH!A:A),0)&gt;0,"R",IF(_xlfn.IFNA(_xlfn.XMATCH(A323,LHH!A:A),0)&gt;0,"L",NA())))</f>
        <v>L</v>
      </c>
      <c r="R323" s="63" cm="1">
        <f t="array" ref="R323">IF(_xlfn.IFS(Q323="R",_xlfn.XLOOKUP(A323,RHH!A:A,RHH!V:V,0),Q323="L",_xlfn.XLOOKUP(A323,LHH!A:A,LHH!V:V,0),Q323="S",_xlfn.XLOOKUP(A323,RHH!A:A,RHH!V:V,0))="",AVERAGE(S323,N323),_xlfn.IFS(Q323="R",_xlfn.XLOOKUP(A323,RHH!A:A,RHH!V:V,0),Q323="L",_xlfn.XLOOKUP(A323,LHH!A:A,LHH!V:V,0),Q323="S",_xlfn.XLOOKUP(A323,RHH!A:A,RHH!V:V,0)))</f>
        <v>-0.73435065144690892</v>
      </c>
      <c r="S323" s="63" cm="1">
        <f t="array" ref="S323">_xlfn.IFS(Q323="R",_xlfn.XLOOKUP(A323,RHH!A:A,RHH!L:L,0),Q323="L",_xlfn.XLOOKUP(A323,LHH!A:A,LHH!L:L,0),Q323="S",_xlfn.XLOOKUP(A323,LHH!A:A,LHH!L:L,0))</f>
        <v>-0.34530550963453754</v>
      </c>
      <c r="T323" s="64"/>
      <c r="U323" s="64"/>
      <c r="V323" s="64"/>
      <c r="W323" s="64"/>
      <c r="X323" s="64"/>
    </row>
    <row r="324" spans="1:24" x14ac:dyDescent="0.45">
      <c r="A324" t="s">
        <v>244</v>
      </c>
      <c r="B324" t="s">
        <v>27</v>
      </c>
      <c r="C324">
        <v>73</v>
      </c>
      <c r="D324">
        <v>261</v>
      </c>
      <c r="E324">
        <v>245</v>
      </c>
      <c r="F324">
        <v>96</v>
      </c>
      <c r="G324" s="2">
        <v>0.40799999999999997</v>
      </c>
      <c r="H324" s="2">
        <f t="shared" si="40"/>
        <v>0.36781609195402298</v>
      </c>
      <c r="I324" s="2">
        <f t="shared" si="41"/>
        <v>0.57088122605363989</v>
      </c>
      <c r="J324" s="2">
        <f t="shared" si="42"/>
        <v>0.23291954022988506</v>
      </c>
      <c r="K324" s="1">
        <f t="shared" si="43"/>
        <v>-1.9272743210162204</v>
      </c>
      <c r="L324" s="1">
        <f t="shared" si="44"/>
        <v>0.15090286891750335</v>
      </c>
      <c r="M324" s="1">
        <f t="shared" si="45"/>
        <v>-0.99765634658877256</v>
      </c>
      <c r="N324" s="1">
        <f t="shared" si="46"/>
        <v>-0.35533087826966769</v>
      </c>
      <c r="O324" s="1">
        <f t="shared" si="47"/>
        <v>-92.741359228383274</v>
      </c>
      <c r="P324" s="1">
        <f>IFERROR(-100*_xlfn.XMATCH(A324,Injuries!A:A),O324)</f>
        <v>-92.741359228383274</v>
      </c>
      <c r="Q324" s="64" t="str">
        <f>IF(AND(_xlfn.IFNA(_xlfn.XMATCH(A324,RHH!A:A),0)&gt;0,_xlfn.IFNA(_xlfn.XMATCH(A324,LHH!A:A),0)&gt;0),"S",IF(_xlfn.IFNA(_xlfn.XMATCH(A324,RHH!A:A),0)&gt;0,"R",IF(_xlfn.IFNA(_xlfn.XMATCH(A324,LHH!A:A),0)&gt;0,"L",NA())))</f>
        <v>R</v>
      </c>
      <c r="R324" s="63" cm="1">
        <f t="array" ref="R324">IF(_xlfn.IFS(Q324="R",_xlfn.XLOOKUP(A324,RHH!A:A,RHH!V:V,0),Q324="L",_xlfn.XLOOKUP(A324,LHH!A:A,LHH!V:V,0),Q324="S",_xlfn.XLOOKUP(A324,RHH!A:A,RHH!V:V,0))="",AVERAGE(S324,N324),_xlfn.IFS(Q324="R",_xlfn.XLOOKUP(A324,RHH!A:A,RHH!V:V,0),Q324="L",_xlfn.XLOOKUP(A324,LHH!A:A,LHH!V:V,0),Q324="S",_xlfn.XLOOKUP(A324,RHH!A:A,RHH!V:V,0)))</f>
        <v>0.67919817496737966</v>
      </c>
      <c r="S324" s="63" cm="1">
        <f t="array" ref="S324">_xlfn.IFS(Q324="R",_xlfn.XLOOKUP(A324,RHH!A:A,RHH!L:L,0),Q324="L",_xlfn.XLOOKUP(A324,LHH!A:A,LHH!L:L,0),Q324="S",_xlfn.XLOOKUP(A324,LHH!A:A,LHH!L:L,0))</f>
        <v>-1.6012125543164453</v>
      </c>
      <c r="T324" s="64" t="s">
        <v>534</v>
      </c>
      <c r="U324" s="64" t="s">
        <v>549</v>
      </c>
      <c r="V324" s="64" t="s">
        <v>549</v>
      </c>
      <c r="W324" s="64" t="s">
        <v>549</v>
      </c>
      <c r="X324" s="64" t="s">
        <v>549</v>
      </c>
    </row>
    <row r="325" spans="1:24" x14ac:dyDescent="0.45">
      <c r="A325" s="87" t="s">
        <v>365</v>
      </c>
      <c r="B325" t="s">
        <v>114</v>
      </c>
      <c r="C325">
        <v>84</v>
      </c>
      <c r="D325">
        <v>323</v>
      </c>
      <c r="E325">
        <v>304</v>
      </c>
      <c r="F325">
        <v>23</v>
      </c>
      <c r="G325" s="2">
        <v>0.27300000000000002</v>
      </c>
      <c r="H325" s="2">
        <f t="shared" si="40"/>
        <v>7.1207430340557279E-2</v>
      </c>
      <c r="I325" s="2">
        <f t="shared" si="41"/>
        <v>0.86996904024767807</v>
      </c>
      <c r="J325" s="2">
        <f t="shared" si="42"/>
        <v>0.23750154798761614</v>
      </c>
      <c r="K325" s="1">
        <f t="shared" si="43"/>
        <v>2.5206499624132426</v>
      </c>
      <c r="L325" s="1">
        <f t="shared" si="44"/>
        <v>-1.3242109061088621</v>
      </c>
      <c r="M325" s="1">
        <f t="shared" si="45"/>
        <v>2.760522312406601</v>
      </c>
      <c r="N325" s="1">
        <f t="shared" si="46"/>
        <v>-0.28789601457638159</v>
      </c>
      <c r="O325" s="1">
        <f t="shared" si="47"/>
        <v>-92.990412708171249</v>
      </c>
      <c r="P325" s="1">
        <f>IFERROR(-100*_xlfn.XMATCH(A325,Injuries!A:A),O325)</f>
        <v>-92.990412708171249</v>
      </c>
      <c r="Q325" s="64" t="str">
        <f>IF(AND(_xlfn.IFNA(_xlfn.XMATCH(A325,RHH!A:A),0)&gt;0,_xlfn.IFNA(_xlfn.XMATCH(A325,LHH!A:A),0)&gt;0),"S",IF(_xlfn.IFNA(_xlfn.XMATCH(A325,RHH!A:A),0)&gt;0,"R",IF(_xlfn.IFNA(_xlfn.XMATCH(A325,LHH!A:A),0)&gt;0,"L",NA())))</f>
        <v>R</v>
      </c>
      <c r="R325" s="63" cm="1">
        <f t="array" ref="R325">IF(_xlfn.IFS(Q325="R",_xlfn.XLOOKUP(A325,RHH!A:A,RHH!V:V,0),Q325="L",_xlfn.XLOOKUP(A325,LHH!A:A,LHH!V:V,0),Q325="S",_xlfn.XLOOKUP(A325,RHH!A:A,RHH!V:V,0))="",AVERAGE(S325,N325),_xlfn.IFS(Q325="R",_xlfn.XLOOKUP(A325,RHH!A:A,RHH!V:V,0),Q325="L",_xlfn.XLOOKUP(A325,LHH!A:A,LHH!V:V,0),Q325="S",_xlfn.XLOOKUP(A325,RHH!A:A,RHH!V:V,0)))</f>
        <v>-1.3266681297060097</v>
      </c>
      <c r="S325" s="63" cm="1">
        <f t="array" ref="S325">_xlfn.IFS(Q325="R",_xlfn.XLOOKUP(A325,RHH!A:A,RHH!L:L,0),Q325="L",_xlfn.XLOOKUP(A325,LHH!A:A,LHH!L:L,0),Q325="S",_xlfn.XLOOKUP(A325,LHH!A:A,LHH!L:L,0))</f>
        <v>-8.3605077697717592E-2</v>
      </c>
      <c r="T325" s="64"/>
      <c r="U325" s="64"/>
      <c r="V325" s="64"/>
      <c r="W325" s="64"/>
      <c r="X325" s="64"/>
    </row>
    <row r="326" spans="1:24" x14ac:dyDescent="0.45">
      <c r="A326" t="s">
        <v>374</v>
      </c>
      <c r="B326" t="s">
        <v>7</v>
      </c>
      <c r="C326">
        <v>36</v>
      </c>
      <c r="D326">
        <v>132</v>
      </c>
      <c r="E326">
        <v>116</v>
      </c>
      <c r="F326">
        <v>45</v>
      </c>
      <c r="G326" s="2">
        <v>0.38800000000000001</v>
      </c>
      <c r="H326" s="2">
        <f t="shared" si="40"/>
        <v>0.34090909090909088</v>
      </c>
      <c r="I326" s="2">
        <f t="shared" si="41"/>
        <v>0.53787878787878785</v>
      </c>
      <c r="J326" s="2">
        <f t="shared" si="42"/>
        <v>0.20869696969696969</v>
      </c>
      <c r="K326" s="1">
        <f t="shared" si="43"/>
        <v>-1.5237786756396188</v>
      </c>
      <c r="L326" s="1">
        <f t="shared" si="44"/>
        <v>-6.7632505160476364E-2</v>
      </c>
      <c r="M326" s="1">
        <f t="shared" si="45"/>
        <v>-1.4123474605606621</v>
      </c>
      <c r="N326" s="1">
        <f t="shared" si="46"/>
        <v>-0.71182214335582938</v>
      </c>
      <c r="O326" s="1">
        <f t="shared" si="47"/>
        <v>-93.960522922969474</v>
      </c>
      <c r="P326" s="1">
        <f>IFERROR(-100*_xlfn.XMATCH(A326,Injuries!A:A),O326)</f>
        <v>-93.960522922969474</v>
      </c>
      <c r="Q326" s="64" t="str">
        <f>IF(AND(_xlfn.IFNA(_xlfn.XMATCH(A326,RHH!A:A),0)&gt;0,_xlfn.IFNA(_xlfn.XMATCH(A326,LHH!A:A),0)&gt;0),"S",IF(_xlfn.IFNA(_xlfn.XMATCH(A326,RHH!A:A),0)&gt;0,"R",IF(_xlfn.IFNA(_xlfn.XMATCH(A326,LHH!A:A),0)&gt;0,"L",NA())))</f>
        <v>R</v>
      </c>
      <c r="R326" s="63" cm="1">
        <f t="array" ref="R326">IF(_xlfn.IFS(Q326="R",_xlfn.XLOOKUP(A326,RHH!A:A,RHH!V:V,0),Q326="L",_xlfn.XLOOKUP(A326,LHH!A:A,LHH!V:V,0),Q326="S",_xlfn.XLOOKUP(A326,RHH!A:A,RHH!V:V,0))="",AVERAGE(S326,N326),_xlfn.IFS(Q326="R",_xlfn.XLOOKUP(A326,RHH!A:A,RHH!V:V,0),Q326="L",_xlfn.XLOOKUP(A326,LHH!A:A,LHH!V:V,0),Q326="S",_xlfn.XLOOKUP(A326,RHH!A:A,RHH!V:V,0)))</f>
        <v>-0.23991008003759898</v>
      </c>
      <c r="S326" s="63" cm="1">
        <f t="array" ref="S326">_xlfn.IFS(Q326="R",_xlfn.XLOOKUP(A326,RHH!A:A,RHH!L:L,0),Q326="L",_xlfn.XLOOKUP(A326,LHH!A:A,LHH!L:L,0),Q326="S",_xlfn.XLOOKUP(A326,LHH!A:A,LHH!L:L,0))</f>
        <v>-0.53668979026848618</v>
      </c>
      <c r="T326" s="64" t="s">
        <v>534</v>
      </c>
      <c r="U326" s="64" t="s">
        <v>549</v>
      </c>
      <c r="V326" s="64" t="s">
        <v>549</v>
      </c>
      <c r="W326" s="64" t="s">
        <v>549</v>
      </c>
      <c r="X326" s="64" t="s">
        <v>549</v>
      </c>
    </row>
    <row r="327" spans="1:24" x14ac:dyDescent="0.45">
      <c r="A327" t="s">
        <v>340</v>
      </c>
      <c r="B327" t="s">
        <v>24</v>
      </c>
      <c r="C327">
        <v>32</v>
      </c>
      <c r="D327">
        <v>126</v>
      </c>
      <c r="E327">
        <v>108</v>
      </c>
      <c r="F327">
        <v>30</v>
      </c>
      <c r="G327" s="2">
        <v>0.33300000000000002</v>
      </c>
      <c r="H327" s="2">
        <f t="shared" si="40"/>
        <v>0.23809523809523808</v>
      </c>
      <c r="I327" s="2">
        <f t="shared" si="41"/>
        <v>0.61904761904761907</v>
      </c>
      <c r="J327" s="2">
        <f t="shared" si="42"/>
        <v>0.20614285714285716</v>
      </c>
      <c r="K327" s="1">
        <f t="shared" si="43"/>
        <v>1.8011203712027225E-2</v>
      </c>
      <c r="L327" s="1">
        <f t="shared" si="44"/>
        <v>-0.66860478387492162</v>
      </c>
      <c r="M327" s="1">
        <f t="shared" si="45"/>
        <v>-0.3924230283455945</v>
      </c>
      <c r="N327" s="1">
        <f t="shared" si="46"/>
        <v>-0.74941182915530902</v>
      </c>
      <c r="O327" s="1">
        <f t="shared" si="47"/>
        <v>-94.425890473568941</v>
      </c>
      <c r="P327" s="1">
        <f>IFERROR(-100*_xlfn.XMATCH(A327,Injuries!A:A),O327)</f>
        <v>-300</v>
      </c>
      <c r="Q327" s="64" t="str">
        <f>IF(AND(_xlfn.IFNA(_xlfn.XMATCH(A327,RHH!A:A),0)&gt;0,_xlfn.IFNA(_xlfn.XMATCH(A327,LHH!A:A),0)&gt;0),"S",IF(_xlfn.IFNA(_xlfn.XMATCH(A327,RHH!A:A),0)&gt;0,"R",IF(_xlfn.IFNA(_xlfn.XMATCH(A327,LHH!A:A),0)&gt;0,"L",NA())))</f>
        <v>S</v>
      </c>
      <c r="R327" s="63" cm="1">
        <f t="array" ref="R327">IF(_xlfn.IFS(Q327="R",_xlfn.XLOOKUP(A327,RHH!A:A,RHH!V:V,0),Q327="L",_xlfn.XLOOKUP(A327,LHH!A:A,LHH!V:V,0),Q327="S",_xlfn.XLOOKUP(A327,RHH!A:A,RHH!V:V,0))="",AVERAGE(S327,N327),_xlfn.IFS(Q327="R",_xlfn.XLOOKUP(A327,RHH!A:A,RHH!V:V,0),Q327="L",_xlfn.XLOOKUP(A327,LHH!A:A,LHH!V:V,0),Q327="S",_xlfn.XLOOKUP(A327,RHH!A:A,RHH!V:V,0)))</f>
        <v>0.18222586180112382</v>
      </c>
      <c r="S327" s="63" cm="1">
        <f t="array" ref="S327">_xlfn.IFS(Q327="R",_xlfn.XLOOKUP(A327,RHH!A:A,RHH!L:L,0),Q327="L",_xlfn.XLOOKUP(A327,LHH!A:A,LHH!L:L,0),Q327="S",_xlfn.XLOOKUP(A327,LHH!A:A,LHH!L:L,0))</f>
        <v>-1.1721645586571525</v>
      </c>
      <c r="T327" s="64" t="s">
        <v>534</v>
      </c>
      <c r="U327" s="64" t="s">
        <v>549</v>
      </c>
      <c r="V327" s="64" t="s">
        <v>549</v>
      </c>
      <c r="W327" s="64" t="s">
        <v>549</v>
      </c>
      <c r="X327" s="64" t="s">
        <v>549</v>
      </c>
    </row>
    <row r="328" spans="1:24" x14ac:dyDescent="0.45">
      <c r="A328" t="s">
        <v>377</v>
      </c>
      <c r="B328" t="s">
        <v>33</v>
      </c>
      <c r="C328">
        <v>28</v>
      </c>
      <c r="D328">
        <v>62</v>
      </c>
      <c r="E328">
        <v>52</v>
      </c>
      <c r="F328">
        <v>19</v>
      </c>
      <c r="G328" s="2">
        <v>0.28799999999999998</v>
      </c>
      <c r="H328" s="2">
        <f t="shared" si="40"/>
        <v>0.30645161290322581</v>
      </c>
      <c r="I328" s="2">
        <f t="shared" si="41"/>
        <v>0.532258064516129</v>
      </c>
      <c r="J328" s="2">
        <f t="shared" si="42"/>
        <v>0.15329032258064515</v>
      </c>
      <c r="K328" s="1">
        <f t="shared" si="43"/>
        <v>-1.0070565666684563</v>
      </c>
      <c r="L328" s="1">
        <f t="shared" si="44"/>
        <v>-1.1603093755503775</v>
      </c>
      <c r="M328" s="1">
        <f t="shared" si="45"/>
        <v>-1.4829744857592106</v>
      </c>
      <c r="N328" s="1">
        <f t="shared" si="46"/>
        <v>-1.5272593694685841</v>
      </c>
      <c r="O328" s="1">
        <f t="shared" si="47"/>
        <v>-94.69008090705222</v>
      </c>
      <c r="P328" s="1">
        <f>IFERROR(-100*_xlfn.XMATCH(A328,Injuries!A:A),O328)</f>
        <v>-400</v>
      </c>
      <c r="Q328" s="64" t="str">
        <f>IF(AND(_xlfn.IFNA(_xlfn.XMATCH(A328,RHH!A:A),0)&gt;0,_xlfn.IFNA(_xlfn.XMATCH(A328,LHH!A:A),0)&gt;0),"S",IF(_xlfn.IFNA(_xlfn.XMATCH(A328,RHH!A:A),0)&gt;0,"R",IF(_xlfn.IFNA(_xlfn.XMATCH(A328,LHH!A:A),0)&gt;0,"L",NA())))</f>
        <v>S</v>
      </c>
      <c r="R328" s="63" cm="1">
        <f t="array" ref="R328">IF(_xlfn.IFS(Q328="R",_xlfn.XLOOKUP(A328,RHH!A:A,RHH!V:V,0),Q328="L",_xlfn.XLOOKUP(A328,LHH!A:A,LHH!V:V,0),Q328="S",_xlfn.XLOOKUP(A328,RHH!A:A,RHH!V:V,0))="",AVERAGE(S328,N328),_xlfn.IFS(Q328="R",_xlfn.XLOOKUP(A328,RHH!A:A,RHH!V:V,0),Q328="L",_xlfn.XLOOKUP(A328,LHH!A:A,LHH!V:V,0),Q328="S",_xlfn.XLOOKUP(A328,RHH!A:A,RHH!V:V,0)))</f>
        <v>-1.2296163596413838</v>
      </c>
      <c r="S328" s="63" cm="1">
        <f t="array" ref="S328">_xlfn.IFS(Q328="R",_xlfn.XLOOKUP(A328,RHH!A:A,RHH!L:L,0),Q328="L",_xlfn.XLOOKUP(A328,LHH!A:A,LHH!L:L,0),Q328="S",_xlfn.XLOOKUP(A328,LHH!A:A,LHH!L:L,0))</f>
        <v>-8.2441436058449072E-2</v>
      </c>
      <c r="T328" s="64" t="s">
        <v>529</v>
      </c>
      <c r="U328" s="64" t="s">
        <v>549</v>
      </c>
      <c r="V328" s="64" t="s">
        <v>549</v>
      </c>
      <c r="W328" s="64" t="s">
        <v>549</v>
      </c>
      <c r="X328" s="64" t="s">
        <v>549</v>
      </c>
    </row>
    <row r="329" spans="1:24" x14ac:dyDescent="0.45">
      <c r="A329" s="87" t="s">
        <v>381</v>
      </c>
      <c r="B329" t="s">
        <v>63</v>
      </c>
      <c r="C329">
        <v>30</v>
      </c>
      <c r="D329">
        <v>88</v>
      </c>
      <c r="E329">
        <v>83</v>
      </c>
      <c r="F329">
        <v>27</v>
      </c>
      <c r="G329" s="2">
        <v>0.28899999999999998</v>
      </c>
      <c r="H329" s="2">
        <f t="shared" si="40"/>
        <v>0.30681818181818182</v>
      </c>
      <c r="I329" s="2">
        <f t="shared" si="41"/>
        <v>0.63636363636363635</v>
      </c>
      <c r="J329" s="2">
        <f t="shared" si="42"/>
        <v>0.18390909090909088</v>
      </c>
      <c r="K329" s="1">
        <f t="shared" si="43"/>
        <v>-1.0125536103809154</v>
      </c>
      <c r="L329" s="1">
        <f t="shared" si="44"/>
        <v>-1.1493826068464783</v>
      </c>
      <c r="M329" s="1">
        <f t="shared" si="45"/>
        <v>-0.1748391494730473</v>
      </c>
      <c r="N329" s="1">
        <f t="shared" si="46"/>
        <v>-1.0766332296063763</v>
      </c>
      <c r="O329" s="1">
        <f t="shared" si="47"/>
        <v>-94.743724205361119</v>
      </c>
      <c r="P329" s="1">
        <f>IFERROR(-100*_xlfn.XMATCH(A329,Injuries!A:A),O329)</f>
        <v>-94.743724205361119</v>
      </c>
      <c r="Q329" s="64" t="str">
        <f>IF(AND(_xlfn.IFNA(_xlfn.XMATCH(A329,RHH!A:A),0)&gt;0,_xlfn.IFNA(_xlfn.XMATCH(A329,LHH!A:A),0)&gt;0),"S",IF(_xlfn.IFNA(_xlfn.XMATCH(A329,RHH!A:A),0)&gt;0,"R",IF(_xlfn.IFNA(_xlfn.XMATCH(A329,LHH!A:A),0)&gt;0,"L",NA())))</f>
        <v>R</v>
      </c>
      <c r="R329" s="63" cm="1">
        <f t="array" ref="R329">IF(_xlfn.IFS(Q329="R",_xlfn.XLOOKUP(A329,RHH!A:A,RHH!V:V,0),Q329="L",_xlfn.XLOOKUP(A329,LHH!A:A,LHH!V:V,0),Q329="S",_xlfn.XLOOKUP(A329,RHH!A:A,RHH!V:V,0))="",AVERAGE(S329,N329),_xlfn.IFS(Q329="R",_xlfn.XLOOKUP(A329,RHH!A:A,RHH!V:V,0),Q329="L",_xlfn.XLOOKUP(A329,LHH!A:A,LHH!V:V,0),Q329="S",_xlfn.XLOOKUP(A329,RHH!A:A,RHH!V:V,0)))</f>
        <v>-0.42186578758420556</v>
      </c>
      <c r="S329" s="63" cm="1">
        <f t="array" ref="S329">_xlfn.IFS(Q329="R",_xlfn.XLOOKUP(A329,RHH!A:A,RHH!L:L,0),Q329="L",_xlfn.XLOOKUP(A329,LHH!A:A,LHH!L:L,0),Q329="S",_xlfn.XLOOKUP(A329,LHH!A:A,LHH!L:L,0))</f>
        <v>-0.36916743746480879</v>
      </c>
      <c r="T329" s="64"/>
      <c r="U329" s="64"/>
      <c r="V329" s="64"/>
      <c r="W329" s="64"/>
      <c r="X329" s="64"/>
    </row>
    <row r="330" spans="1:24" x14ac:dyDescent="0.45">
      <c r="A330" t="s">
        <v>231</v>
      </c>
      <c r="B330" t="s">
        <v>112</v>
      </c>
      <c r="C330">
        <v>51</v>
      </c>
      <c r="D330">
        <v>174</v>
      </c>
      <c r="E330">
        <v>160</v>
      </c>
      <c r="F330">
        <v>40</v>
      </c>
      <c r="G330" s="2">
        <v>0.31900000000000001</v>
      </c>
      <c r="H330" s="2">
        <f t="shared" si="40"/>
        <v>0.22988505747126436</v>
      </c>
      <c r="I330" s="2">
        <f t="shared" si="41"/>
        <v>0.68965517241379315</v>
      </c>
      <c r="J330" s="2">
        <f t="shared" si="42"/>
        <v>0.22000000000000003</v>
      </c>
      <c r="K330" s="1">
        <f t="shared" si="43"/>
        <v>0.141130540720144</v>
      </c>
      <c r="L330" s="1">
        <f t="shared" si="44"/>
        <v>-0.82157954572950787</v>
      </c>
      <c r="M330" s="1">
        <f t="shared" si="45"/>
        <v>0.49479399498815591</v>
      </c>
      <c r="N330" s="1">
        <f t="shared" si="46"/>
        <v>-0.54547185586016389</v>
      </c>
      <c r="O330" s="1">
        <f t="shared" si="47"/>
        <v>-94.912102919668513</v>
      </c>
      <c r="P330" s="1">
        <f>IFERROR(-100*_xlfn.XMATCH(A330,Injuries!A:A),O330)</f>
        <v>-94.912102919668513</v>
      </c>
      <c r="Q330" s="64" t="str">
        <f>IF(AND(_xlfn.IFNA(_xlfn.XMATCH(A330,RHH!A:A),0)&gt;0,_xlfn.IFNA(_xlfn.XMATCH(A330,LHH!A:A),0)&gt;0),"S",IF(_xlfn.IFNA(_xlfn.XMATCH(A330,RHH!A:A),0)&gt;0,"R",IF(_xlfn.IFNA(_xlfn.XMATCH(A330,LHH!A:A),0)&gt;0,"L",NA())))</f>
        <v>L</v>
      </c>
      <c r="R330" s="63" cm="1">
        <f t="array" ref="R330">IF(_xlfn.IFS(Q330="R",_xlfn.XLOOKUP(A330,RHH!A:A,RHH!V:V,0),Q330="L",_xlfn.XLOOKUP(A330,LHH!A:A,LHH!V:V,0),Q330="S",_xlfn.XLOOKUP(A330,RHH!A:A,RHH!V:V,0))="",AVERAGE(S330,N330),_xlfn.IFS(Q330="R",_xlfn.XLOOKUP(A330,RHH!A:A,RHH!V:V,0),Q330="L",_xlfn.XLOOKUP(A330,LHH!A:A,LHH!V:V,0),Q330="S",_xlfn.XLOOKUP(A330,RHH!A:A,RHH!V:V,0)))</f>
        <v>-0.18647665524435203</v>
      </c>
      <c r="S330" s="63" cm="1">
        <f t="array" ref="S330">_xlfn.IFS(Q330="R",_xlfn.XLOOKUP(A330,RHH!A:A,RHH!L:L,0),Q330="L",_xlfn.XLOOKUP(A330,LHH!A:A,LHH!L:L,0),Q330="S",_xlfn.XLOOKUP(A330,LHH!A:A,LHH!L:L,0))</f>
        <v>-0.14901243113537199</v>
      </c>
      <c r="T330" s="64" t="e">
        <v>#NAME?</v>
      </c>
      <c r="U330" s="64" t="s">
        <v>549</v>
      </c>
      <c r="V330" s="64" t="s">
        <v>549</v>
      </c>
      <c r="W330" s="64" t="s">
        <v>549</v>
      </c>
      <c r="X330" s="64" t="s">
        <v>549</v>
      </c>
    </row>
    <row r="331" spans="1:24" x14ac:dyDescent="0.45">
      <c r="A331" t="s">
        <v>378</v>
      </c>
      <c r="B331" t="s">
        <v>18</v>
      </c>
      <c r="C331">
        <v>74</v>
      </c>
      <c r="D331">
        <v>273</v>
      </c>
      <c r="E331">
        <v>239</v>
      </c>
      <c r="F331">
        <v>64</v>
      </c>
      <c r="G331" s="2">
        <v>0.36399999999999999</v>
      </c>
      <c r="H331" s="2">
        <f t="shared" si="40"/>
        <v>0.23443223443223443</v>
      </c>
      <c r="I331" s="2">
        <f t="shared" si="41"/>
        <v>0.64102564102564108</v>
      </c>
      <c r="J331" s="2">
        <f t="shared" si="42"/>
        <v>0.23333333333333334</v>
      </c>
      <c r="K331" s="1">
        <f t="shared" si="43"/>
        <v>7.2941369454109964E-2</v>
      </c>
      <c r="L331" s="1">
        <f t="shared" si="44"/>
        <v>-0.32987495405405276</v>
      </c>
      <c r="M331" s="1">
        <f t="shared" si="45"/>
        <v>-0.11625887439197598</v>
      </c>
      <c r="N331" s="1">
        <f t="shared" si="46"/>
        <v>-0.3492409537205059</v>
      </c>
      <c r="O331" s="1">
        <f t="shared" si="47"/>
        <v>-95.342780365698104</v>
      </c>
      <c r="P331" s="1">
        <f>IFERROR(-100*_xlfn.XMATCH(A331,Injuries!A:A),O331)</f>
        <v>-95.342780365698104</v>
      </c>
      <c r="Q331" s="64" t="str">
        <f>IF(AND(_xlfn.IFNA(_xlfn.XMATCH(A331,RHH!A:A),0)&gt;0,_xlfn.IFNA(_xlfn.XMATCH(A331,LHH!A:A),0)&gt;0),"S",IF(_xlfn.IFNA(_xlfn.XMATCH(A331,RHH!A:A),0)&gt;0,"R",IF(_xlfn.IFNA(_xlfn.XMATCH(A331,LHH!A:A),0)&gt;0,"L",NA())))</f>
        <v>S</v>
      </c>
      <c r="R331" s="63" cm="1">
        <f t="array" ref="R331">IF(_xlfn.IFS(Q331="R",_xlfn.XLOOKUP(A331,RHH!A:A,RHH!V:V,0),Q331="L",_xlfn.XLOOKUP(A331,LHH!A:A,LHH!V:V,0),Q331="S",_xlfn.XLOOKUP(A331,RHH!A:A,RHH!V:V,0))="",AVERAGE(S331,N331),_xlfn.IFS(Q331="R",_xlfn.XLOOKUP(A331,RHH!A:A,RHH!V:V,0),Q331="L",_xlfn.XLOOKUP(A331,LHH!A:A,LHH!V:V,0),Q331="S",_xlfn.XLOOKUP(A331,RHH!A:A,RHH!V:V,0)))</f>
        <v>-0.88711094616913821</v>
      </c>
      <c r="S331" s="63" cm="1">
        <f t="array" ref="S331">_xlfn.IFS(Q331="R",_xlfn.XLOOKUP(A331,RHH!A:A,RHH!L:L,0),Q331="L",_xlfn.XLOOKUP(A331,LHH!A:A,LHH!L:L,0),Q331="S",_xlfn.XLOOKUP(A331,LHH!A:A,LHH!L:L,0))</f>
        <v>-0.98632828696781616</v>
      </c>
      <c r="T331" s="64" t="s">
        <v>531</v>
      </c>
      <c r="U331" s="64" t="s">
        <v>534</v>
      </c>
      <c r="V331" s="64" t="s">
        <v>549</v>
      </c>
      <c r="W331" s="64" t="s">
        <v>549</v>
      </c>
      <c r="X331" s="64" t="s">
        <v>549</v>
      </c>
    </row>
    <row r="332" spans="1:24" x14ac:dyDescent="0.45">
      <c r="A332" s="87" t="s">
        <v>560</v>
      </c>
      <c r="B332" t="s">
        <v>22</v>
      </c>
      <c r="C332">
        <v>47</v>
      </c>
      <c r="D332">
        <v>95</v>
      </c>
      <c r="E332">
        <v>86</v>
      </c>
      <c r="F332">
        <v>19</v>
      </c>
      <c r="G332" s="2">
        <v>0.26700000000000002</v>
      </c>
      <c r="H332" s="2">
        <f t="shared" si="40"/>
        <v>0.2</v>
      </c>
      <c r="I332" s="2">
        <f t="shared" si="41"/>
        <v>0.70526315789473681</v>
      </c>
      <c r="J332" s="2">
        <f t="shared" si="42"/>
        <v>0.18830526315789475</v>
      </c>
      <c r="K332" s="1">
        <f t="shared" si="43"/>
        <v>0.58928492742968941</v>
      </c>
      <c r="L332" s="1">
        <f t="shared" si="44"/>
        <v>-1.3897715183322561</v>
      </c>
      <c r="M332" s="1">
        <f t="shared" si="45"/>
        <v>0.69091565277772082</v>
      </c>
      <c r="N332" s="1">
        <f t="shared" si="46"/>
        <v>-1.0119333661305676</v>
      </c>
      <c r="O332" s="1">
        <f t="shared" si="47"/>
        <v>-96.133669782403928</v>
      </c>
      <c r="P332" s="1">
        <f>IFERROR(-100*_xlfn.XMATCH(A332,Injuries!A:A),O332)</f>
        <v>-96.133669782403928</v>
      </c>
      <c r="Q332" s="64" t="str">
        <f>IF(AND(_xlfn.IFNA(_xlfn.XMATCH(A332,RHH!A:A),0)&gt;0,_xlfn.IFNA(_xlfn.XMATCH(A332,LHH!A:A),0)&gt;0),"S",IF(_xlfn.IFNA(_xlfn.XMATCH(A332,RHH!A:A),0)&gt;0,"R",IF(_xlfn.IFNA(_xlfn.XMATCH(A332,LHH!A:A),0)&gt;0,"L",NA())))</f>
        <v>L</v>
      </c>
      <c r="R332" s="63" cm="1">
        <f t="array" ref="R332">IF(_xlfn.IFS(Q332="R",_xlfn.XLOOKUP(A332,RHH!A:A,RHH!V:V,0),Q332="L",_xlfn.XLOOKUP(A332,LHH!A:A,LHH!V:V,0),Q332="S",_xlfn.XLOOKUP(A332,RHH!A:A,RHH!V:V,0))="",AVERAGE(S332,N332),_xlfn.IFS(Q332="R",_xlfn.XLOOKUP(A332,RHH!A:A,RHH!V:V,0),Q332="L",_xlfn.XLOOKUP(A332,LHH!A:A,LHH!V:V,0),Q332="S",_xlfn.XLOOKUP(A332,RHH!A:A,RHH!V:V,0)))</f>
        <v>0.15916776240075906</v>
      </c>
      <c r="S332" s="63" cm="1">
        <f t="array" ref="S332">_xlfn.IFS(Q332="R",_xlfn.XLOOKUP(A332,RHH!A:A,RHH!L:L,0),Q332="L",_xlfn.XLOOKUP(A332,LHH!A:A,LHH!L:L,0),Q332="S",_xlfn.XLOOKUP(A332,LHH!A:A,LHH!L:L,0))</f>
        <v>-0.63803707003956123</v>
      </c>
      <c r="T332" s="64"/>
      <c r="U332" s="64"/>
      <c r="V332" s="64"/>
      <c r="W332" s="64"/>
      <c r="X332" s="64"/>
    </row>
    <row r="333" spans="1:24" x14ac:dyDescent="0.45">
      <c r="A333" t="s">
        <v>243</v>
      </c>
      <c r="B333" t="s">
        <v>22</v>
      </c>
      <c r="C333">
        <v>80</v>
      </c>
      <c r="D333">
        <v>321</v>
      </c>
      <c r="E333">
        <v>261</v>
      </c>
      <c r="F333">
        <v>72</v>
      </c>
      <c r="G333" s="2">
        <v>0.40200000000000002</v>
      </c>
      <c r="H333" s="2">
        <f t="shared" si="40"/>
        <v>0.22429906542056074</v>
      </c>
      <c r="I333" s="2">
        <f t="shared" si="41"/>
        <v>0.58878504672897192</v>
      </c>
      <c r="J333" s="2">
        <f t="shared" si="42"/>
        <v>0.23669158878504673</v>
      </c>
      <c r="K333" s="1">
        <f t="shared" si="43"/>
        <v>0.22489771580604037</v>
      </c>
      <c r="L333" s="1">
        <f t="shared" si="44"/>
        <v>8.5342256694109858E-2</v>
      </c>
      <c r="M333" s="1">
        <f t="shared" si="45"/>
        <v>-0.77268644282378596</v>
      </c>
      <c r="N333" s="1">
        <f t="shared" si="46"/>
        <v>-0.29981644145262004</v>
      </c>
      <c r="O333" s="1">
        <f t="shared" si="47"/>
        <v>-96.241077706291037</v>
      </c>
      <c r="P333" s="1">
        <f>IFERROR(-100*_xlfn.XMATCH(A333,Injuries!A:A),O333)</f>
        <v>-96.241077706291037</v>
      </c>
      <c r="Q333" s="64" t="str">
        <f>IF(AND(_xlfn.IFNA(_xlfn.XMATCH(A333,RHH!A:A),0)&gt;0,_xlfn.IFNA(_xlfn.XMATCH(A333,LHH!A:A),0)&gt;0),"S",IF(_xlfn.IFNA(_xlfn.XMATCH(A333,RHH!A:A),0)&gt;0,"R",IF(_xlfn.IFNA(_xlfn.XMATCH(A333,LHH!A:A),0)&gt;0,"L",NA())))</f>
        <v>R</v>
      </c>
      <c r="R333" s="63" cm="1">
        <f t="array" ref="R333">IF(_xlfn.IFS(Q333="R",_xlfn.XLOOKUP(A333,RHH!A:A,RHH!V:V,0),Q333="L",_xlfn.XLOOKUP(A333,LHH!A:A,LHH!V:V,0),Q333="S",_xlfn.XLOOKUP(A333,RHH!A:A,RHH!V:V,0))="",AVERAGE(S333,N333),_xlfn.IFS(Q333="R",_xlfn.XLOOKUP(A333,RHH!A:A,RHH!V:V,0),Q333="L",_xlfn.XLOOKUP(A333,LHH!A:A,LHH!V:V,0),Q333="S",_xlfn.XLOOKUP(A333,RHH!A:A,RHH!V:V,0)))</f>
        <v>-0.30549156615506434</v>
      </c>
      <c r="S333" s="63" cm="1">
        <f t="array" ref="S333">_xlfn.IFS(Q333="R",_xlfn.XLOOKUP(A333,RHH!A:A,RHH!L:L,0),Q333="L",_xlfn.XLOOKUP(A333,LHH!A:A,LHH!L:L,0),Q333="S",_xlfn.XLOOKUP(A333,LHH!A:A,LHH!L:L,0))</f>
        <v>0.5680310867853603</v>
      </c>
      <c r="T333" s="64" t="s">
        <v>532</v>
      </c>
      <c r="U333" s="64" t="s">
        <v>549</v>
      </c>
      <c r="V333" s="64" t="s">
        <v>549</v>
      </c>
      <c r="W333" s="64" t="s">
        <v>549</v>
      </c>
      <c r="X333" s="64" t="s">
        <v>549</v>
      </c>
    </row>
    <row r="334" spans="1:24" x14ac:dyDescent="0.45">
      <c r="A334" t="s">
        <v>476</v>
      </c>
      <c r="B334" t="s">
        <v>29</v>
      </c>
      <c r="C334">
        <v>43</v>
      </c>
      <c r="D334">
        <v>102</v>
      </c>
      <c r="E334">
        <v>83</v>
      </c>
      <c r="F334">
        <v>15</v>
      </c>
      <c r="G334" s="2">
        <v>0.28899999999999998</v>
      </c>
      <c r="H334" s="2">
        <f t="shared" si="40"/>
        <v>0.14705882352941177</v>
      </c>
      <c r="I334" s="2">
        <f t="shared" si="41"/>
        <v>0.66666666666666663</v>
      </c>
      <c r="J334" s="2">
        <f t="shared" si="42"/>
        <v>0.19266666666666665</v>
      </c>
      <c r="K334" s="1">
        <f t="shared" si="43"/>
        <v>1.3831873817137941</v>
      </c>
      <c r="L334" s="1">
        <f t="shared" si="44"/>
        <v>-1.1493826068464783</v>
      </c>
      <c r="M334" s="1">
        <f t="shared" si="45"/>
        <v>0.20593263855391067</v>
      </c>
      <c r="N334" s="1">
        <f t="shared" si="46"/>
        <v>-0.94774520524646411</v>
      </c>
      <c r="O334" s="1">
        <f t="shared" si="47"/>
        <v>-96.670010935139345</v>
      </c>
      <c r="P334" s="1">
        <f>IFERROR(-100*_xlfn.XMATCH(A334,Injuries!A:A),O334)</f>
        <v>-96.670010935139345</v>
      </c>
      <c r="Q334" s="64" t="str">
        <f>IF(AND(_xlfn.IFNA(_xlfn.XMATCH(A334,RHH!A:A),0)&gt;0,_xlfn.IFNA(_xlfn.XMATCH(A334,LHH!A:A),0)&gt;0),"S",IF(_xlfn.IFNA(_xlfn.XMATCH(A334,RHH!A:A),0)&gt;0,"R",IF(_xlfn.IFNA(_xlfn.XMATCH(A334,LHH!A:A),0)&gt;0,"L",NA())))</f>
        <v>L</v>
      </c>
      <c r="R334" s="63" cm="1">
        <f t="array" ref="R334">IF(_xlfn.IFS(Q334="R",_xlfn.XLOOKUP(A334,RHH!A:A,RHH!V:V,0),Q334="L",_xlfn.XLOOKUP(A334,LHH!A:A,LHH!V:V,0),Q334="S",_xlfn.XLOOKUP(A334,RHH!A:A,RHH!V:V,0))="",AVERAGE(S334,N334),_xlfn.IFS(Q334="R",_xlfn.XLOOKUP(A334,RHH!A:A,RHH!V:V,0),Q334="L",_xlfn.XLOOKUP(A334,LHH!A:A,LHH!V:V,0),Q334="S",_xlfn.XLOOKUP(A334,RHH!A:A,RHH!V:V,0)))</f>
        <v>-0.58424613695289762</v>
      </c>
      <c r="S334" s="63" cm="1">
        <f t="array" ref="S334">_xlfn.IFS(Q334="R",_xlfn.XLOOKUP(A334,RHH!A:A,RHH!L:L,0),Q334="L",_xlfn.XLOOKUP(A334,LHH!A:A,LHH!L:L,0),Q334="S",_xlfn.XLOOKUP(A334,LHH!A:A,LHH!L:L,0))</f>
        <v>-0.22074706865933119</v>
      </c>
      <c r="T334" s="64" t="s">
        <v>530</v>
      </c>
      <c r="U334" s="64" t="s">
        <v>549</v>
      </c>
      <c r="V334" s="64" t="s">
        <v>549</v>
      </c>
      <c r="W334" s="64" t="s">
        <v>549</v>
      </c>
      <c r="X334" s="64" t="s">
        <v>549</v>
      </c>
    </row>
    <row r="335" spans="1:24" x14ac:dyDescent="0.45">
      <c r="A335" s="87" t="s">
        <v>273</v>
      </c>
      <c r="B335" t="s">
        <v>37</v>
      </c>
      <c r="C335">
        <v>27</v>
      </c>
      <c r="D335">
        <v>56</v>
      </c>
      <c r="E335">
        <v>50</v>
      </c>
      <c r="F335">
        <v>20</v>
      </c>
      <c r="G335" s="2">
        <v>0.26</v>
      </c>
      <c r="H335" s="2">
        <f t="shared" si="40"/>
        <v>0.35714285714285715</v>
      </c>
      <c r="I335" s="2">
        <f t="shared" si="41"/>
        <v>0.5357142857142857</v>
      </c>
      <c r="J335" s="2">
        <f t="shared" si="42"/>
        <v>0.13928571428571429</v>
      </c>
      <c r="K335" s="1">
        <f t="shared" si="43"/>
        <v>-1.7672191829056687</v>
      </c>
      <c r="L335" s="1">
        <f t="shared" si="44"/>
        <v>-1.4662588992595493</v>
      </c>
      <c r="M335" s="1">
        <f t="shared" si="45"/>
        <v>-1.4395454454197303</v>
      </c>
      <c r="N335" s="1">
        <f t="shared" si="46"/>
        <v>-1.7333696384555959</v>
      </c>
      <c r="O335" s="1">
        <f t="shared" si="47"/>
        <v>-97.068699753513371</v>
      </c>
      <c r="P335" s="1">
        <f>IFERROR(-100*_xlfn.XMATCH(A335,Injuries!A:A),O335)</f>
        <v>-97.068699753513371</v>
      </c>
      <c r="Q335" s="64" t="str">
        <f>IF(AND(_xlfn.IFNA(_xlfn.XMATCH(A335,RHH!A:A),0)&gt;0,_xlfn.IFNA(_xlfn.XMATCH(A335,LHH!A:A),0)&gt;0),"S",IF(_xlfn.IFNA(_xlfn.XMATCH(A335,RHH!A:A),0)&gt;0,"R",IF(_xlfn.IFNA(_xlfn.XMATCH(A335,LHH!A:A),0)&gt;0,"L",NA())))</f>
        <v>L</v>
      </c>
      <c r="R335" s="63" cm="1">
        <f t="array" ref="R335">IF(_xlfn.IFS(Q335="R",_xlfn.XLOOKUP(A335,RHH!A:A,RHH!V:V,0),Q335="L",_xlfn.XLOOKUP(A335,LHH!A:A,LHH!V:V,0),Q335="S",_xlfn.XLOOKUP(A335,RHH!A:A,RHH!V:V,0))="",AVERAGE(S335,N335),_xlfn.IFS(Q335="R",_xlfn.XLOOKUP(A335,RHH!A:A,RHH!V:V,0),Q335="L",_xlfn.XLOOKUP(A335,LHH!A:A,LHH!V:V,0),Q335="S",_xlfn.XLOOKUP(A335,RHH!A:A,RHH!V:V,0)))</f>
        <v>-0.63017546575438743</v>
      </c>
      <c r="S335" s="63" cm="1">
        <f t="array" ref="S335">_xlfn.IFS(Q335="R",_xlfn.XLOOKUP(A335,RHH!A:A,RHH!L:L,0),Q335="L",_xlfn.XLOOKUP(A335,LHH!A:A,LHH!L:L,0),Q335="S",_xlfn.XLOOKUP(A335,LHH!A:A,LHH!L:L,0))</f>
        <v>-0.38435117330079138</v>
      </c>
      <c r="T335" s="64"/>
      <c r="U335" s="64"/>
      <c r="V335" s="64"/>
      <c r="W335" s="64"/>
      <c r="X335" s="64"/>
    </row>
    <row r="336" spans="1:24" x14ac:dyDescent="0.45">
      <c r="A336" t="s">
        <v>75</v>
      </c>
      <c r="B336" t="s">
        <v>35</v>
      </c>
      <c r="C336">
        <v>35</v>
      </c>
      <c r="D336">
        <v>104</v>
      </c>
      <c r="E336">
        <v>82</v>
      </c>
      <c r="F336">
        <v>27</v>
      </c>
      <c r="G336" s="2">
        <v>0.36599999999999999</v>
      </c>
      <c r="H336" s="2">
        <f t="shared" si="40"/>
        <v>0.25961538461538464</v>
      </c>
      <c r="I336" s="2">
        <f t="shared" si="41"/>
        <v>0.52884615384615385</v>
      </c>
      <c r="J336" s="2">
        <f t="shared" si="42"/>
        <v>0.19355769230769232</v>
      </c>
      <c r="K336" s="1">
        <f t="shared" si="43"/>
        <v>-0.30470352002271056</v>
      </c>
      <c r="L336" s="1">
        <f t="shared" si="44"/>
        <v>-0.30802141664625471</v>
      </c>
      <c r="M336" s="1">
        <f t="shared" si="45"/>
        <v>-1.5258467435302356</v>
      </c>
      <c r="N336" s="1">
        <f t="shared" si="46"/>
        <v>-0.93463169784386158</v>
      </c>
      <c r="O336" s="1">
        <f t="shared" si="47"/>
        <v>-97.201696575761602</v>
      </c>
      <c r="P336" s="1">
        <f>IFERROR(-100*_xlfn.XMATCH(A336,Injuries!A:A),O336)</f>
        <v>-97.201696575761602</v>
      </c>
      <c r="Q336" s="64" t="str">
        <f>IF(AND(_xlfn.IFNA(_xlfn.XMATCH(A336,RHH!A:A),0)&gt;0,_xlfn.IFNA(_xlfn.XMATCH(A336,LHH!A:A),0)&gt;0),"S",IF(_xlfn.IFNA(_xlfn.XMATCH(A336,RHH!A:A),0)&gt;0,"R",IF(_xlfn.IFNA(_xlfn.XMATCH(A336,LHH!A:A),0)&gt;0,"L",NA())))</f>
        <v>L</v>
      </c>
      <c r="R336" s="63" cm="1">
        <f t="array" ref="R336">IF(_xlfn.IFS(Q336="R",_xlfn.XLOOKUP(A336,RHH!A:A,RHH!V:V,0),Q336="L",_xlfn.XLOOKUP(A336,LHH!A:A,LHH!V:V,0),Q336="S",_xlfn.XLOOKUP(A336,RHH!A:A,RHH!V:V,0))="",AVERAGE(S336,N336),_xlfn.IFS(Q336="R",_xlfn.XLOOKUP(A336,RHH!A:A,RHH!V:V,0),Q336="L",_xlfn.XLOOKUP(A336,LHH!A:A,LHH!V:V,0),Q336="S",_xlfn.XLOOKUP(A336,RHH!A:A,RHH!V:V,0)))</f>
        <v>-8.06763598511126E-2</v>
      </c>
      <c r="S336" s="63" cm="1">
        <f t="array" ref="S336">_xlfn.IFS(Q336="R",_xlfn.XLOOKUP(A336,RHH!A:A,RHH!L:L,0),Q336="L",_xlfn.XLOOKUP(A336,LHH!A:A,LHH!L:L,0),Q336="S",_xlfn.XLOOKUP(A336,LHH!A:A,LHH!L:L,0))</f>
        <v>1.0174742802497572E-2</v>
      </c>
      <c r="T336" s="64" t="s">
        <v>531</v>
      </c>
      <c r="U336" s="64" t="s">
        <v>530</v>
      </c>
      <c r="V336" s="64" t="s">
        <v>533</v>
      </c>
      <c r="W336" s="64" t="s">
        <v>549</v>
      </c>
      <c r="X336" s="64" t="s">
        <v>549</v>
      </c>
    </row>
    <row r="337" spans="1:24" x14ac:dyDescent="0.45">
      <c r="A337" t="s">
        <v>81</v>
      </c>
      <c r="B337" t="s">
        <v>47</v>
      </c>
      <c r="C337">
        <v>89</v>
      </c>
      <c r="D337">
        <v>375</v>
      </c>
      <c r="E337">
        <v>327</v>
      </c>
      <c r="F337">
        <v>94</v>
      </c>
      <c r="G337" s="2">
        <v>0.38500000000000001</v>
      </c>
      <c r="H337" s="2">
        <f t="shared" si="40"/>
        <v>0.25066666666666665</v>
      </c>
      <c r="I337" s="2">
        <f t="shared" si="41"/>
        <v>0.62133333333333329</v>
      </c>
      <c r="J337" s="2">
        <f t="shared" si="42"/>
        <v>0.23921333333333333</v>
      </c>
      <c r="K337" s="1">
        <f t="shared" si="43"/>
        <v>-0.17050912511480135</v>
      </c>
      <c r="L337" s="1">
        <f t="shared" si="44"/>
        <v>-0.10041281127217341</v>
      </c>
      <c r="M337" s="1">
        <f t="shared" si="45"/>
        <v>-0.36370195633441899</v>
      </c>
      <c r="N337" s="1">
        <f t="shared" si="46"/>
        <v>-0.26270312587691663</v>
      </c>
      <c r="O337" s="1">
        <f t="shared" si="47"/>
        <v>-98.51367220384374</v>
      </c>
      <c r="P337" s="1">
        <f>IFERROR(-100*_xlfn.XMATCH(A337,Injuries!A:A),O337)</f>
        <v>-98.51367220384374</v>
      </c>
      <c r="Q337" s="64" t="str">
        <f>IF(AND(_xlfn.IFNA(_xlfn.XMATCH(A337,RHH!A:A),0)&gt;0,_xlfn.IFNA(_xlfn.XMATCH(A337,LHH!A:A),0)&gt;0),"S",IF(_xlfn.IFNA(_xlfn.XMATCH(A337,RHH!A:A),0)&gt;0,"R",IF(_xlfn.IFNA(_xlfn.XMATCH(A337,LHH!A:A),0)&gt;0,"L",NA())))</f>
        <v>S</v>
      </c>
      <c r="R337" s="63" cm="1">
        <f t="array" ref="R337">IF(_xlfn.IFS(Q337="R",_xlfn.XLOOKUP(A337,RHH!A:A,RHH!V:V,0),Q337="L",_xlfn.XLOOKUP(A337,LHH!A:A,LHH!V:V,0),Q337="S",_xlfn.XLOOKUP(A337,RHH!A:A,RHH!V:V,0))="",AVERAGE(S337,N337),_xlfn.IFS(Q337="R",_xlfn.XLOOKUP(A337,RHH!A:A,RHH!V:V,0),Q337="L",_xlfn.XLOOKUP(A337,LHH!A:A,LHH!V:V,0),Q337="S",_xlfn.XLOOKUP(A337,RHH!A:A,RHH!V:V,0)))</f>
        <v>0.654816857560795</v>
      </c>
      <c r="S337" s="63" cm="1">
        <f t="array" ref="S337">_xlfn.IFS(Q337="R",_xlfn.XLOOKUP(A337,RHH!A:A,RHH!L:L,0),Q337="L",_xlfn.XLOOKUP(A337,LHH!A:A,LHH!L:L,0),Q337="S",_xlfn.XLOOKUP(A337,LHH!A:A,LHH!L:L,0))</f>
        <v>-6.2255467451858892E-2</v>
      </c>
      <c r="T337" s="64" t="s">
        <v>529</v>
      </c>
      <c r="U337" s="64" t="s">
        <v>549</v>
      </c>
      <c r="V337" s="64" t="s">
        <v>549</v>
      </c>
      <c r="W337" s="64" t="s">
        <v>549</v>
      </c>
      <c r="X337" s="64" t="s">
        <v>549</v>
      </c>
    </row>
    <row r="338" spans="1:24" x14ac:dyDescent="0.45">
      <c r="A338" s="87" t="s">
        <v>383</v>
      </c>
      <c r="B338" t="s">
        <v>112</v>
      </c>
      <c r="C338">
        <v>27</v>
      </c>
      <c r="D338">
        <v>86</v>
      </c>
      <c r="E338">
        <v>83</v>
      </c>
      <c r="F338">
        <v>25</v>
      </c>
      <c r="G338" s="2">
        <v>0.26500000000000001</v>
      </c>
      <c r="H338" s="2">
        <f t="shared" si="40"/>
        <v>0.29069767441860467</v>
      </c>
      <c r="I338" s="2">
        <f t="shared" si="41"/>
        <v>0.67441860465116277</v>
      </c>
      <c r="J338" s="2">
        <f t="shared" si="42"/>
        <v>0.17872093023255814</v>
      </c>
      <c r="K338" s="1">
        <f t="shared" si="43"/>
        <v>-0.77081152525858287</v>
      </c>
      <c r="L338" s="1">
        <f t="shared" si="44"/>
        <v>-1.4116250557400543</v>
      </c>
      <c r="M338" s="1">
        <f t="shared" si="45"/>
        <v>0.3033393750259234</v>
      </c>
      <c r="N338" s="1">
        <f t="shared" si="46"/>
        <v>-1.1529890383564902</v>
      </c>
      <c r="O338" s="1">
        <f t="shared" si="47"/>
        <v>-99.15705729865816</v>
      </c>
      <c r="P338" s="1">
        <f>IFERROR(-100*_xlfn.XMATCH(A338,Injuries!A:A),O338)</f>
        <v>-99.15705729865816</v>
      </c>
      <c r="Q338" s="64" t="str">
        <f>IF(AND(_xlfn.IFNA(_xlfn.XMATCH(A338,RHH!A:A),0)&gt;0,_xlfn.IFNA(_xlfn.XMATCH(A338,LHH!A:A),0)&gt;0),"S",IF(_xlfn.IFNA(_xlfn.XMATCH(A338,RHH!A:A),0)&gt;0,"R",IF(_xlfn.IFNA(_xlfn.XMATCH(A338,LHH!A:A),0)&gt;0,"L",NA())))</f>
        <v>S</v>
      </c>
      <c r="R338" s="63" cm="1">
        <f t="array" ref="R338">IF(_xlfn.IFS(Q338="R",_xlfn.XLOOKUP(A338,RHH!A:A,RHH!V:V,0),Q338="L",_xlfn.XLOOKUP(A338,LHH!A:A,LHH!V:V,0),Q338="S",_xlfn.XLOOKUP(A338,RHH!A:A,RHH!V:V,0))="",AVERAGE(S338,N338),_xlfn.IFS(Q338="R",_xlfn.XLOOKUP(A338,RHH!A:A,RHH!V:V,0),Q338="L",_xlfn.XLOOKUP(A338,LHH!A:A,LHH!V:V,0),Q338="S",_xlfn.XLOOKUP(A338,RHH!A:A,RHH!V:V,0)))</f>
        <v>-0.90686841207800473</v>
      </c>
      <c r="S338" s="63" cm="1">
        <f t="array" ref="S338">_xlfn.IFS(Q338="R",_xlfn.XLOOKUP(A338,RHH!A:A,RHH!L:L,0),Q338="L",_xlfn.XLOOKUP(A338,LHH!A:A,LHH!L:L,0),Q338="S",_xlfn.XLOOKUP(A338,LHH!A:A,LHH!L:L,0))</f>
        <v>-0.54587186544113919</v>
      </c>
      <c r="T338" s="64"/>
      <c r="U338" s="64"/>
      <c r="V338" s="64"/>
      <c r="W338" s="64"/>
      <c r="X338" s="64"/>
    </row>
    <row r="339" spans="1:24" x14ac:dyDescent="0.45">
      <c r="A339" t="s">
        <v>249</v>
      </c>
      <c r="B339" t="s">
        <v>66</v>
      </c>
      <c r="C339">
        <v>62</v>
      </c>
      <c r="D339">
        <v>228</v>
      </c>
      <c r="E339">
        <v>204</v>
      </c>
      <c r="F339">
        <v>55</v>
      </c>
      <c r="G339" s="2">
        <v>0.34799999999999998</v>
      </c>
      <c r="H339" s="2">
        <f t="shared" si="40"/>
        <v>0.2412280701754386</v>
      </c>
      <c r="I339" s="2">
        <f t="shared" si="41"/>
        <v>0.65350877192982459</v>
      </c>
      <c r="J339" s="2">
        <f t="shared" si="42"/>
        <v>0.22742105263157894</v>
      </c>
      <c r="K339" s="1">
        <f t="shared" si="43"/>
        <v>-2.8968543304228125E-2</v>
      </c>
      <c r="L339" s="1">
        <f t="shared" si="44"/>
        <v>-0.50470325331643706</v>
      </c>
      <c r="M339" s="1">
        <f t="shared" si="45"/>
        <v>4.0597520068521756E-2</v>
      </c>
      <c r="N339" s="1">
        <f t="shared" si="46"/>
        <v>-0.43625386690611773</v>
      </c>
      <c r="O339" s="1">
        <f t="shared" si="47"/>
        <v>-99.465881654594838</v>
      </c>
      <c r="P339" s="1">
        <f>IFERROR(-100*_xlfn.XMATCH(A339,Injuries!A:A),O339)</f>
        <v>-99.465881654594838</v>
      </c>
      <c r="Q339" s="64" t="str">
        <f>IF(AND(_xlfn.IFNA(_xlfn.XMATCH(A339,RHH!A:A),0)&gt;0,_xlfn.IFNA(_xlfn.XMATCH(A339,LHH!A:A),0)&gt;0),"S",IF(_xlfn.IFNA(_xlfn.XMATCH(A339,RHH!A:A),0)&gt;0,"R",IF(_xlfn.IFNA(_xlfn.XMATCH(A339,LHH!A:A),0)&gt;0,"L",NA())))</f>
        <v>R</v>
      </c>
      <c r="R339" s="63" cm="1">
        <f t="array" ref="R339">IF(_xlfn.IFS(Q339="R",_xlfn.XLOOKUP(A339,RHH!A:A,RHH!V:V,0),Q339="L",_xlfn.XLOOKUP(A339,LHH!A:A,LHH!V:V,0),Q339="S",_xlfn.XLOOKUP(A339,RHH!A:A,RHH!V:V,0))="",AVERAGE(S339,N339),_xlfn.IFS(Q339="R",_xlfn.XLOOKUP(A339,RHH!A:A,RHH!V:V,0),Q339="L",_xlfn.XLOOKUP(A339,LHH!A:A,LHH!V:V,0),Q339="S",_xlfn.XLOOKUP(A339,RHH!A:A,RHH!V:V,0)))</f>
        <v>-0.4696366008556454</v>
      </c>
      <c r="S339" s="63" cm="1">
        <f t="array" ref="S339">_xlfn.IFS(Q339="R",_xlfn.XLOOKUP(A339,RHH!A:A,RHH!L:L,0),Q339="L",_xlfn.XLOOKUP(A339,LHH!A:A,LHH!L:L,0),Q339="S",_xlfn.XLOOKUP(A339,LHH!A:A,LHH!L:L,0))</f>
        <v>-0.8465791518934157</v>
      </c>
      <c r="T339" s="64" t="s">
        <v>534</v>
      </c>
      <c r="U339" s="64" t="s">
        <v>549</v>
      </c>
      <c r="V339" s="64" t="s">
        <v>549</v>
      </c>
      <c r="W339" s="64" t="s">
        <v>549</v>
      </c>
      <c r="X339" s="64" t="s">
        <v>549</v>
      </c>
    </row>
    <row r="340" spans="1:24" x14ac:dyDescent="0.45">
      <c r="A340" s="87" t="s">
        <v>528</v>
      </c>
      <c r="B340" t="s">
        <v>35</v>
      </c>
      <c r="C340">
        <v>21</v>
      </c>
      <c r="D340">
        <v>62</v>
      </c>
      <c r="E340">
        <v>57</v>
      </c>
      <c r="F340">
        <v>17</v>
      </c>
      <c r="G340" s="2">
        <v>0.22800000000000001</v>
      </c>
      <c r="H340" s="2">
        <f t="shared" si="40"/>
        <v>0.27419354838709675</v>
      </c>
      <c r="I340" s="2">
        <f t="shared" si="41"/>
        <v>0.64516129032258063</v>
      </c>
      <c r="J340" s="2">
        <f t="shared" si="42"/>
        <v>0.14709677419354839</v>
      </c>
      <c r="K340" s="1">
        <f t="shared" si="43"/>
        <v>-0.52331671997204809</v>
      </c>
      <c r="L340" s="1">
        <f t="shared" si="44"/>
        <v>-1.8159154977843175</v>
      </c>
      <c r="M340" s="1">
        <f t="shared" si="45"/>
        <v>-6.4292501336188537E-2</v>
      </c>
      <c r="N340" s="1">
        <f t="shared" si="46"/>
        <v>-1.618411788527006</v>
      </c>
      <c r="O340" s="1">
        <f t="shared" si="47"/>
        <v>-100.34153088867437</v>
      </c>
      <c r="P340" s="1">
        <f>IFERROR(-100*_xlfn.XMATCH(A340,Injuries!A:A),O340)</f>
        <v>-100.34153088867437</v>
      </c>
      <c r="Q340" s="64" t="str">
        <f>IF(AND(_xlfn.IFNA(_xlfn.XMATCH(A340,RHH!A:A),0)&gt;0,_xlfn.IFNA(_xlfn.XMATCH(A340,LHH!A:A),0)&gt;0),"S",IF(_xlfn.IFNA(_xlfn.XMATCH(A340,RHH!A:A),0)&gt;0,"R",IF(_xlfn.IFNA(_xlfn.XMATCH(A340,LHH!A:A),0)&gt;0,"L",NA())))</f>
        <v>R</v>
      </c>
      <c r="R340" s="63" cm="1">
        <f t="array" ref="R340">IF(_xlfn.IFS(Q340="R",_xlfn.XLOOKUP(A340,RHH!A:A,RHH!V:V,0),Q340="L",_xlfn.XLOOKUP(A340,LHH!A:A,LHH!V:V,0),Q340="S",_xlfn.XLOOKUP(A340,RHH!A:A,RHH!V:V,0))="",AVERAGE(S340,N340),_xlfn.IFS(Q340="R",_xlfn.XLOOKUP(A340,RHH!A:A,RHH!V:V,0),Q340="L",_xlfn.XLOOKUP(A340,LHH!A:A,LHH!V:V,0),Q340="S",_xlfn.XLOOKUP(A340,RHH!A:A,RHH!V:V,0)))</f>
        <v>-0.30062129410247235</v>
      </c>
      <c r="S340" s="63" cm="1">
        <f t="array" ref="S340">_xlfn.IFS(Q340="R",_xlfn.XLOOKUP(A340,RHH!A:A,RHH!L:L,0),Q340="L",_xlfn.XLOOKUP(A340,LHH!A:A,LHH!L:L,0),Q340="S",_xlfn.XLOOKUP(A340,LHH!A:A,LHH!L:L,0))</f>
        <v>-0.66564899045870674</v>
      </c>
      <c r="T340" s="64"/>
      <c r="U340" s="64"/>
      <c r="V340" s="64"/>
      <c r="W340" s="64"/>
      <c r="X340" s="64"/>
    </row>
    <row r="341" spans="1:24" x14ac:dyDescent="0.45">
      <c r="A341" s="87" t="s">
        <v>369</v>
      </c>
      <c r="B341" t="s">
        <v>55</v>
      </c>
      <c r="C341">
        <v>49</v>
      </c>
      <c r="D341">
        <v>114</v>
      </c>
      <c r="E341">
        <v>108</v>
      </c>
      <c r="F341">
        <v>30</v>
      </c>
      <c r="G341" s="2">
        <v>0.28699999999999998</v>
      </c>
      <c r="H341" s="2">
        <f t="shared" si="40"/>
        <v>0.26315789473684209</v>
      </c>
      <c r="I341" s="2">
        <f t="shared" si="41"/>
        <v>0.68421052631578949</v>
      </c>
      <c r="J341" s="2">
        <f t="shared" si="42"/>
        <v>0.19636842105263158</v>
      </c>
      <c r="K341" s="1">
        <f t="shared" si="43"/>
        <v>-0.35782677241801392</v>
      </c>
      <c r="L341" s="1">
        <f t="shared" si="44"/>
        <v>-1.1712361442542765</v>
      </c>
      <c r="M341" s="1">
        <f t="shared" si="45"/>
        <v>0.42637946320109771</v>
      </c>
      <c r="N341" s="1">
        <f t="shared" si="46"/>
        <v>-0.89326531004716403</v>
      </c>
      <c r="O341" s="1">
        <f t="shared" si="47"/>
        <v>-101.83224534537671</v>
      </c>
      <c r="P341" s="1">
        <f>IFERROR(-100*_xlfn.XMATCH(A341,Injuries!A:A),O341)</f>
        <v>-101.83224534537671</v>
      </c>
      <c r="Q341" s="64" t="str">
        <f>IF(AND(_xlfn.IFNA(_xlfn.XMATCH(A341,RHH!A:A),0)&gt;0,_xlfn.IFNA(_xlfn.XMATCH(A341,LHH!A:A),0)&gt;0),"S",IF(_xlfn.IFNA(_xlfn.XMATCH(A341,RHH!A:A),0)&gt;0,"R",IF(_xlfn.IFNA(_xlfn.XMATCH(A341,LHH!A:A),0)&gt;0,"L",NA())))</f>
        <v>R</v>
      </c>
      <c r="R341" s="63" cm="1">
        <f t="array" ref="R341">IF(_xlfn.IFS(Q341="R",_xlfn.XLOOKUP(A341,RHH!A:A,RHH!V:V,0),Q341="L",_xlfn.XLOOKUP(A341,LHH!A:A,LHH!V:V,0),Q341="S",_xlfn.XLOOKUP(A341,RHH!A:A,RHH!V:V,0))="",AVERAGE(S341,N341),_xlfn.IFS(Q341="R",_xlfn.XLOOKUP(A341,RHH!A:A,RHH!V:V,0),Q341="L",_xlfn.XLOOKUP(A341,LHH!A:A,LHH!V:V,0),Q341="S",_xlfn.XLOOKUP(A341,RHH!A:A,RHH!V:V,0)))</f>
        <v>-1.6875392082707472</v>
      </c>
      <c r="S341" s="63" cm="1">
        <f t="array" ref="S341">_xlfn.IFS(Q341="R",_xlfn.XLOOKUP(A341,RHH!A:A,RHH!L:L,0),Q341="L",_xlfn.XLOOKUP(A341,LHH!A:A,LHH!L:L,0),Q341="S",_xlfn.XLOOKUP(A341,LHH!A:A,LHH!L:L,0))</f>
        <v>0.26543478903226592</v>
      </c>
      <c r="T341" s="64"/>
      <c r="U341" s="64"/>
      <c r="V341" s="64"/>
      <c r="W341" s="64"/>
      <c r="X341" s="64"/>
    </row>
    <row r="342" spans="1:24" x14ac:dyDescent="0.45">
      <c r="A342" t="s">
        <v>457</v>
      </c>
      <c r="B342" t="s">
        <v>112</v>
      </c>
      <c r="C342">
        <v>19</v>
      </c>
      <c r="D342">
        <v>69</v>
      </c>
      <c r="E342">
        <v>51</v>
      </c>
      <c r="F342">
        <v>26</v>
      </c>
      <c r="G342" s="2">
        <v>0.43099999999999999</v>
      </c>
      <c r="H342" s="2">
        <f t="shared" si="40"/>
        <v>0.37681159420289856</v>
      </c>
      <c r="I342" s="2">
        <f t="shared" si="41"/>
        <v>0.36231884057971014</v>
      </c>
      <c r="J342" s="2">
        <f t="shared" si="42"/>
        <v>0.15615942028985508</v>
      </c>
      <c r="K342" s="1">
        <f t="shared" si="43"/>
        <v>-2.0621702902598966</v>
      </c>
      <c r="L342" s="1">
        <f t="shared" si="44"/>
        <v>0.40221854910718075</v>
      </c>
      <c r="M342" s="1">
        <f t="shared" si="45"/>
        <v>-3.6183405368472785</v>
      </c>
      <c r="N342" s="1">
        <f t="shared" si="46"/>
        <v>-1.4850339470832021</v>
      </c>
      <c r="O342" s="1">
        <f t="shared" si="47"/>
        <v>-102.46734234874094</v>
      </c>
      <c r="P342" s="1">
        <f>IFERROR(-100*_xlfn.XMATCH(A342,Injuries!A:A),O342)</f>
        <v>-102.46734234874094</v>
      </c>
      <c r="Q342" s="64" t="e">
        <f>IF(AND(_xlfn.IFNA(_xlfn.XMATCH(A342,RHH!A:A),0)&gt;0,_xlfn.IFNA(_xlfn.XMATCH(A342,LHH!A:A),0)&gt;0),"S",IF(_xlfn.IFNA(_xlfn.XMATCH(A342,RHH!A:A),0)&gt;0,"R",IF(_xlfn.IFNA(_xlfn.XMATCH(A342,LHH!A:A),0)&gt;0,"L",NA())))</f>
        <v>#N/A</v>
      </c>
      <c r="R342" s="63" t="e" cm="1">
        <f t="array" ref="R342">IF(_xlfn.IFS(Q342="R",_xlfn.XLOOKUP(A342,RHH!A:A,RHH!V:V,0),Q342="L",_xlfn.XLOOKUP(A342,LHH!A:A,LHH!V:V,0),Q342="S",_xlfn.XLOOKUP(A342,RHH!A:A,RHH!V:V,0))="",AVERAGE(S342,N342),_xlfn.IFS(Q342="R",_xlfn.XLOOKUP(A342,RHH!A:A,RHH!V:V,0),Q342="L",_xlfn.XLOOKUP(A342,LHH!A:A,LHH!V:V,0),Q342="S",_xlfn.XLOOKUP(A342,RHH!A:A,RHH!V:V,0)))</f>
        <v>#N/A</v>
      </c>
      <c r="S342" s="63" t="e" cm="1">
        <f t="array" ref="S342">_xlfn.IFS(Q342="R",_xlfn.XLOOKUP(A342,RHH!A:A,RHH!L:L,0),Q342="L",_xlfn.XLOOKUP(A342,LHH!A:A,LHH!L:L,0),Q342="S",_xlfn.XLOOKUP(A342,LHH!A:A,LHH!L:L,0))</f>
        <v>#N/A</v>
      </c>
      <c r="T342" s="64" t="s">
        <v>534</v>
      </c>
      <c r="U342" s="64" t="s">
        <v>549</v>
      </c>
      <c r="V342" s="64" t="s">
        <v>549</v>
      </c>
      <c r="W342" s="64" t="s">
        <v>549</v>
      </c>
      <c r="X342" s="64" t="s">
        <v>549</v>
      </c>
    </row>
    <row r="343" spans="1:24" x14ac:dyDescent="0.45">
      <c r="A343" s="87" t="s">
        <v>208</v>
      </c>
      <c r="B343" t="s">
        <v>78</v>
      </c>
      <c r="C343">
        <v>35</v>
      </c>
      <c r="D343">
        <v>94</v>
      </c>
      <c r="E343">
        <v>86</v>
      </c>
      <c r="F343">
        <v>28</v>
      </c>
      <c r="G343" s="2">
        <v>0.29099999999999998</v>
      </c>
      <c r="H343" s="2">
        <f t="shared" si="40"/>
        <v>0.2978723404255319</v>
      </c>
      <c r="I343" s="2">
        <f t="shared" si="41"/>
        <v>0.61702127659574468</v>
      </c>
      <c r="J343" s="2">
        <f t="shared" si="42"/>
        <v>0.17955319148936169</v>
      </c>
      <c r="K343" s="1">
        <f t="shared" si="43"/>
        <v>-0.87840235212153905</v>
      </c>
      <c r="L343" s="1">
        <f t="shared" si="44"/>
        <v>-1.1275290694386804</v>
      </c>
      <c r="M343" s="1">
        <f t="shared" si="45"/>
        <v>-0.4178849716179141</v>
      </c>
      <c r="N343" s="1">
        <f t="shared" si="46"/>
        <v>-1.1407403850636066</v>
      </c>
      <c r="O343" s="1">
        <f t="shared" si="47"/>
        <v>-107.22959619597903</v>
      </c>
      <c r="P343" s="1">
        <f>IFERROR(-100*_xlfn.XMATCH(A343,Injuries!A:A),O343)</f>
        <v>-1200</v>
      </c>
      <c r="Q343" s="64" t="str">
        <f>IF(AND(_xlfn.IFNA(_xlfn.XMATCH(A343,RHH!A:A),0)&gt;0,_xlfn.IFNA(_xlfn.XMATCH(A343,LHH!A:A),0)&gt;0),"S",IF(_xlfn.IFNA(_xlfn.XMATCH(A343,RHH!A:A),0)&gt;0,"R",IF(_xlfn.IFNA(_xlfn.XMATCH(A343,LHH!A:A),0)&gt;0,"L",NA())))</f>
        <v>S</v>
      </c>
      <c r="R343" s="63" cm="1">
        <f t="array" ref="R343">IF(_xlfn.IFS(Q343="R",_xlfn.XLOOKUP(A343,RHH!A:A,RHH!V:V,0),Q343="L",_xlfn.XLOOKUP(A343,LHH!A:A,LHH!V:V,0),Q343="S",_xlfn.XLOOKUP(A343,RHH!A:A,RHH!V:V,0))="",AVERAGE(S343,N343),_xlfn.IFS(Q343="R",_xlfn.XLOOKUP(A343,RHH!A:A,RHH!V:V,0),Q343="L",_xlfn.XLOOKUP(A343,LHH!A:A,LHH!V:V,0),Q343="S",_xlfn.XLOOKUP(A343,RHH!A:A,RHH!V:V,0)))</f>
        <v>-0.85423509858355051</v>
      </c>
      <c r="S343" s="63" cm="1">
        <f t="array" ref="S343">_xlfn.IFS(Q343="R",_xlfn.XLOOKUP(A343,RHH!A:A,RHH!L:L,0),Q343="L",_xlfn.XLOOKUP(A343,LHH!A:A,LHH!L:L,0),Q343="S",_xlfn.XLOOKUP(A343,LHH!A:A,LHH!L:L,0))</f>
        <v>-0.57419482171420011</v>
      </c>
      <c r="T343" s="64"/>
      <c r="U343" s="64"/>
      <c r="V343" s="64"/>
      <c r="W343" s="64"/>
      <c r="X343" s="64"/>
    </row>
    <row r="344" spans="1:24" x14ac:dyDescent="0.45">
      <c r="A344" s="87" t="s">
        <v>145</v>
      </c>
      <c r="B344" t="s">
        <v>33</v>
      </c>
      <c r="C344">
        <v>36</v>
      </c>
      <c r="D344">
        <v>62</v>
      </c>
      <c r="E344">
        <v>50</v>
      </c>
      <c r="F344">
        <v>14</v>
      </c>
      <c r="G344" s="2">
        <v>0.24</v>
      </c>
      <c r="H344" s="2">
        <f t="shared" si="40"/>
        <v>0.22580645161290322</v>
      </c>
      <c r="I344" s="2">
        <f t="shared" si="41"/>
        <v>0.58064516129032262</v>
      </c>
      <c r="J344" s="2">
        <f t="shared" si="42"/>
        <v>0.13935483870967744</v>
      </c>
      <c r="K344" s="1">
        <f t="shared" si="43"/>
        <v>0.20229305007256343</v>
      </c>
      <c r="L344" s="1">
        <f t="shared" si="44"/>
        <v>-1.6847942733375296</v>
      </c>
      <c r="M344" s="1">
        <f t="shared" si="45"/>
        <v>-0.87496792100648613</v>
      </c>
      <c r="N344" s="1">
        <f t="shared" si="46"/>
        <v>-1.7323523123500331</v>
      </c>
      <c r="O344" s="1">
        <f t="shared" si="47"/>
        <v>-107.40584336570205</v>
      </c>
      <c r="P344" s="1">
        <f>IFERROR(-100*_xlfn.XMATCH(A344,Injuries!A:A),O344)</f>
        <v>-107.40584336570205</v>
      </c>
      <c r="Q344" s="64" t="str">
        <f>IF(AND(_xlfn.IFNA(_xlfn.XMATCH(A344,RHH!A:A),0)&gt;0,_xlfn.IFNA(_xlfn.XMATCH(A344,LHH!A:A),0)&gt;0),"S",IF(_xlfn.IFNA(_xlfn.XMATCH(A344,RHH!A:A),0)&gt;0,"R",IF(_xlfn.IFNA(_xlfn.XMATCH(A344,LHH!A:A),0)&gt;0,"L",NA())))</f>
        <v>L</v>
      </c>
      <c r="R344" s="63" cm="1">
        <f t="array" ref="R344">IF(_xlfn.IFS(Q344="R",_xlfn.XLOOKUP(A344,RHH!A:A,RHH!V:V,0),Q344="L",_xlfn.XLOOKUP(A344,LHH!A:A,LHH!V:V,0),Q344="S",_xlfn.XLOOKUP(A344,RHH!A:A,RHH!V:V,0))="",AVERAGE(S344,N344),_xlfn.IFS(Q344="R",_xlfn.XLOOKUP(A344,RHH!A:A,RHH!V:V,0),Q344="L",_xlfn.XLOOKUP(A344,LHH!A:A,LHH!V:V,0),Q344="S",_xlfn.XLOOKUP(A344,RHH!A:A,RHH!V:V,0)))</f>
        <v>2.8059493550168783E-2</v>
      </c>
      <c r="S344" s="63" cm="1">
        <f t="array" ref="S344">_xlfn.IFS(Q344="R",_xlfn.XLOOKUP(A344,RHH!A:A,RHH!L:L,0),Q344="L",_xlfn.XLOOKUP(A344,LHH!A:A,LHH!L:L,0),Q344="S",_xlfn.XLOOKUP(A344,LHH!A:A,LHH!L:L,0))</f>
        <v>-0.72870454708084342</v>
      </c>
      <c r="T344" s="64"/>
      <c r="U344" s="64"/>
      <c r="V344" s="64"/>
      <c r="W344" s="64"/>
      <c r="X344" s="64"/>
    </row>
    <row r="345" spans="1:24" x14ac:dyDescent="0.45">
      <c r="A345" t="s">
        <v>555</v>
      </c>
      <c r="B345" t="s">
        <v>7</v>
      </c>
      <c r="C345">
        <v>54</v>
      </c>
      <c r="D345">
        <v>210</v>
      </c>
      <c r="E345">
        <v>182</v>
      </c>
      <c r="F345">
        <v>69</v>
      </c>
      <c r="G345" s="2">
        <v>0.41199999999999998</v>
      </c>
      <c r="H345" s="2">
        <f t="shared" si="40"/>
        <v>0.32857142857142857</v>
      </c>
      <c r="I345" s="2">
        <f t="shared" si="41"/>
        <v>0.53809523809523807</v>
      </c>
      <c r="J345" s="2">
        <f t="shared" si="42"/>
        <v>0.22169523809523808</v>
      </c>
      <c r="K345" s="1">
        <f t="shared" si="43"/>
        <v>-1.3387638901174215</v>
      </c>
      <c r="L345" s="1">
        <f t="shared" si="44"/>
        <v>0.19460994373309942</v>
      </c>
      <c r="M345" s="1">
        <f t="shared" si="45"/>
        <v>-1.409627662074755</v>
      </c>
      <c r="N345" s="1">
        <f t="shared" si="46"/>
        <v>-0.52052249830240793</v>
      </c>
      <c r="O345" s="1">
        <f t="shared" si="47"/>
        <v>-109.30972464350566</v>
      </c>
      <c r="P345" s="1">
        <f>IFERROR(-100*_xlfn.XMATCH(A345,Injuries!A:A),O345)</f>
        <v>-109.30972464350566</v>
      </c>
      <c r="Q345" s="64" t="str">
        <f>IF(AND(_xlfn.IFNA(_xlfn.XMATCH(A345,RHH!A:A),0)&gt;0,_xlfn.IFNA(_xlfn.XMATCH(A345,LHH!A:A),0)&gt;0),"S",IF(_xlfn.IFNA(_xlfn.XMATCH(A345,RHH!A:A),0)&gt;0,"R",IF(_xlfn.IFNA(_xlfn.XMATCH(A345,LHH!A:A),0)&gt;0,"L",NA())))</f>
        <v>L</v>
      </c>
      <c r="R345" s="63" cm="1">
        <f t="array" ref="R345">IF(_xlfn.IFS(Q345="R",_xlfn.XLOOKUP(A345,RHH!A:A,RHH!V:V,0),Q345="L",_xlfn.XLOOKUP(A345,LHH!A:A,LHH!V:V,0),Q345="S",_xlfn.XLOOKUP(A345,RHH!A:A,RHH!V:V,0))="",AVERAGE(S345,N345),_xlfn.IFS(Q345="R",_xlfn.XLOOKUP(A345,RHH!A:A,RHH!V:V,0),Q345="L",_xlfn.XLOOKUP(A345,LHH!A:A,LHH!V:V,0),Q345="S",_xlfn.XLOOKUP(A345,RHH!A:A,RHH!V:V,0)))</f>
        <v>0.245419519797685</v>
      </c>
      <c r="S345" s="63" cm="1">
        <f t="array" ref="S345">_xlfn.IFS(Q345="R",_xlfn.XLOOKUP(A345,RHH!A:A,RHH!L:L,0),Q345="L",_xlfn.XLOOKUP(A345,LHH!A:A,LHH!L:L,0),Q345="S",_xlfn.XLOOKUP(A345,LHH!A:A,LHH!L:L,0))</f>
        <v>-0.37257534028473965</v>
      </c>
      <c r="T345" s="64" t="s">
        <v>531</v>
      </c>
      <c r="U345" s="64" t="s">
        <v>530</v>
      </c>
      <c r="V345" s="64" t="s">
        <v>532</v>
      </c>
      <c r="W345" s="64" t="s">
        <v>549</v>
      </c>
      <c r="X345" s="64" t="s">
        <v>549</v>
      </c>
    </row>
    <row r="346" spans="1:24" x14ac:dyDescent="0.45">
      <c r="A346" s="87" t="s">
        <v>462</v>
      </c>
      <c r="B346" t="s">
        <v>499</v>
      </c>
      <c r="C346">
        <v>25</v>
      </c>
      <c r="D346">
        <v>55</v>
      </c>
      <c r="E346">
        <v>51</v>
      </c>
      <c r="F346">
        <v>13</v>
      </c>
      <c r="G346" s="2">
        <v>0.17599999999999999</v>
      </c>
      <c r="H346" s="2">
        <f t="shared" si="40"/>
        <v>0.23636363636363636</v>
      </c>
      <c r="I346" s="2">
        <f t="shared" si="41"/>
        <v>0.69090909090909092</v>
      </c>
      <c r="J346" s="2">
        <f t="shared" si="42"/>
        <v>0.1216</v>
      </c>
      <c r="K346" s="1">
        <f t="shared" si="43"/>
        <v>4.3978191153739028E-2</v>
      </c>
      <c r="L346" s="1">
        <f t="shared" si="44"/>
        <v>-2.3841074703870659</v>
      </c>
      <c r="M346" s="1">
        <f t="shared" si="45"/>
        <v>0.51055006897547783</v>
      </c>
      <c r="N346" s="1">
        <f t="shared" si="46"/>
        <v>-1.9936559136508429</v>
      </c>
      <c r="O346" s="1">
        <f t="shared" si="47"/>
        <v>-109.65107525079637</v>
      </c>
      <c r="P346" s="1">
        <f>IFERROR(-100*_xlfn.XMATCH(A346,Injuries!A:A),O346)</f>
        <v>-109.65107525079637</v>
      </c>
      <c r="Q346" s="64" t="str">
        <f>IF(AND(_xlfn.IFNA(_xlfn.XMATCH(A346,RHH!A:A),0)&gt;0,_xlfn.IFNA(_xlfn.XMATCH(A346,LHH!A:A),0)&gt;0),"S",IF(_xlfn.IFNA(_xlfn.XMATCH(A346,RHH!A:A),0)&gt;0,"R",IF(_xlfn.IFNA(_xlfn.XMATCH(A346,LHH!A:A),0)&gt;0,"L",NA())))</f>
        <v>S</v>
      </c>
      <c r="R346" s="63" cm="1">
        <f t="array" ref="R346">IF(_xlfn.IFS(Q346="R",_xlfn.XLOOKUP(A346,RHH!A:A,RHH!V:V,0),Q346="L",_xlfn.XLOOKUP(A346,LHH!A:A,LHH!V:V,0),Q346="S",_xlfn.XLOOKUP(A346,RHH!A:A,RHH!V:V,0))="",AVERAGE(S346,N346),_xlfn.IFS(Q346="R",_xlfn.XLOOKUP(A346,RHH!A:A,RHH!V:V,0),Q346="L",_xlfn.XLOOKUP(A346,LHH!A:A,LHH!V:V,0),Q346="S",_xlfn.XLOOKUP(A346,RHH!A:A,RHH!V:V,0)))</f>
        <v>-0.9011194425483956</v>
      </c>
      <c r="S346" s="63" cm="1">
        <f t="array" ref="S346">_xlfn.IFS(Q346="R",_xlfn.XLOOKUP(A346,RHH!A:A,RHH!L:L,0),Q346="L",_xlfn.XLOOKUP(A346,LHH!A:A,LHH!L:L,0),Q346="S",_xlfn.XLOOKUP(A346,LHH!A:A,LHH!L:L,0))</f>
        <v>-0.46275840904245369</v>
      </c>
      <c r="T346" s="64"/>
      <c r="U346" s="64"/>
      <c r="V346" s="64"/>
      <c r="W346" s="64"/>
      <c r="X346" s="64"/>
    </row>
    <row r="347" spans="1:24" x14ac:dyDescent="0.45">
      <c r="A347" s="87" t="s">
        <v>347</v>
      </c>
      <c r="B347" t="s">
        <v>66</v>
      </c>
      <c r="C347">
        <v>32</v>
      </c>
      <c r="D347">
        <v>101</v>
      </c>
      <c r="E347">
        <v>90</v>
      </c>
      <c r="F347">
        <v>29</v>
      </c>
      <c r="G347" s="2">
        <v>0.3</v>
      </c>
      <c r="H347" s="2">
        <f t="shared" si="40"/>
        <v>0.28712871287128711</v>
      </c>
      <c r="I347" s="2">
        <f t="shared" si="41"/>
        <v>0.60396039603960394</v>
      </c>
      <c r="J347" s="2">
        <f t="shared" si="42"/>
        <v>0.18118811881188118</v>
      </c>
      <c r="K347" s="1">
        <f t="shared" si="43"/>
        <v>-0.7172916089938749</v>
      </c>
      <c r="L347" s="1">
        <f t="shared" si="44"/>
        <v>-1.0291881511035892</v>
      </c>
      <c r="M347" s="1">
        <f t="shared" si="45"/>
        <v>-0.58200106142266617</v>
      </c>
      <c r="N347" s="1">
        <f t="shared" si="46"/>
        <v>-1.1166786403062985</v>
      </c>
      <c r="O347" s="1">
        <f t="shared" si="47"/>
        <v>-112.78454267093615</v>
      </c>
      <c r="P347" s="1">
        <f>IFERROR(-100*_xlfn.XMATCH(A347,Injuries!A:A),O347)</f>
        <v>-112.78454267093615</v>
      </c>
      <c r="Q347" s="64" t="str">
        <f>IF(AND(_xlfn.IFNA(_xlfn.XMATCH(A347,RHH!A:A),0)&gt;0,_xlfn.IFNA(_xlfn.XMATCH(A347,LHH!A:A),0)&gt;0),"S",IF(_xlfn.IFNA(_xlfn.XMATCH(A347,RHH!A:A),0)&gt;0,"R",IF(_xlfn.IFNA(_xlfn.XMATCH(A347,LHH!A:A),0)&gt;0,"L",NA())))</f>
        <v>L</v>
      </c>
      <c r="R347" s="63" cm="1">
        <f t="array" ref="R347">IF(_xlfn.IFS(Q347="R",_xlfn.XLOOKUP(A347,RHH!A:A,RHH!V:V,0),Q347="L",_xlfn.XLOOKUP(A347,LHH!A:A,LHH!V:V,0),Q347="S",_xlfn.XLOOKUP(A347,RHH!A:A,RHH!V:V,0))="",AVERAGE(S347,N347),_xlfn.IFS(Q347="R",_xlfn.XLOOKUP(A347,RHH!A:A,RHH!V:V,0),Q347="L",_xlfn.XLOOKUP(A347,LHH!A:A,LHH!V:V,0),Q347="S",_xlfn.XLOOKUP(A347,RHH!A:A,RHH!V:V,0)))</f>
        <v>0.72877832149961308</v>
      </c>
      <c r="S347" s="63" cm="1">
        <f t="array" ref="S347">_xlfn.IFS(Q347="R",_xlfn.XLOOKUP(A347,RHH!A:A,RHH!L:L,0),Q347="L",_xlfn.XLOOKUP(A347,LHH!A:A,LHH!L:L,0),Q347="S",_xlfn.XLOOKUP(A347,LHH!A:A,LHH!L:L,0))</f>
        <v>-1.1787011692642579</v>
      </c>
      <c r="T347" s="64"/>
      <c r="U347" s="64"/>
      <c r="V347" s="64"/>
      <c r="W347" s="64"/>
      <c r="X347" s="64"/>
    </row>
    <row r="348" spans="1:24" x14ac:dyDescent="0.45">
      <c r="A348" t="s">
        <v>258</v>
      </c>
      <c r="B348" t="s">
        <v>53</v>
      </c>
      <c r="C348">
        <v>54</v>
      </c>
      <c r="D348">
        <v>108</v>
      </c>
      <c r="E348">
        <v>97</v>
      </c>
      <c r="F348">
        <v>32</v>
      </c>
      <c r="G348" s="2">
        <v>0.309</v>
      </c>
      <c r="H348" s="2">
        <f t="shared" si="40"/>
        <v>0.29629629629629628</v>
      </c>
      <c r="I348" s="2">
        <f t="shared" si="41"/>
        <v>0.60185185185185186</v>
      </c>
      <c r="J348" s="2">
        <f t="shared" si="42"/>
        <v>0.18597222222222223</v>
      </c>
      <c r="K348" s="1">
        <f t="shared" si="43"/>
        <v>-0.85476809641217943</v>
      </c>
      <c r="L348" s="1">
        <f t="shared" si="44"/>
        <v>-0.93084723276849801</v>
      </c>
      <c r="M348" s="1">
        <f t="shared" si="45"/>
        <v>-0.60849590805930509</v>
      </c>
      <c r="N348" s="1">
        <f t="shared" si="46"/>
        <v>-1.0462694706957505</v>
      </c>
      <c r="O348" s="1">
        <f t="shared" si="47"/>
        <v>-112.99710283514105</v>
      </c>
      <c r="P348" s="1">
        <f>IFERROR(-100*_xlfn.XMATCH(A348,Injuries!A:A),O348)</f>
        <v>-112.99710283514105</v>
      </c>
      <c r="Q348" s="64" t="str">
        <f>IF(AND(_xlfn.IFNA(_xlfn.XMATCH(A348,RHH!A:A),0)&gt;0,_xlfn.IFNA(_xlfn.XMATCH(A348,LHH!A:A),0)&gt;0),"S",IF(_xlfn.IFNA(_xlfn.XMATCH(A348,RHH!A:A),0)&gt;0,"R",IF(_xlfn.IFNA(_xlfn.XMATCH(A348,LHH!A:A),0)&gt;0,"L",NA())))</f>
        <v>L</v>
      </c>
      <c r="R348" s="63" cm="1">
        <f t="array" ref="R348">IF(_xlfn.IFS(Q348="R",_xlfn.XLOOKUP(A348,RHH!A:A,RHH!V:V,0),Q348="L",_xlfn.XLOOKUP(A348,LHH!A:A,LHH!V:V,0),Q348="S",_xlfn.XLOOKUP(A348,RHH!A:A,RHH!V:V,0))="",AVERAGE(S348,N348),_xlfn.IFS(Q348="R",_xlfn.XLOOKUP(A348,RHH!A:A,RHH!V:V,0),Q348="L",_xlfn.XLOOKUP(A348,LHH!A:A,LHH!V:V,0),Q348="S",_xlfn.XLOOKUP(A348,RHH!A:A,RHH!V:V,0)))</f>
        <v>0.54581798638878953</v>
      </c>
      <c r="S348" s="63" cm="1">
        <f t="array" ref="S348">_xlfn.IFS(Q348="R",_xlfn.XLOOKUP(A348,RHH!A:A,RHH!L:L,0),Q348="L",_xlfn.XLOOKUP(A348,LHH!A:A,LHH!L:L,0),Q348="S",_xlfn.XLOOKUP(A348,LHH!A:A,LHH!L:L,0))</f>
        <v>-0.84793024620059199</v>
      </c>
      <c r="T348" s="64" t="s">
        <v>534</v>
      </c>
      <c r="U348" s="64" t="s">
        <v>549</v>
      </c>
      <c r="V348" s="64" t="s">
        <v>549</v>
      </c>
      <c r="W348" s="64" t="s">
        <v>549</v>
      </c>
      <c r="X348" s="64" t="s">
        <v>549</v>
      </c>
    </row>
    <row r="349" spans="1:24" x14ac:dyDescent="0.45">
      <c r="A349" s="87" t="s">
        <v>568</v>
      </c>
      <c r="B349" t="s">
        <v>499</v>
      </c>
      <c r="C349">
        <v>43</v>
      </c>
      <c r="D349">
        <v>156</v>
      </c>
      <c r="E349">
        <v>148</v>
      </c>
      <c r="F349">
        <v>37</v>
      </c>
      <c r="G349" s="2">
        <v>0.29099999999999998</v>
      </c>
      <c r="H349" s="2">
        <f t="shared" si="40"/>
        <v>0.23717948717948717</v>
      </c>
      <c r="I349" s="2">
        <f t="shared" si="41"/>
        <v>0.71153846153846156</v>
      </c>
      <c r="J349" s="2">
        <f t="shared" si="42"/>
        <v>0.2070576923076923</v>
      </c>
      <c r="K349" s="1">
        <f t="shared" si="43"/>
        <v>3.1743745147547908E-2</v>
      </c>
      <c r="L349" s="1">
        <f t="shared" si="44"/>
        <v>-1.1275290694386804</v>
      </c>
      <c r="M349" s="1">
        <f t="shared" si="45"/>
        <v>0.76976778620921504</v>
      </c>
      <c r="N349" s="1">
        <f t="shared" si="46"/>
        <v>-0.73594790942745769</v>
      </c>
      <c r="O349" s="1">
        <f t="shared" si="47"/>
        <v>-114.80787387068339</v>
      </c>
      <c r="P349" s="1">
        <f>IFERROR(-100*_xlfn.XMATCH(A349,Injuries!A:A),O349)</f>
        <v>-114.80787387068339</v>
      </c>
      <c r="Q349" s="64" t="str">
        <f>IF(AND(_xlfn.IFNA(_xlfn.XMATCH(A349,RHH!A:A),0)&gt;0,_xlfn.IFNA(_xlfn.XMATCH(A349,LHH!A:A),0)&gt;0),"S",IF(_xlfn.IFNA(_xlfn.XMATCH(A349,RHH!A:A),0)&gt;0,"R",IF(_xlfn.IFNA(_xlfn.XMATCH(A349,LHH!A:A),0)&gt;0,"L",NA())))</f>
        <v>R</v>
      </c>
      <c r="R349" s="63" cm="1">
        <f t="array" ref="R349">IF(_xlfn.IFS(Q349="R",_xlfn.XLOOKUP(A349,RHH!A:A,RHH!V:V,0),Q349="L",_xlfn.XLOOKUP(A349,LHH!A:A,LHH!V:V,0),Q349="S",_xlfn.XLOOKUP(A349,RHH!A:A,RHH!V:V,0))="",AVERAGE(S349,N349),_xlfn.IFS(Q349="R",_xlfn.XLOOKUP(A349,RHH!A:A,RHH!V:V,0),Q349="L",_xlfn.XLOOKUP(A349,LHH!A:A,LHH!V:V,0),Q349="S",_xlfn.XLOOKUP(A349,RHH!A:A,RHH!V:V,0)))</f>
        <v>-0.43657776500503503</v>
      </c>
      <c r="S349" s="63" cm="1">
        <f t="array" ref="S349">_xlfn.IFS(Q349="R",_xlfn.XLOOKUP(A349,RHH!A:A,RHH!L:L,0),Q349="L",_xlfn.XLOOKUP(A349,LHH!A:A,LHH!L:L,0),Q349="S",_xlfn.XLOOKUP(A349,LHH!A:A,LHH!L:L,0))</f>
        <v>-4.5655447660246096E-2</v>
      </c>
      <c r="T349" s="64"/>
      <c r="U349" s="64"/>
      <c r="V349" s="64"/>
      <c r="W349" s="64"/>
      <c r="X349" s="64"/>
    </row>
    <row r="350" spans="1:24" x14ac:dyDescent="0.45">
      <c r="A350" t="s">
        <v>88</v>
      </c>
      <c r="B350" t="s">
        <v>44</v>
      </c>
      <c r="C350">
        <v>90</v>
      </c>
      <c r="D350">
        <v>376</v>
      </c>
      <c r="E350">
        <v>321</v>
      </c>
      <c r="F350">
        <v>100</v>
      </c>
      <c r="G350" s="2">
        <v>0.40200000000000002</v>
      </c>
      <c r="H350" s="2">
        <f t="shared" si="40"/>
        <v>0.26595744680851063</v>
      </c>
      <c r="I350" s="2">
        <f t="shared" si="41"/>
        <v>0.58776595744680848</v>
      </c>
      <c r="J350" s="2">
        <f t="shared" si="42"/>
        <v>0.23628191489361702</v>
      </c>
      <c r="K350" s="1">
        <f t="shared" si="43"/>
        <v>-0.39980867400700804</v>
      </c>
      <c r="L350" s="1">
        <f t="shared" si="44"/>
        <v>8.5342256694109858E-2</v>
      </c>
      <c r="M350" s="1">
        <f t="shared" si="45"/>
        <v>-0.78549177761202582</v>
      </c>
      <c r="N350" s="1">
        <f t="shared" si="46"/>
        <v>-0.30584574224999372</v>
      </c>
      <c r="O350" s="1">
        <f t="shared" si="47"/>
        <v>-114.99799908599763</v>
      </c>
      <c r="P350" s="1">
        <f>IFERROR(-100*_xlfn.XMATCH(A350,Injuries!A:A),O350)</f>
        <v>-114.99799908599763</v>
      </c>
      <c r="Q350" s="64" t="str">
        <f>IF(AND(_xlfn.IFNA(_xlfn.XMATCH(A350,RHH!A:A),0)&gt;0,_xlfn.IFNA(_xlfn.XMATCH(A350,LHH!A:A),0)&gt;0),"S",IF(_xlfn.IFNA(_xlfn.XMATCH(A350,RHH!A:A),0)&gt;0,"R",IF(_xlfn.IFNA(_xlfn.XMATCH(A350,LHH!A:A),0)&gt;0,"L",NA())))</f>
        <v>L</v>
      </c>
      <c r="R350" s="63" cm="1">
        <f t="array" ref="R350">IF(_xlfn.IFS(Q350="R",_xlfn.XLOOKUP(A350,RHH!A:A,RHH!V:V,0),Q350="L",_xlfn.XLOOKUP(A350,LHH!A:A,LHH!V:V,0),Q350="S",_xlfn.XLOOKUP(A350,RHH!A:A,RHH!V:V,0))="",AVERAGE(S350,N350),_xlfn.IFS(Q350="R",_xlfn.XLOOKUP(A350,RHH!A:A,RHH!V:V,0),Q350="L",_xlfn.XLOOKUP(A350,LHH!A:A,LHH!V:V,0),Q350="S",_xlfn.XLOOKUP(A350,RHH!A:A,RHH!V:V,0)))</f>
        <v>-1.1911055141474347</v>
      </c>
      <c r="S350" s="63" cm="1">
        <f t="array" ref="S350">_xlfn.IFS(Q350="R",_xlfn.XLOOKUP(A350,RHH!A:A,RHH!L:L,0),Q350="L",_xlfn.XLOOKUP(A350,LHH!A:A,LHH!L:L,0),Q350="S",_xlfn.XLOOKUP(A350,LHH!A:A,LHH!L:L,0))</f>
        <v>-0.64070191955982514</v>
      </c>
      <c r="T350" s="64" t="s">
        <v>534</v>
      </c>
      <c r="U350" s="64" t="s">
        <v>530</v>
      </c>
      <c r="V350" s="64" t="s">
        <v>549</v>
      </c>
      <c r="W350" s="64" t="s">
        <v>549</v>
      </c>
      <c r="X350" s="64" t="s">
        <v>549</v>
      </c>
    </row>
    <row r="351" spans="1:24" x14ac:dyDescent="0.45">
      <c r="A351" t="s">
        <v>358</v>
      </c>
      <c r="B351" t="s">
        <v>37</v>
      </c>
      <c r="C351">
        <v>80</v>
      </c>
      <c r="D351">
        <v>308</v>
      </c>
      <c r="E351">
        <v>273</v>
      </c>
      <c r="F351">
        <v>72</v>
      </c>
      <c r="G351" s="2">
        <v>0.35499999999999998</v>
      </c>
      <c r="H351" s="2">
        <f t="shared" si="40"/>
        <v>0.23376623376623376</v>
      </c>
      <c r="I351" s="2">
        <f t="shared" si="41"/>
        <v>0.65259740259740262</v>
      </c>
      <c r="J351" s="2">
        <f t="shared" si="42"/>
        <v>0.23167207792207792</v>
      </c>
      <c r="K351" s="1">
        <f t="shared" si="43"/>
        <v>8.2928672316306948E-2</v>
      </c>
      <c r="L351" s="1">
        <f t="shared" si="44"/>
        <v>-0.42821587238914388</v>
      </c>
      <c r="M351" s="1">
        <f t="shared" si="45"/>
        <v>2.9145736969966494E-2</v>
      </c>
      <c r="N351" s="1">
        <f t="shared" si="46"/>
        <v>-0.37369017732313392</v>
      </c>
      <c r="O351" s="1">
        <f t="shared" si="47"/>
        <v>-115.09657461552524</v>
      </c>
      <c r="P351" s="1">
        <f>IFERROR(-100*_xlfn.XMATCH(A351,Injuries!A:A),O351)</f>
        <v>-115.09657461552524</v>
      </c>
      <c r="Q351" s="64" t="str">
        <f>IF(AND(_xlfn.IFNA(_xlfn.XMATCH(A351,RHH!A:A),0)&gt;0,_xlfn.IFNA(_xlfn.XMATCH(A351,LHH!A:A),0)&gt;0),"S",IF(_xlfn.IFNA(_xlfn.XMATCH(A351,RHH!A:A),0)&gt;0,"R",IF(_xlfn.IFNA(_xlfn.XMATCH(A351,LHH!A:A),0)&gt;0,"L",NA())))</f>
        <v>L</v>
      </c>
      <c r="R351" s="63" cm="1">
        <f t="array" ref="R351">IF(_xlfn.IFS(Q351="R",_xlfn.XLOOKUP(A351,RHH!A:A,RHH!V:V,0),Q351="L",_xlfn.XLOOKUP(A351,LHH!A:A,LHH!V:V,0),Q351="S",_xlfn.XLOOKUP(A351,RHH!A:A,RHH!V:V,0))="",AVERAGE(S351,N351),_xlfn.IFS(Q351="R",_xlfn.XLOOKUP(A351,RHH!A:A,RHH!V:V,0),Q351="L",_xlfn.XLOOKUP(A351,LHH!A:A,LHH!V:V,0),Q351="S",_xlfn.XLOOKUP(A351,RHH!A:A,RHH!V:V,0)))</f>
        <v>-1.3845517693613958</v>
      </c>
      <c r="S351" s="63" cm="1">
        <f t="array" ref="S351">_xlfn.IFS(Q351="R",_xlfn.XLOOKUP(A351,RHH!A:A,RHH!L:L,0),Q351="L",_xlfn.XLOOKUP(A351,LHH!A:A,LHH!L:L,0),Q351="S",_xlfn.XLOOKUP(A351,LHH!A:A,LHH!L:L,0))</f>
        <v>0.8321841527192293</v>
      </c>
      <c r="T351" s="64" t="s">
        <v>534</v>
      </c>
      <c r="U351" s="64" t="s">
        <v>549</v>
      </c>
      <c r="V351" s="64" t="s">
        <v>549</v>
      </c>
      <c r="W351" s="64" t="s">
        <v>549</v>
      </c>
      <c r="X351" s="64" t="s">
        <v>549</v>
      </c>
    </row>
    <row r="352" spans="1:24" x14ac:dyDescent="0.45">
      <c r="A352" t="s">
        <v>242</v>
      </c>
      <c r="B352" t="s">
        <v>112</v>
      </c>
      <c r="C352">
        <v>50</v>
      </c>
      <c r="D352">
        <v>181</v>
      </c>
      <c r="E352">
        <v>165</v>
      </c>
      <c r="F352">
        <v>45</v>
      </c>
      <c r="G352" s="2">
        <v>0.32100000000000001</v>
      </c>
      <c r="H352" s="2">
        <f t="shared" si="40"/>
        <v>0.24861878453038674</v>
      </c>
      <c r="I352" s="2">
        <f t="shared" si="41"/>
        <v>0.66298342541436461</v>
      </c>
      <c r="J352" s="2">
        <f t="shared" si="42"/>
        <v>0.21281767955801104</v>
      </c>
      <c r="K352" s="1">
        <f t="shared" si="43"/>
        <v>-0.1397992172044544</v>
      </c>
      <c r="L352" s="1">
        <f t="shared" si="44"/>
        <v>-0.79972600832170981</v>
      </c>
      <c r="M352" s="1">
        <f t="shared" si="45"/>
        <v>0.15965098476057882</v>
      </c>
      <c r="N352" s="1">
        <f t="shared" si="46"/>
        <v>-0.65117634734423457</v>
      </c>
      <c r="O352" s="1">
        <f t="shared" si="47"/>
        <v>-117.86291886930645</v>
      </c>
      <c r="P352" s="1">
        <f>IFERROR(-100*_xlfn.XMATCH(A352,Injuries!A:A),O352)</f>
        <v>-117.86291886930645</v>
      </c>
      <c r="Q352" s="64" t="str">
        <f>IF(AND(_xlfn.IFNA(_xlfn.XMATCH(A352,RHH!A:A),0)&gt;0,_xlfn.IFNA(_xlfn.XMATCH(A352,LHH!A:A),0)&gt;0),"S",IF(_xlfn.IFNA(_xlfn.XMATCH(A352,RHH!A:A),0)&gt;0,"R",IF(_xlfn.IFNA(_xlfn.XMATCH(A352,LHH!A:A),0)&gt;0,"L",NA())))</f>
        <v>L</v>
      </c>
      <c r="R352" s="63" cm="1">
        <f t="array" ref="R352">IF(_xlfn.IFS(Q352="R",_xlfn.XLOOKUP(A352,RHH!A:A,RHH!V:V,0),Q352="L",_xlfn.XLOOKUP(A352,LHH!A:A,LHH!V:V,0),Q352="S",_xlfn.XLOOKUP(A352,RHH!A:A,RHH!V:V,0))="",AVERAGE(S352,N352),_xlfn.IFS(Q352="R",_xlfn.XLOOKUP(A352,RHH!A:A,RHH!V:V,0),Q352="L",_xlfn.XLOOKUP(A352,LHH!A:A,LHH!V:V,0),Q352="S",_xlfn.XLOOKUP(A352,RHH!A:A,RHH!V:V,0)))</f>
        <v>-0.4198304309632479</v>
      </c>
      <c r="S352" s="63" cm="1">
        <f t="array" ref="S352">_xlfn.IFS(Q352="R",_xlfn.XLOOKUP(A352,RHH!A:A,RHH!L:L,0),Q352="L",_xlfn.XLOOKUP(A352,LHH!A:A,LHH!L:L,0),Q352="S",_xlfn.XLOOKUP(A352,LHH!A:A,LHH!L:L,0))</f>
        <v>-0.73260610037532958</v>
      </c>
      <c r="T352" s="64" t="s">
        <v>530</v>
      </c>
      <c r="U352" s="64" t="s">
        <v>532</v>
      </c>
      <c r="V352" s="64" t="s">
        <v>549</v>
      </c>
      <c r="W352" s="64" t="s">
        <v>549</v>
      </c>
      <c r="X352" s="64" t="s">
        <v>549</v>
      </c>
    </row>
    <row r="353" spans="1:24" x14ac:dyDescent="0.45">
      <c r="A353" s="87" t="s">
        <v>157</v>
      </c>
      <c r="B353" t="s">
        <v>24</v>
      </c>
      <c r="C353">
        <v>22</v>
      </c>
      <c r="D353">
        <v>72</v>
      </c>
      <c r="E353">
        <v>60</v>
      </c>
      <c r="F353">
        <v>23</v>
      </c>
      <c r="G353" s="2">
        <v>0.28299999999999997</v>
      </c>
      <c r="H353" s="2">
        <f t="shared" si="40"/>
        <v>0.31944444444444442</v>
      </c>
      <c r="I353" s="2">
        <f t="shared" si="41"/>
        <v>0.51388888888888884</v>
      </c>
      <c r="J353" s="2">
        <f t="shared" si="42"/>
        <v>0.14543055555555554</v>
      </c>
      <c r="K353" s="1">
        <f t="shared" si="43"/>
        <v>-1.2018962271433979</v>
      </c>
      <c r="L353" s="1">
        <f t="shared" si="44"/>
        <v>-1.2149432190698726</v>
      </c>
      <c r="M353" s="1">
        <f t="shared" si="45"/>
        <v>-1.7137917927486708</v>
      </c>
      <c r="N353" s="1">
        <f t="shared" si="46"/>
        <v>-1.6429340575141496</v>
      </c>
      <c r="O353" s="1">
        <f t="shared" si="47"/>
        <v>-118.29125214101877</v>
      </c>
      <c r="P353" s="1">
        <f>IFERROR(-100*_xlfn.XMATCH(A353,Injuries!A:A),O353)</f>
        <v>-118.29125214101877</v>
      </c>
      <c r="Q353" s="64" t="str">
        <f>IF(AND(_xlfn.IFNA(_xlfn.XMATCH(A353,RHH!A:A),0)&gt;0,_xlfn.IFNA(_xlfn.XMATCH(A353,LHH!A:A),0)&gt;0),"S",IF(_xlfn.IFNA(_xlfn.XMATCH(A353,RHH!A:A),0)&gt;0,"R",IF(_xlfn.IFNA(_xlfn.XMATCH(A353,LHH!A:A),0)&gt;0,"L",NA())))</f>
        <v>L</v>
      </c>
      <c r="R353" s="63" cm="1">
        <f t="array" ref="R353">IF(_xlfn.IFS(Q353="R",_xlfn.XLOOKUP(A353,RHH!A:A,RHH!V:V,0),Q353="L",_xlfn.XLOOKUP(A353,LHH!A:A,LHH!V:V,0),Q353="S",_xlfn.XLOOKUP(A353,RHH!A:A,RHH!V:V,0))="",AVERAGE(S353,N353),_xlfn.IFS(Q353="R",_xlfn.XLOOKUP(A353,RHH!A:A,RHH!V:V,0),Q353="L",_xlfn.XLOOKUP(A353,LHH!A:A,LHH!V:V,0),Q353="S",_xlfn.XLOOKUP(A353,RHH!A:A,RHH!V:V,0)))</f>
        <v>-0.4489816243476738</v>
      </c>
      <c r="S353" s="63" cm="1">
        <f t="array" ref="S353">_xlfn.IFS(Q353="R",_xlfn.XLOOKUP(A353,RHH!A:A,RHH!L:L,0),Q353="L",_xlfn.XLOOKUP(A353,LHH!A:A,LHH!L:L,0),Q353="S",_xlfn.XLOOKUP(A353,LHH!A:A,LHH!L:L,0))</f>
        <v>-0.77249388570054267</v>
      </c>
      <c r="T353" s="64"/>
      <c r="U353" s="64"/>
      <c r="V353" s="64"/>
      <c r="W353" s="64"/>
      <c r="X353" s="64"/>
    </row>
    <row r="354" spans="1:24" x14ac:dyDescent="0.45">
      <c r="A354" t="s">
        <v>221</v>
      </c>
      <c r="B354" t="s">
        <v>10</v>
      </c>
      <c r="C354">
        <v>43</v>
      </c>
      <c r="D354">
        <v>146</v>
      </c>
      <c r="E354">
        <v>128</v>
      </c>
      <c r="F354">
        <v>29</v>
      </c>
      <c r="G354" s="2">
        <v>0.29699999999999999</v>
      </c>
      <c r="H354" s="2">
        <f t="shared" si="40"/>
        <v>0.19863013698630136</v>
      </c>
      <c r="I354" s="2">
        <f t="shared" si="41"/>
        <v>0.67808219178082196</v>
      </c>
      <c r="J354" s="2">
        <f t="shared" si="42"/>
        <v>0.20139041095890411</v>
      </c>
      <c r="K354" s="1">
        <f t="shared" si="43"/>
        <v>0.60982730448118105</v>
      </c>
      <c r="L354" s="1">
        <f t="shared" si="44"/>
        <v>-1.0619684572152863</v>
      </c>
      <c r="M354" s="1">
        <f t="shared" si="45"/>
        <v>0.3493740655503686</v>
      </c>
      <c r="N354" s="1">
        <f t="shared" si="46"/>
        <v>-0.81935508930885514</v>
      </c>
      <c r="O354" s="1">
        <f t="shared" si="47"/>
        <v>-119.62584303909286</v>
      </c>
      <c r="P354" s="1">
        <f>IFERROR(-100*_xlfn.XMATCH(A354,Injuries!A:A),O354)</f>
        <v>-119.62584303909286</v>
      </c>
      <c r="Q354" s="64" t="str">
        <f>IF(AND(_xlfn.IFNA(_xlfn.XMATCH(A354,RHH!A:A),0)&gt;0,_xlfn.IFNA(_xlfn.XMATCH(A354,LHH!A:A),0)&gt;0),"S",IF(_xlfn.IFNA(_xlfn.XMATCH(A354,RHH!A:A),0)&gt;0,"R",IF(_xlfn.IFNA(_xlfn.XMATCH(A354,LHH!A:A),0)&gt;0,"L",NA())))</f>
        <v>R</v>
      </c>
      <c r="R354" s="63" cm="1">
        <f t="array" ref="R354">IF(_xlfn.IFS(Q354="R",_xlfn.XLOOKUP(A354,RHH!A:A,RHH!V:V,0),Q354="L",_xlfn.XLOOKUP(A354,LHH!A:A,LHH!V:V,0),Q354="S",_xlfn.XLOOKUP(A354,RHH!A:A,RHH!V:V,0))="",AVERAGE(S354,N354),_xlfn.IFS(Q354="R",_xlfn.XLOOKUP(A354,RHH!A:A,RHH!V:V,0),Q354="L",_xlfn.XLOOKUP(A354,LHH!A:A,LHH!V:V,0),Q354="S",_xlfn.XLOOKUP(A354,RHH!A:A,RHH!V:V,0)))</f>
        <v>-0.21036450351279701</v>
      </c>
      <c r="S354" s="63" cm="1">
        <f t="array" ref="S354">_xlfn.IFS(Q354="R",_xlfn.XLOOKUP(A354,RHH!A:A,RHH!L:L,0),Q354="L",_xlfn.XLOOKUP(A354,LHH!A:A,LHH!L:L,0),Q354="S",_xlfn.XLOOKUP(A354,LHH!A:A,LHH!L:L,0))</f>
        <v>-0.91851638789155188</v>
      </c>
      <c r="T354" s="64" t="s">
        <v>534</v>
      </c>
      <c r="U354" s="64" t="s">
        <v>549</v>
      </c>
      <c r="V354" s="64" t="s">
        <v>549</v>
      </c>
      <c r="W354" s="64" t="s">
        <v>549</v>
      </c>
      <c r="X354" s="64" t="s">
        <v>549</v>
      </c>
    </row>
    <row r="355" spans="1:24" x14ac:dyDescent="0.45">
      <c r="A355" t="s">
        <v>278</v>
      </c>
      <c r="B355" t="s">
        <v>18</v>
      </c>
      <c r="C355">
        <v>48</v>
      </c>
      <c r="D355">
        <v>149</v>
      </c>
      <c r="E355">
        <v>129</v>
      </c>
      <c r="F355">
        <v>48</v>
      </c>
      <c r="G355" s="2">
        <v>0.372</v>
      </c>
      <c r="H355" s="2">
        <f t="shared" si="40"/>
        <v>0.32214765100671139</v>
      </c>
      <c r="I355" s="2">
        <f t="shared" si="41"/>
        <v>0.5436241610738255</v>
      </c>
      <c r="J355" s="2">
        <f t="shared" si="42"/>
        <v>0.20222818791946309</v>
      </c>
      <c r="K355" s="1">
        <f t="shared" si="43"/>
        <v>-1.24243333771201</v>
      </c>
      <c r="L355" s="1">
        <f t="shared" si="44"/>
        <v>-0.24246080442286064</v>
      </c>
      <c r="M355" s="1">
        <f t="shared" si="45"/>
        <v>-1.3401541517568927</v>
      </c>
      <c r="N355" s="1">
        <f t="shared" si="46"/>
        <v>-0.80702525965168193</v>
      </c>
      <c r="O355" s="1">
        <f t="shared" si="47"/>
        <v>-120.2467636881006</v>
      </c>
      <c r="P355" s="1">
        <f>IFERROR(-100*_xlfn.XMATCH(A355,Injuries!A:A),O355)</f>
        <v>-120.2467636881006</v>
      </c>
      <c r="Q355" s="64" t="str">
        <f>IF(AND(_xlfn.IFNA(_xlfn.XMATCH(A355,RHH!A:A),0)&gt;0,_xlfn.IFNA(_xlfn.XMATCH(A355,LHH!A:A),0)&gt;0),"S",IF(_xlfn.IFNA(_xlfn.XMATCH(A355,RHH!A:A),0)&gt;0,"R",IF(_xlfn.IFNA(_xlfn.XMATCH(A355,LHH!A:A),0)&gt;0,"L",NA())))</f>
        <v>L</v>
      </c>
      <c r="R355" s="63" cm="1">
        <f t="array" ref="R355">IF(_xlfn.IFS(Q355="R",_xlfn.XLOOKUP(A355,RHH!A:A,RHH!V:V,0),Q355="L",_xlfn.XLOOKUP(A355,LHH!A:A,LHH!V:V,0),Q355="S",_xlfn.XLOOKUP(A355,RHH!A:A,RHH!V:V,0))="",AVERAGE(S355,N355),_xlfn.IFS(Q355="R",_xlfn.XLOOKUP(A355,RHH!A:A,RHH!V:V,0),Q355="L",_xlfn.XLOOKUP(A355,LHH!A:A,LHH!V:V,0),Q355="S",_xlfn.XLOOKUP(A355,RHH!A:A,RHH!V:V,0)))</f>
        <v>-0.90690897396846881</v>
      </c>
      <c r="S355" s="63" cm="1">
        <f t="array" ref="S355">_xlfn.IFS(Q355="R",_xlfn.XLOOKUP(A355,RHH!A:A,RHH!L:L,0),Q355="L",_xlfn.XLOOKUP(A355,LHH!A:A,LHH!L:L,0),Q355="S",_xlfn.XLOOKUP(A355,LHH!A:A,LHH!L:L,0))</f>
        <v>-0.36525746331830539</v>
      </c>
      <c r="T355" s="64" t="s">
        <v>533</v>
      </c>
      <c r="U355" s="64" t="s">
        <v>549</v>
      </c>
      <c r="V355" s="64" t="s">
        <v>549</v>
      </c>
      <c r="W355" s="64" t="s">
        <v>549</v>
      </c>
      <c r="X355" s="64" t="s">
        <v>549</v>
      </c>
    </row>
    <row r="356" spans="1:24" x14ac:dyDescent="0.45">
      <c r="A356" t="s">
        <v>188</v>
      </c>
      <c r="B356" t="s">
        <v>7</v>
      </c>
      <c r="C356">
        <v>70</v>
      </c>
      <c r="D356">
        <v>261</v>
      </c>
      <c r="E356">
        <v>234</v>
      </c>
      <c r="F356">
        <v>43</v>
      </c>
      <c r="G356" s="2">
        <v>0.308</v>
      </c>
      <c r="H356" s="2">
        <f t="shared" si="40"/>
        <v>0.16475095785440613</v>
      </c>
      <c r="I356" s="2">
        <f t="shared" si="41"/>
        <v>0.73180076628352486</v>
      </c>
      <c r="J356" s="2">
        <f t="shared" si="42"/>
        <v>0.22539463601532567</v>
      </c>
      <c r="K356" s="1">
        <f t="shared" si="43"/>
        <v>1.1178772809845383</v>
      </c>
      <c r="L356" s="1">
        <f t="shared" si="44"/>
        <v>-0.94177400147239709</v>
      </c>
      <c r="M356" s="1">
        <f t="shared" si="45"/>
        <v>1.024373148450936</v>
      </c>
      <c r="N356" s="1">
        <f t="shared" si="46"/>
        <v>-0.46607728395998077</v>
      </c>
      <c r="O356" s="1">
        <f t="shared" si="47"/>
        <v>-121.64617111355498</v>
      </c>
      <c r="P356" s="1">
        <f>IFERROR(-100*_xlfn.XMATCH(A356,Injuries!A:A),O356)</f>
        <v>-121.64617111355498</v>
      </c>
      <c r="Q356" s="64" t="str">
        <f>IF(AND(_xlfn.IFNA(_xlfn.XMATCH(A356,RHH!A:A),0)&gt;0,_xlfn.IFNA(_xlfn.XMATCH(A356,LHH!A:A),0)&gt;0),"S",IF(_xlfn.IFNA(_xlfn.XMATCH(A356,RHH!A:A),0)&gt;0,"R",IF(_xlfn.IFNA(_xlfn.XMATCH(A356,LHH!A:A),0)&gt;0,"L",NA())))</f>
        <v>R</v>
      </c>
      <c r="R356" s="63" cm="1">
        <f t="array" ref="R356">IF(_xlfn.IFS(Q356="R",_xlfn.XLOOKUP(A356,RHH!A:A,RHH!V:V,0),Q356="L",_xlfn.XLOOKUP(A356,LHH!A:A,LHH!V:V,0),Q356="S",_xlfn.XLOOKUP(A356,RHH!A:A,RHH!V:V,0))="",AVERAGE(S356,N356),_xlfn.IFS(Q356="R",_xlfn.XLOOKUP(A356,RHH!A:A,RHH!V:V,0),Q356="L",_xlfn.XLOOKUP(A356,LHH!A:A,LHH!V:V,0),Q356="S",_xlfn.XLOOKUP(A356,RHH!A:A,RHH!V:V,0)))</f>
        <v>-0.35584537240111463</v>
      </c>
      <c r="S356" s="63" cm="1">
        <f t="array" ref="S356">_xlfn.IFS(Q356="R",_xlfn.XLOOKUP(A356,RHH!A:A,RHH!L:L,0),Q356="L",_xlfn.XLOOKUP(A356,LHH!A:A,LHH!L:L,0),Q356="S",_xlfn.XLOOKUP(A356,LHH!A:A,LHH!L:L,0))</f>
        <v>-0.50739765475341936</v>
      </c>
      <c r="T356" s="64" t="s">
        <v>530</v>
      </c>
      <c r="U356" s="64" t="s">
        <v>532</v>
      </c>
      <c r="V356" s="64" t="s">
        <v>549</v>
      </c>
      <c r="W356" s="64" t="s">
        <v>549</v>
      </c>
      <c r="X356" s="64" t="s">
        <v>549</v>
      </c>
    </row>
    <row r="357" spans="1:24" x14ac:dyDescent="0.45">
      <c r="A357" t="s">
        <v>290</v>
      </c>
      <c r="B357" t="s">
        <v>7</v>
      </c>
      <c r="C357">
        <v>68</v>
      </c>
      <c r="D357">
        <v>258</v>
      </c>
      <c r="E357">
        <v>230</v>
      </c>
      <c r="F357">
        <v>94</v>
      </c>
      <c r="G357" s="2">
        <v>0.42599999999999999</v>
      </c>
      <c r="H357" s="2">
        <f t="shared" si="40"/>
        <v>0.36434108527131781</v>
      </c>
      <c r="I357" s="2">
        <f t="shared" si="41"/>
        <v>0.52713178294573648</v>
      </c>
      <c r="J357" s="2">
        <f t="shared" si="42"/>
        <v>0.22455813953488374</v>
      </c>
      <c r="K357" s="1">
        <f t="shared" si="43"/>
        <v>-1.8751633458174359</v>
      </c>
      <c r="L357" s="1">
        <f t="shared" si="44"/>
        <v>0.34758470558768562</v>
      </c>
      <c r="M357" s="1">
        <f t="shared" si="45"/>
        <v>-1.5473886179423149</v>
      </c>
      <c r="N357" s="1">
        <f t="shared" si="46"/>
        <v>-0.47838826838451343</v>
      </c>
      <c r="O357" s="1">
        <f t="shared" si="47"/>
        <v>-123.42417324320446</v>
      </c>
      <c r="P357" s="1">
        <f>IFERROR(-100*_xlfn.XMATCH(A357,Injuries!A:A),O357)</f>
        <v>-123.42417324320446</v>
      </c>
      <c r="Q357" s="64" t="str">
        <f>IF(AND(_xlfn.IFNA(_xlfn.XMATCH(A357,RHH!A:A),0)&gt;0,_xlfn.IFNA(_xlfn.XMATCH(A357,LHH!A:A),0)&gt;0),"S",IF(_xlfn.IFNA(_xlfn.XMATCH(A357,RHH!A:A),0)&gt;0,"R",IF(_xlfn.IFNA(_xlfn.XMATCH(A357,LHH!A:A),0)&gt;0,"L",NA())))</f>
        <v>R</v>
      </c>
      <c r="R357" s="63" cm="1">
        <f t="array" ref="R357">IF(_xlfn.IFS(Q357="R",_xlfn.XLOOKUP(A357,RHH!A:A,RHH!V:V,0),Q357="L",_xlfn.XLOOKUP(A357,LHH!A:A,LHH!V:V,0),Q357="S",_xlfn.XLOOKUP(A357,RHH!A:A,RHH!V:V,0))="",AVERAGE(S357,N357),_xlfn.IFS(Q357="R",_xlfn.XLOOKUP(A357,RHH!A:A,RHH!V:V,0),Q357="L",_xlfn.XLOOKUP(A357,LHH!A:A,LHH!V:V,0),Q357="S",_xlfn.XLOOKUP(A357,RHH!A:A,RHH!V:V,0)))</f>
        <v>-1.4064141185609629</v>
      </c>
      <c r="S357" s="63" cm="1">
        <f t="array" ref="S357">_xlfn.IFS(Q357="R",_xlfn.XLOOKUP(A357,RHH!A:A,RHH!L:L,0),Q357="L",_xlfn.XLOOKUP(A357,LHH!A:A,LHH!L:L,0),Q357="S",_xlfn.XLOOKUP(A357,LHH!A:A,LHH!L:L,0))</f>
        <v>-0.62589703520590434</v>
      </c>
      <c r="T357" s="64" t="s">
        <v>530</v>
      </c>
      <c r="U357" s="64" t="s">
        <v>534</v>
      </c>
      <c r="V357" s="64" t="s">
        <v>549</v>
      </c>
      <c r="W357" s="64" t="s">
        <v>549</v>
      </c>
      <c r="X357" s="64" t="s">
        <v>549</v>
      </c>
    </row>
    <row r="358" spans="1:24" x14ac:dyDescent="0.45">
      <c r="A358" t="s">
        <v>362</v>
      </c>
      <c r="B358" t="s">
        <v>44</v>
      </c>
      <c r="C358">
        <v>50</v>
      </c>
      <c r="D358">
        <v>170</v>
      </c>
      <c r="E358">
        <v>155</v>
      </c>
      <c r="F358">
        <v>50</v>
      </c>
      <c r="G358" s="2">
        <v>0.33500000000000002</v>
      </c>
      <c r="H358" s="2">
        <f t="shared" si="40"/>
        <v>0.29411764705882354</v>
      </c>
      <c r="I358" s="2">
        <f t="shared" si="41"/>
        <v>0.61764705882352944</v>
      </c>
      <c r="J358" s="2">
        <f t="shared" si="42"/>
        <v>0.20691176470588238</v>
      </c>
      <c r="K358" s="1">
        <f t="shared" si="43"/>
        <v>-0.82209721351982978</v>
      </c>
      <c r="L358" s="1">
        <f t="shared" si="44"/>
        <v>-0.64675124646712367</v>
      </c>
      <c r="M358" s="1">
        <f t="shared" si="45"/>
        <v>-0.41002172443087403</v>
      </c>
      <c r="N358" s="1">
        <f t="shared" si="46"/>
        <v>-0.73809557229872558</v>
      </c>
      <c r="O358" s="1">
        <f t="shared" si="47"/>
        <v>-125.47624729078335</v>
      </c>
      <c r="P358" s="1">
        <f>IFERROR(-100*_xlfn.XMATCH(A358,Injuries!A:A),O358)</f>
        <v>-125.47624729078335</v>
      </c>
      <c r="Q358" s="64" t="str">
        <f>IF(AND(_xlfn.IFNA(_xlfn.XMATCH(A358,RHH!A:A),0)&gt;0,_xlfn.IFNA(_xlfn.XMATCH(A358,LHH!A:A),0)&gt;0),"S",IF(_xlfn.IFNA(_xlfn.XMATCH(A358,RHH!A:A),0)&gt;0,"R",IF(_xlfn.IFNA(_xlfn.XMATCH(A358,LHH!A:A),0)&gt;0,"L",NA())))</f>
        <v>R</v>
      </c>
      <c r="R358" s="63" cm="1">
        <f t="array" ref="R358">IF(_xlfn.IFS(Q358="R",_xlfn.XLOOKUP(A358,RHH!A:A,RHH!V:V,0),Q358="L",_xlfn.XLOOKUP(A358,LHH!A:A,LHH!V:V,0),Q358="S",_xlfn.XLOOKUP(A358,RHH!A:A,RHH!V:V,0))="",AVERAGE(S358,N358),_xlfn.IFS(Q358="R",_xlfn.XLOOKUP(A358,RHH!A:A,RHH!V:V,0),Q358="L",_xlfn.XLOOKUP(A358,LHH!A:A,LHH!V:V,0),Q358="S",_xlfn.XLOOKUP(A358,RHH!A:A,RHH!V:V,0)))</f>
        <v>-1.4777326525423844</v>
      </c>
      <c r="S358" s="63" cm="1">
        <f t="array" ref="S358">_xlfn.IFS(Q358="R",_xlfn.XLOOKUP(A358,RHH!A:A,RHH!L:L,0),Q358="L",_xlfn.XLOOKUP(A358,LHH!A:A,LHH!L:L,0),Q358="S",_xlfn.XLOOKUP(A358,LHH!A:A,LHH!L:L,0))</f>
        <v>-0.54866238468630624</v>
      </c>
      <c r="T358" s="64" t="s">
        <v>530</v>
      </c>
      <c r="U358" s="64" t="s">
        <v>532</v>
      </c>
      <c r="V358" s="64" t="s">
        <v>549</v>
      </c>
      <c r="W358" s="64" t="s">
        <v>549</v>
      </c>
      <c r="X358" s="64" t="s">
        <v>549</v>
      </c>
    </row>
    <row r="359" spans="1:24" x14ac:dyDescent="0.45">
      <c r="A359" s="87" t="s">
        <v>443</v>
      </c>
      <c r="B359" t="s">
        <v>7</v>
      </c>
      <c r="C359">
        <v>28</v>
      </c>
      <c r="D359">
        <v>76</v>
      </c>
      <c r="E359">
        <v>68</v>
      </c>
      <c r="F359">
        <v>22</v>
      </c>
      <c r="G359" s="2">
        <v>0.23499999999999999</v>
      </c>
      <c r="H359" s="2">
        <f t="shared" si="40"/>
        <v>0.28947368421052633</v>
      </c>
      <c r="I359" s="2">
        <f t="shared" si="41"/>
        <v>0.60526315789473684</v>
      </c>
      <c r="J359" s="2">
        <f t="shared" si="42"/>
        <v>0.14223684210526316</v>
      </c>
      <c r="K359" s="1">
        <f t="shared" si="43"/>
        <v>-0.75245664735455753</v>
      </c>
      <c r="L359" s="1">
        <f t="shared" si="44"/>
        <v>-1.7394281168570247</v>
      </c>
      <c r="M359" s="1">
        <f t="shared" si="45"/>
        <v>-0.56563124771124129</v>
      </c>
      <c r="N359" s="1">
        <f t="shared" si="46"/>
        <v>-1.6899369528786321</v>
      </c>
      <c r="O359" s="1">
        <f t="shared" si="47"/>
        <v>-128.43520841877603</v>
      </c>
      <c r="P359" s="1">
        <f>IFERROR(-100*_xlfn.XMATCH(A359,Injuries!A:A),O359)</f>
        <v>-128.43520841877603</v>
      </c>
      <c r="Q359" s="64" t="str">
        <f>IF(AND(_xlfn.IFNA(_xlfn.XMATCH(A359,RHH!A:A),0)&gt;0,_xlfn.IFNA(_xlfn.XMATCH(A359,LHH!A:A),0)&gt;0),"S",IF(_xlfn.IFNA(_xlfn.XMATCH(A359,RHH!A:A),0)&gt;0,"R",IF(_xlfn.IFNA(_xlfn.XMATCH(A359,LHH!A:A),0)&gt;0,"L",NA())))</f>
        <v>L</v>
      </c>
      <c r="R359" s="63" cm="1">
        <f t="array" ref="R359">IF(_xlfn.IFS(Q359="R",_xlfn.XLOOKUP(A359,RHH!A:A,RHH!V:V,0),Q359="L",_xlfn.XLOOKUP(A359,LHH!A:A,LHH!V:V,0),Q359="S",_xlfn.XLOOKUP(A359,RHH!A:A,RHH!V:V,0))="",AVERAGE(S359,N359),_xlfn.IFS(Q359="R",_xlfn.XLOOKUP(A359,RHH!A:A,RHH!V:V,0),Q359="L",_xlfn.XLOOKUP(A359,LHH!A:A,LHH!V:V,0),Q359="S",_xlfn.XLOOKUP(A359,RHH!A:A,RHH!V:V,0)))</f>
        <v>-0.23093306509476202</v>
      </c>
      <c r="S359" s="63" cm="1">
        <f t="array" ref="S359">_xlfn.IFS(Q359="R",_xlfn.XLOOKUP(A359,RHH!A:A,RHH!L:L,0),Q359="L",_xlfn.XLOOKUP(A359,LHH!A:A,LHH!L:L,0),Q359="S",_xlfn.XLOOKUP(A359,LHH!A:A,LHH!L:L,0))</f>
        <v>-0.49713918240288218</v>
      </c>
      <c r="T359" s="64"/>
      <c r="U359" s="64"/>
      <c r="V359" s="64"/>
      <c r="W359" s="64"/>
      <c r="X359" s="64"/>
    </row>
    <row r="360" spans="1:24" x14ac:dyDescent="0.45">
      <c r="A360" s="87" t="s">
        <v>510</v>
      </c>
      <c r="B360" t="s">
        <v>65</v>
      </c>
      <c r="C360">
        <v>71</v>
      </c>
      <c r="D360">
        <v>124</v>
      </c>
      <c r="E360">
        <v>114</v>
      </c>
      <c r="F360">
        <v>26</v>
      </c>
      <c r="G360" s="2">
        <v>0.26300000000000001</v>
      </c>
      <c r="H360" s="2">
        <f t="shared" si="40"/>
        <v>0.20967741935483872</v>
      </c>
      <c r="I360" s="2">
        <f t="shared" si="41"/>
        <v>0.70967741935483875</v>
      </c>
      <c r="J360" s="2">
        <f t="shared" si="42"/>
        <v>0.1866451612903226</v>
      </c>
      <c r="K360" s="1">
        <f t="shared" si="43"/>
        <v>0.4441629734207671</v>
      </c>
      <c r="L360" s="1">
        <f t="shared" si="44"/>
        <v>-1.4334785931478522</v>
      </c>
      <c r="M360" s="1">
        <f t="shared" si="45"/>
        <v>0.74638291833411041</v>
      </c>
      <c r="N360" s="1">
        <f t="shared" si="46"/>
        <v>-1.0363656126643739</v>
      </c>
      <c r="O360" s="1">
        <f t="shared" si="47"/>
        <v>-128.50933597038235</v>
      </c>
      <c r="P360" s="1">
        <f>IFERROR(-100*_xlfn.XMATCH(A360,Injuries!A:A),O360)</f>
        <v>-128.50933597038235</v>
      </c>
      <c r="Q360" s="64" t="str">
        <f>IF(AND(_xlfn.IFNA(_xlfn.XMATCH(A360,RHH!A:A),0)&gt;0,_xlfn.IFNA(_xlfn.XMATCH(A360,LHH!A:A),0)&gt;0),"S",IF(_xlfn.IFNA(_xlfn.XMATCH(A360,RHH!A:A),0)&gt;0,"R",IF(_xlfn.IFNA(_xlfn.XMATCH(A360,LHH!A:A),0)&gt;0,"L",NA())))</f>
        <v>L</v>
      </c>
      <c r="R360" s="63" cm="1">
        <f t="array" ref="R360">IF(_xlfn.IFS(Q360="R",_xlfn.XLOOKUP(A360,RHH!A:A,RHH!V:V,0),Q360="L",_xlfn.XLOOKUP(A360,LHH!A:A,LHH!V:V,0),Q360="S",_xlfn.XLOOKUP(A360,RHH!A:A,RHH!V:V,0))="",AVERAGE(S360,N360),_xlfn.IFS(Q360="R",_xlfn.XLOOKUP(A360,RHH!A:A,RHH!V:V,0),Q360="L",_xlfn.XLOOKUP(A360,LHH!A:A,LHH!V:V,0),Q360="S",_xlfn.XLOOKUP(A360,RHH!A:A,RHH!V:V,0)))</f>
        <v>0.23612442965540467</v>
      </c>
      <c r="S360" s="63" cm="1">
        <f t="array" ref="S360">_xlfn.IFS(Q360="R",_xlfn.XLOOKUP(A360,RHH!A:A,RHH!L:L,0),Q360="L",_xlfn.XLOOKUP(A360,LHH!A:A,LHH!L:L,0),Q360="S",_xlfn.XLOOKUP(A360,LHH!A:A,LHH!L:L,0))</f>
        <v>-0.9274911360475897</v>
      </c>
      <c r="T360" s="64"/>
      <c r="U360" s="64"/>
      <c r="V360" s="64"/>
      <c r="W360" s="64"/>
      <c r="X360" s="64"/>
    </row>
    <row r="361" spans="1:24" x14ac:dyDescent="0.45">
      <c r="A361" t="s">
        <v>149</v>
      </c>
      <c r="B361" t="s">
        <v>499</v>
      </c>
      <c r="C361">
        <v>59</v>
      </c>
      <c r="D361">
        <v>223</v>
      </c>
      <c r="E361">
        <v>193</v>
      </c>
      <c r="F361">
        <v>55</v>
      </c>
      <c r="G361" s="2">
        <v>0.35199999999999998</v>
      </c>
      <c r="H361" s="2">
        <f t="shared" si="40"/>
        <v>0.24663677130044842</v>
      </c>
      <c r="I361" s="2">
        <f t="shared" si="41"/>
        <v>0.6188340807174888</v>
      </c>
      <c r="J361" s="2">
        <f t="shared" si="42"/>
        <v>0.21782959641255603</v>
      </c>
      <c r="K361" s="1">
        <f t="shared" si="43"/>
        <v>-0.11007707514843529</v>
      </c>
      <c r="L361" s="1">
        <f t="shared" si="44"/>
        <v>-0.46099617850084096</v>
      </c>
      <c r="M361" s="1">
        <f t="shared" si="45"/>
        <v>-0.39510623761420227</v>
      </c>
      <c r="N361" s="1">
        <f t="shared" si="46"/>
        <v>-0.5774143749080104</v>
      </c>
      <c r="O361" s="1">
        <f t="shared" si="47"/>
        <v>-128.76340560448631</v>
      </c>
      <c r="P361" s="1">
        <f>IFERROR(-100*_xlfn.XMATCH(A361,Injuries!A:A),O361)</f>
        <v>-128.76340560448631</v>
      </c>
      <c r="Q361" s="64" t="str">
        <f>IF(AND(_xlfn.IFNA(_xlfn.XMATCH(A361,RHH!A:A),0)&gt;0,_xlfn.IFNA(_xlfn.XMATCH(A361,LHH!A:A),0)&gt;0),"S",IF(_xlfn.IFNA(_xlfn.XMATCH(A361,RHH!A:A),0)&gt;0,"R",IF(_xlfn.IFNA(_xlfn.XMATCH(A361,LHH!A:A),0)&gt;0,"L",NA())))</f>
        <v>L</v>
      </c>
      <c r="R361" s="63" cm="1">
        <f t="array" ref="R361">IF(_xlfn.IFS(Q361="R",_xlfn.XLOOKUP(A361,RHH!A:A,RHH!V:V,0),Q361="L",_xlfn.XLOOKUP(A361,LHH!A:A,LHH!V:V,0),Q361="S",_xlfn.XLOOKUP(A361,RHH!A:A,RHH!V:V,0))="",AVERAGE(S361,N361),_xlfn.IFS(Q361="R",_xlfn.XLOOKUP(A361,RHH!A:A,RHH!V:V,0),Q361="L",_xlfn.XLOOKUP(A361,LHH!A:A,LHH!V:V,0),Q361="S",_xlfn.XLOOKUP(A361,RHH!A:A,RHH!V:V,0)))</f>
        <v>-0.93818827002695149</v>
      </c>
      <c r="S361" s="63" cm="1">
        <f t="array" ref="S361">_xlfn.IFS(Q361="R",_xlfn.XLOOKUP(A361,RHH!A:A,RHH!L:L,0),Q361="L",_xlfn.XLOOKUP(A361,LHH!A:A,LHH!L:L,0),Q361="S",_xlfn.XLOOKUP(A361,LHH!A:A,LHH!L:L,0))</f>
        <v>-9.792137469645458E-2</v>
      </c>
      <c r="T361" s="64" t="s">
        <v>534</v>
      </c>
      <c r="U361" s="64" t="s">
        <v>531</v>
      </c>
      <c r="V361" s="64" t="s">
        <v>549</v>
      </c>
      <c r="W361" s="64" t="s">
        <v>549</v>
      </c>
      <c r="X361" s="64" t="s">
        <v>549</v>
      </c>
    </row>
    <row r="362" spans="1:24" x14ac:dyDescent="0.45">
      <c r="A362" t="s">
        <v>253</v>
      </c>
      <c r="B362" t="s">
        <v>112</v>
      </c>
      <c r="C362">
        <v>68</v>
      </c>
      <c r="D362">
        <v>277</v>
      </c>
      <c r="E362">
        <v>253</v>
      </c>
      <c r="F362">
        <v>74</v>
      </c>
      <c r="G362" s="2">
        <v>0.34799999999999998</v>
      </c>
      <c r="H362" s="2">
        <f t="shared" si="40"/>
        <v>0.26714801444043323</v>
      </c>
      <c r="I362" s="2">
        <f t="shared" si="41"/>
        <v>0.64620938628158842</v>
      </c>
      <c r="J362" s="2">
        <f t="shared" si="42"/>
        <v>0.22488086642599275</v>
      </c>
      <c r="K362" s="1">
        <f t="shared" si="43"/>
        <v>-0.41766234912319428</v>
      </c>
      <c r="L362" s="1">
        <f t="shared" si="44"/>
        <v>-0.50470325331643706</v>
      </c>
      <c r="M362" s="1">
        <f t="shared" si="45"/>
        <v>-5.1122684049126094E-2</v>
      </c>
      <c r="N362" s="1">
        <f t="shared" si="46"/>
        <v>-0.47363859421048471</v>
      </c>
      <c r="O362" s="1">
        <f t="shared" si="47"/>
        <v>-131.19789059630426</v>
      </c>
      <c r="P362" s="1">
        <f>IFERROR(-100*_xlfn.XMATCH(A362,Injuries!A:A),O362)</f>
        <v>-131.19789059630426</v>
      </c>
      <c r="Q362" s="64" t="str">
        <f>IF(AND(_xlfn.IFNA(_xlfn.XMATCH(A362,RHH!A:A),0)&gt;0,_xlfn.IFNA(_xlfn.XMATCH(A362,LHH!A:A),0)&gt;0),"S",IF(_xlfn.IFNA(_xlfn.XMATCH(A362,RHH!A:A),0)&gt;0,"R",IF(_xlfn.IFNA(_xlfn.XMATCH(A362,LHH!A:A),0)&gt;0,"L",NA())))</f>
        <v>R</v>
      </c>
      <c r="R362" s="63" cm="1">
        <f t="array" ref="R362">IF(_xlfn.IFS(Q362="R",_xlfn.XLOOKUP(A362,RHH!A:A,RHH!V:V,0),Q362="L",_xlfn.XLOOKUP(A362,LHH!A:A,LHH!V:V,0),Q362="S",_xlfn.XLOOKUP(A362,RHH!A:A,RHH!V:V,0))="",AVERAGE(S362,N362),_xlfn.IFS(Q362="R",_xlfn.XLOOKUP(A362,RHH!A:A,RHH!V:V,0),Q362="L",_xlfn.XLOOKUP(A362,LHH!A:A,LHH!V:V,0),Q362="S",_xlfn.XLOOKUP(A362,RHH!A:A,RHH!V:V,0)))</f>
        <v>-0.94394203771770757</v>
      </c>
      <c r="S362" s="63" cm="1">
        <f t="array" ref="S362">_xlfn.IFS(Q362="R",_xlfn.XLOOKUP(A362,RHH!A:A,RHH!L:L,0),Q362="L",_xlfn.XLOOKUP(A362,LHH!A:A,LHH!L:L,0),Q362="S",_xlfn.XLOOKUP(A362,LHH!A:A,LHH!L:L,0))</f>
        <v>-0.71762816313117495</v>
      </c>
      <c r="T362" s="64" t="s">
        <v>532</v>
      </c>
      <c r="U362" s="64" t="s">
        <v>530</v>
      </c>
      <c r="V362" s="64" t="s">
        <v>549</v>
      </c>
      <c r="W362" s="64" t="s">
        <v>549</v>
      </c>
      <c r="X362" s="64" t="s">
        <v>549</v>
      </c>
    </row>
    <row r="363" spans="1:24" x14ac:dyDescent="0.45">
      <c r="A363" s="87" t="s">
        <v>395</v>
      </c>
      <c r="B363" t="s">
        <v>20</v>
      </c>
      <c r="C363">
        <v>47</v>
      </c>
      <c r="D363">
        <v>134</v>
      </c>
      <c r="E363">
        <v>119</v>
      </c>
      <c r="F363">
        <v>35</v>
      </c>
      <c r="G363" s="2">
        <v>0.30299999999999999</v>
      </c>
      <c r="H363" s="2">
        <f t="shared" si="40"/>
        <v>0.26119402985074625</v>
      </c>
      <c r="I363" s="2">
        <f t="shared" si="41"/>
        <v>0.62686567164179108</v>
      </c>
      <c r="J363" s="2">
        <f t="shared" si="42"/>
        <v>0.18994029850746269</v>
      </c>
      <c r="K363" s="1">
        <f t="shared" si="43"/>
        <v>-0.32837678175110757</v>
      </c>
      <c r="L363" s="1">
        <f t="shared" si="44"/>
        <v>-0.99640784499189217</v>
      </c>
      <c r="M363" s="1">
        <f t="shared" si="45"/>
        <v>-0.29418553079492921</v>
      </c>
      <c r="N363" s="1">
        <f t="shared" si="46"/>
        <v>-0.98787003150487163</v>
      </c>
      <c r="O363" s="1">
        <f t="shared" si="47"/>
        <v>-132.37458422165281</v>
      </c>
      <c r="P363" s="1">
        <f>IFERROR(-100*_xlfn.XMATCH(A363,Injuries!A:A),O363)</f>
        <v>-132.37458422165281</v>
      </c>
      <c r="Q363" s="64" t="str">
        <f>IF(AND(_xlfn.IFNA(_xlfn.XMATCH(A363,RHH!A:A),0)&gt;0,_xlfn.IFNA(_xlfn.XMATCH(A363,LHH!A:A),0)&gt;0),"S",IF(_xlfn.IFNA(_xlfn.XMATCH(A363,RHH!A:A),0)&gt;0,"R",IF(_xlfn.IFNA(_xlfn.XMATCH(A363,LHH!A:A),0)&gt;0,"L",NA())))</f>
        <v>R</v>
      </c>
      <c r="R363" s="63" cm="1">
        <f t="array" ref="R363">IF(_xlfn.IFS(Q363="R",_xlfn.XLOOKUP(A363,RHH!A:A,RHH!V:V,0),Q363="L",_xlfn.XLOOKUP(A363,LHH!A:A,LHH!V:V,0),Q363="S",_xlfn.XLOOKUP(A363,RHH!A:A,RHH!V:V,0))="",AVERAGE(S363,N363),_xlfn.IFS(Q363="R",_xlfn.XLOOKUP(A363,RHH!A:A,RHH!V:V,0),Q363="L",_xlfn.XLOOKUP(A363,LHH!A:A,LHH!V:V,0),Q363="S",_xlfn.XLOOKUP(A363,RHH!A:A,RHH!V:V,0)))</f>
        <v>-1.8685185934292978</v>
      </c>
      <c r="S363" s="63" cm="1">
        <f t="array" ref="S363">_xlfn.IFS(Q363="R",_xlfn.XLOOKUP(A363,RHH!A:A,RHH!L:L,0),Q363="L",_xlfn.XLOOKUP(A363,LHH!A:A,LHH!L:L,0),Q363="S",_xlfn.XLOOKUP(A363,LHH!A:A,LHH!L:L,0))</f>
        <v>-0.16438131351278237</v>
      </c>
      <c r="T363" s="64"/>
      <c r="U363" s="64"/>
      <c r="V363" s="64"/>
      <c r="W363" s="64"/>
      <c r="X363" s="64"/>
    </row>
    <row r="364" spans="1:24" x14ac:dyDescent="0.45">
      <c r="A364" s="87" t="s">
        <v>589</v>
      </c>
      <c r="B364" t="s">
        <v>499</v>
      </c>
      <c r="C364">
        <v>25</v>
      </c>
      <c r="D364">
        <v>68</v>
      </c>
      <c r="E364">
        <v>61</v>
      </c>
      <c r="F364">
        <v>18</v>
      </c>
      <c r="G364" s="2">
        <v>0.19700000000000001</v>
      </c>
      <c r="H364" s="2">
        <f t="shared" si="40"/>
        <v>0.26470588235294118</v>
      </c>
      <c r="I364" s="2">
        <f t="shared" si="41"/>
        <v>0.63235294117647056</v>
      </c>
      <c r="J364" s="2">
        <f t="shared" si="42"/>
        <v>0.12457352941176471</v>
      </c>
      <c r="K364" s="1">
        <f t="shared" si="43"/>
        <v>-0.38104029447310495</v>
      </c>
      <c r="L364" s="1">
        <f t="shared" si="44"/>
        <v>-2.1546453276051865</v>
      </c>
      <c r="M364" s="1">
        <f t="shared" si="45"/>
        <v>-0.22523541553543902</v>
      </c>
      <c r="N364" s="1">
        <f t="shared" si="46"/>
        <v>-1.9498935367251382</v>
      </c>
      <c r="O364" s="1">
        <f t="shared" si="47"/>
        <v>-132.5927604973094</v>
      </c>
      <c r="P364" s="1">
        <f>IFERROR(-100*_xlfn.XMATCH(A364,Injuries!A:A),O364)</f>
        <v>-132.5927604973094</v>
      </c>
      <c r="Q364" s="64" t="str">
        <f>IF(AND(_xlfn.IFNA(_xlfn.XMATCH(A364,RHH!A:A),0)&gt;0,_xlfn.IFNA(_xlfn.XMATCH(A364,LHH!A:A),0)&gt;0),"S",IF(_xlfn.IFNA(_xlfn.XMATCH(A364,RHH!A:A),0)&gt;0,"R",IF(_xlfn.IFNA(_xlfn.XMATCH(A364,LHH!A:A),0)&gt;0,"L",NA())))</f>
        <v>L</v>
      </c>
      <c r="R364" s="63" cm="1">
        <f t="array" ref="R364">IF(_xlfn.IFS(Q364="R",_xlfn.XLOOKUP(A364,RHH!A:A,RHH!V:V,0),Q364="L",_xlfn.XLOOKUP(A364,LHH!A:A,LHH!V:V,0),Q364="S",_xlfn.XLOOKUP(A364,RHH!A:A,RHH!V:V,0))="",AVERAGE(S364,N364),_xlfn.IFS(Q364="R",_xlfn.XLOOKUP(A364,RHH!A:A,RHH!V:V,0),Q364="L",_xlfn.XLOOKUP(A364,LHH!A:A,LHH!V:V,0),Q364="S",_xlfn.XLOOKUP(A364,RHH!A:A,RHH!V:V,0)))</f>
        <v>-1.3107351098236479</v>
      </c>
      <c r="S364" s="63" cm="1">
        <f t="array" ref="S364">_xlfn.IFS(Q364="R",_xlfn.XLOOKUP(A364,RHH!A:A,RHH!L:L,0),Q364="L",_xlfn.XLOOKUP(A364,LHH!A:A,LHH!L:L,0),Q364="S",_xlfn.XLOOKUP(A364,LHH!A:A,LHH!L:L,0))</f>
        <v>-0.67157668292215766</v>
      </c>
      <c r="T364" s="64"/>
      <c r="U364" s="64"/>
      <c r="V364" s="64"/>
      <c r="W364" s="64"/>
      <c r="X364" s="64"/>
    </row>
    <row r="365" spans="1:24" x14ac:dyDescent="0.45">
      <c r="A365" t="s">
        <v>324</v>
      </c>
      <c r="B365" t="s">
        <v>93</v>
      </c>
      <c r="C365">
        <v>65</v>
      </c>
      <c r="D365">
        <v>214</v>
      </c>
      <c r="E365">
        <v>198</v>
      </c>
      <c r="F365">
        <v>62</v>
      </c>
      <c r="G365" s="2">
        <v>0.33800000000000002</v>
      </c>
      <c r="H365" s="2">
        <f t="shared" si="40"/>
        <v>0.28971962616822428</v>
      </c>
      <c r="I365" s="2">
        <f t="shared" si="41"/>
        <v>0.63551401869158874</v>
      </c>
      <c r="J365" s="2">
        <f t="shared" si="42"/>
        <v>0.21480373831775701</v>
      </c>
      <c r="K365" s="1">
        <f t="shared" si="43"/>
        <v>-0.75614477702686111</v>
      </c>
      <c r="L365" s="1">
        <f t="shared" si="44"/>
        <v>-0.61397094035542654</v>
      </c>
      <c r="M365" s="1">
        <f t="shared" si="45"/>
        <v>-0.185514993997168</v>
      </c>
      <c r="N365" s="1">
        <f t="shared" si="46"/>
        <v>-0.62194688968468537</v>
      </c>
      <c r="O365" s="1">
        <f t="shared" si="47"/>
        <v>-133.09663439252267</v>
      </c>
      <c r="P365" s="1">
        <f>IFERROR(-100*_xlfn.XMATCH(A365,Injuries!A:A),O365)</f>
        <v>-133.09663439252267</v>
      </c>
      <c r="Q365" s="64" t="str">
        <f>IF(AND(_xlfn.IFNA(_xlfn.XMATCH(A365,RHH!A:A),0)&gt;0,_xlfn.IFNA(_xlfn.XMATCH(A365,LHH!A:A),0)&gt;0),"S",IF(_xlfn.IFNA(_xlfn.XMATCH(A365,RHH!A:A),0)&gt;0,"R",IF(_xlfn.IFNA(_xlfn.XMATCH(A365,LHH!A:A),0)&gt;0,"L",NA())))</f>
        <v>L</v>
      </c>
      <c r="R365" s="63" cm="1">
        <f t="array" ref="R365">IF(_xlfn.IFS(Q365="R",_xlfn.XLOOKUP(A365,RHH!A:A,RHH!V:V,0),Q365="L",_xlfn.XLOOKUP(A365,LHH!A:A,LHH!V:V,0),Q365="S",_xlfn.XLOOKUP(A365,RHH!A:A,RHH!V:V,0))="",AVERAGE(S365,N365),_xlfn.IFS(Q365="R",_xlfn.XLOOKUP(A365,RHH!A:A,RHH!V:V,0),Q365="L",_xlfn.XLOOKUP(A365,LHH!A:A,LHH!V:V,0),Q365="S",_xlfn.XLOOKUP(A365,RHH!A:A,RHH!V:V,0)))</f>
        <v>-0.60981499433336239</v>
      </c>
      <c r="S365" s="63" cm="1">
        <f t="array" ref="S365">_xlfn.IFS(Q365="R",_xlfn.XLOOKUP(A365,RHH!A:A,RHH!L:L,0),Q365="L",_xlfn.XLOOKUP(A365,LHH!A:A,LHH!L:L,0),Q365="S",_xlfn.XLOOKUP(A365,LHH!A:A,LHH!L:L,0))</f>
        <v>-0.96175518738166388</v>
      </c>
      <c r="T365" s="64" t="s">
        <v>532</v>
      </c>
      <c r="U365" s="64" t="s">
        <v>549</v>
      </c>
      <c r="V365" s="64" t="s">
        <v>549</v>
      </c>
      <c r="W365" s="64" t="s">
        <v>549</v>
      </c>
      <c r="X365" s="64" t="s">
        <v>549</v>
      </c>
    </row>
    <row r="366" spans="1:24" x14ac:dyDescent="0.45">
      <c r="A366" t="s">
        <v>300</v>
      </c>
      <c r="B366" t="s">
        <v>35</v>
      </c>
      <c r="C366">
        <v>87</v>
      </c>
      <c r="D366">
        <v>336</v>
      </c>
      <c r="E366">
        <v>292</v>
      </c>
      <c r="F366">
        <v>62</v>
      </c>
      <c r="G366" s="2">
        <v>0.33600000000000002</v>
      </c>
      <c r="H366" s="2">
        <f t="shared" si="40"/>
        <v>0.18452380952380953</v>
      </c>
      <c r="I366" s="2">
        <f t="shared" si="41"/>
        <v>0.68452380952380953</v>
      </c>
      <c r="J366" s="2">
        <f t="shared" si="42"/>
        <v>0.23</v>
      </c>
      <c r="K366" s="1">
        <f t="shared" si="43"/>
        <v>0.82136487768998989</v>
      </c>
      <c r="L366" s="1">
        <f t="shared" si="44"/>
        <v>-0.63582447776322459</v>
      </c>
      <c r="M366" s="1">
        <f t="shared" si="45"/>
        <v>0.43031601364122596</v>
      </c>
      <c r="N366" s="1">
        <f t="shared" si="46"/>
        <v>-0.3982986792554204</v>
      </c>
      <c r="O366" s="1">
        <f t="shared" si="47"/>
        <v>-133.82835622982125</v>
      </c>
      <c r="P366" s="1">
        <f>IFERROR(-100*_xlfn.XMATCH(A366,Injuries!A:A),O366)</f>
        <v>-133.82835622982125</v>
      </c>
      <c r="Q366" s="64" t="str">
        <f>IF(AND(_xlfn.IFNA(_xlfn.XMATCH(A366,RHH!A:A),0)&gt;0,_xlfn.IFNA(_xlfn.XMATCH(A366,LHH!A:A),0)&gt;0),"S",IF(_xlfn.IFNA(_xlfn.XMATCH(A366,RHH!A:A),0)&gt;0,"R",IF(_xlfn.IFNA(_xlfn.XMATCH(A366,LHH!A:A),0)&gt;0,"L",NA())))</f>
        <v>R</v>
      </c>
      <c r="R366" s="63" cm="1">
        <f t="array" ref="R366">IF(_xlfn.IFS(Q366="R",_xlfn.XLOOKUP(A366,RHH!A:A,RHH!V:V,0),Q366="L",_xlfn.XLOOKUP(A366,LHH!A:A,LHH!V:V,0),Q366="S",_xlfn.XLOOKUP(A366,RHH!A:A,RHH!V:V,0))="",AVERAGE(S366,N366),_xlfn.IFS(Q366="R",_xlfn.XLOOKUP(A366,RHH!A:A,RHH!V:V,0),Q366="L",_xlfn.XLOOKUP(A366,LHH!A:A,LHH!V:V,0),Q366="S",_xlfn.XLOOKUP(A366,RHH!A:A,RHH!V:V,0)))</f>
        <v>-1.0805092040209094</v>
      </c>
      <c r="S366" s="63" cm="1">
        <f t="array" ref="S366">_xlfn.IFS(Q366="R",_xlfn.XLOOKUP(A366,RHH!A:A,RHH!L:L,0),Q366="L",_xlfn.XLOOKUP(A366,LHH!A:A,LHH!L:L,0),Q366="S",_xlfn.XLOOKUP(A366,LHH!A:A,LHH!L:L,0))</f>
        <v>-0.8696429480775667</v>
      </c>
      <c r="T366" s="64" t="s">
        <v>531</v>
      </c>
      <c r="U366" s="64" t="s">
        <v>534</v>
      </c>
      <c r="V366" s="64" t="s">
        <v>532</v>
      </c>
      <c r="W366" s="64" t="s">
        <v>549</v>
      </c>
      <c r="X366" s="64" t="s">
        <v>549</v>
      </c>
    </row>
    <row r="367" spans="1:24" x14ac:dyDescent="0.45">
      <c r="A367" s="87" t="s">
        <v>312</v>
      </c>
      <c r="B367" t="s">
        <v>65</v>
      </c>
      <c r="C367">
        <v>22</v>
      </c>
      <c r="D367">
        <v>65</v>
      </c>
      <c r="E367">
        <v>59</v>
      </c>
      <c r="F367">
        <v>31</v>
      </c>
      <c r="G367" s="2">
        <v>0.27100000000000002</v>
      </c>
      <c r="H367" s="2">
        <f t="shared" si="40"/>
        <v>0.47692307692307695</v>
      </c>
      <c r="I367" s="2">
        <f t="shared" si="41"/>
        <v>0.43076923076923079</v>
      </c>
      <c r="J367" s="2">
        <f t="shared" si="42"/>
        <v>0.11673846153846155</v>
      </c>
      <c r="K367" s="1">
        <f t="shared" si="43"/>
        <v>-3.5634356026717811</v>
      </c>
      <c r="L367" s="1">
        <f t="shared" si="44"/>
        <v>-1.34606444351666</v>
      </c>
      <c r="M367" s="1">
        <f t="shared" si="45"/>
        <v>-2.7582292805482562</v>
      </c>
      <c r="N367" s="1">
        <f t="shared" si="46"/>
        <v>-2.0652047195079177</v>
      </c>
      <c r="O367" s="1">
        <f t="shared" si="47"/>
        <v>-134.23830676801464</v>
      </c>
      <c r="P367" s="1">
        <f>IFERROR(-100*_xlfn.XMATCH(A367,Injuries!A:A),O367)</f>
        <v>-134.23830676801464</v>
      </c>
      <c r="Q367" s="64" t="str">
        <f>IF(AND(_xlfn.IFNA(_xlfn.XMATCH(A367,RHH!A:A),0)&gt;0,_xlfn.IFNA(_xlfn.XMATCH(A367,LHH!A:A),0)&gt;0),"S",IF(_xlfn.IFNA(_xlfn.XMATCH(A367,RHH!A:A),0)&gt;0,"R",IF(_xlfn.IFNA(_xlfn.XMATCH(A367,LHH!A:A),0)&gt;0,"L",NA())))</f>
        <v>R</v>
      </c>
      <c r="R367" s="63" cm="1">
        <f t="array" ref="R367">IF(_xlfn.IFS(Q367="R",_xlfn.XLOOKUP(A367,RHH!A:A,RHH!V:V,0),Q367="L",_xlfn.XLOOKUP(A367,LHH!A:A,LHH!V:V,0),Q367="S",_xlfn.XLOOKUP(A367,RHH!A:A,RHH!V:V,0))="",AVERAGE(S367,N367),_xlfn.IFS(Q367="R",_xlfn.XLOOKUP(A367,RHH!A:A,RHH!V:V,0),Q367="L",_xlfn.XLOOKUP(A367,LHH!A:A,LHH!V:V,0),Q367="S",_xlfn.XLOOKUP(A367,RHH!A:A,RHH!V:V,0)))</f>
        <v>-0.94423193844356113</v>
      </c>
      <c r="S367" s="63" cm="1">
        <f t="array" ref="S367">_xlfn.IFS(Q367="R",_xlfn.XLOOKUP(A367,RHH!A:A,RHH!L:L,0),Q367="L",_xlfn.XLOOKUP(A367,LHH!A:A,LHH!L:L,0),Q367="S",_xlfn.XLOOKUP(A367,LHH!A:A,LHH!L:L,0))</f>
        <v>-0.69758720607719182</v>
      </c>
      <c r="T367" s="64"/>
      <c r="U367" s="64"/>
      <c r="V367" s="64"/>
      <c r="W367" s="64"/>
      <c r="X367" s="64"/>
    </row>
    <row r="368" spans="1:24" x14ac:dyDescent="0.45">
      <c r="A368" t="s">
        <v>254</v>
      </c>
      <c r="B368" t="s">
        <v>14</v>
      </c>
      <c r="C368">
        <v>56</v>
      </c>
      <c r="D368">
        <v>202</v>
      </c>
      <c r="E368">
        <v>178</v>
      </c>
      <c r="F368">
        <v>51</v>
      </c>
      <c r="G368" s="2">
        <v>0.33700000000000002</v>
      </c>
      <c r="H368" s="2">
        <f t="shared" si="40"/>
        <v>0.25247524752475248</v>
      </c>
      <c r="I368" s="2">
        <f t="shared" si="41"/>
        <v>0.62871287128712872</v>
      </c>
      <c r="J368" s="2">
        <f t="shared" si="42"/>
        <v>0.2118762376237624</v>
      </c>
      <c r="K368" s="1">
        <f t="shared" si="43"/>
        <v>-0.19763048655268475</v>
      </c>
      <c r="L368" s="1">
        <f t="shared" si="44"/>
        <v>-0.62489770905932562</v>
      </c>
      <c r="M368" s="1">
        <f t="shared" si="45"/>
        <v>-0.270974600905596</v>
      </c>
      <c r="N368" s="1">
        <f t="shared" si="46"/>
        <v>-0.66503184734946319</v>
      </c>
      <c r="O368" s="1">
        <f t="shared" si="47"/>
        <v>-134.33643316459157</v>
      </c>
      <c r="P368" s="1">
        <f>IFERROR(-100*_xlfn.XMATCH(A368,Injuries!A:A),O368)</f>
        <v>-800</v>
      </c>
      <c r="Q368" s="64" t="str">
        <f>IF(AND(_xlfn.IFNA(_xlfn.XMATCH(A368,RHH!A:A),0)&gt;0,_xlfn.IFNA(_xlfn.XMATCH(A368,LHH!A:A),0)&gt;0),"S",IF(_xlfn.IFNA(_xlfn.XMATCH(A368,RHH!A:A),0)&gt;0,"R",IF(_xlfn.IFNA(_xlfn.XMATCH(A368,LHH!A:A),0)&gt;0,"L",NA())))</f>
        <v>L</v>
      </c>
      <c r="R368" s="63" cm="1">
        <f t="array" ref="R368">IF(_xlfn.IFS(Q368="R",_xlfn.XLOOKUP(A368,RHH!A:A,RHH!V:V,0),Q368="L",_xlfn.XLOOKUP(A368,LHH!A:A,LHH!V:V,0),Q368="S",_xlfn.XLOOKUP(A368,RHH!A:A,RHH!V:V,0))="",AVERAGE(S368,N368),_xlfn.IFS(Q368="R",_xlfn.XLOOKUP(A368,RHH!A:A,RHH!V:V,0),Q368="L",_xlfn.XLOOKUP(A368,LHH!A:A,LHH!V:V,0),Q368="S",_xlfn.XLOOKUP(A368,RHH!A:A,RHH!V:V,0)))</f>
        <v>-0.72797474452092381</v>
      </c>
      <c r="S368" s="63" cm="1">
        <f t="array" ref="S368">_xlfn.IFS(Q368="R",_xlfn.XLOOKUP(A368,RHH!A:A,RHH!L:L,0),Q368="L",_xlfn.XLOOKUP(A368,LHH!A:A,LHH!L:L,0),Q368="S",_xlfn.XLOOKUP(A368,LHH!A:A,LHH!L:L,0))</f>
        <v>-0.55950573863395092</v>
      </c>
      <c r="T368" s="64" t="s">
        <v>529</v>
      </c>
      <c r="U368" s="64" t="s">
        <v>549</v>
      </c>
      <c r="V368" s="64" t="s">
        <v>549</v>
      </c>
      <c r="W368" s="64" t="s">
        <v>549</v>
      </c>
      <c r="X368" s="64" t="s">
        <v>549</v>
      </c>
    </row>
    <row r="369" spans="1:24" x14ac:dyDescent="0.45">
      <c r="A369" t="s">
        <v>283</v>
      </c>
      <c r="B369" t="s">
        <v>29</v>
      </c>
      <c r="C369">
        <v>76</v>
      </c>
      <c r="D369">
        <v>262</v>
      </c>
      <c r="E369">
        <v>236</v>
      </c>
      <c r="F369">
        <v>79</v>
      </c>
      <c r="G369" s="2">
        <v>0.36899999999999999</v>
      </c>
      <c r="H369" s="2">
        <f t="shared" si="40"/>
        <v>0.30152671755725191</v>
      </c>
      <c r="I369" s="2">
        <f t="shared" si="41"/>
        <v>0.5992366412213741</v>
      </c>
      <c r="J369" s="2">
        <f t="shared" si="42"/>
        <v>0.22111832061068704</v>
      </c>
      <c r="K369" s="1">
        <f t="shared" si="43"/>
        <v>-0.93320315495908102</v>
      </c>
      <c r="L369" s="1">
        <f t="shared" si="44"/>
        <v>-0.27524111053455769</v>
      </c>
      <c r="M369" s="1">
        <f t="shared" si="45"/>
        <v>-0.64135725617783124</v>
      </c>
      <c r="N369" s="1">
        <f t="shared" si="46"/>
        <v>-0.52901317618642751</v>
      </c>
      <c r="O369" s="1">
        <f t="shared" si="47"/>
        <v>-138.60145216084402</v>
      </c>
      <c r="P369" s="1">
        <f>IFERROR(-100*_xlfn.XMATCH(A369,Injuries!A:A),O369)</f>
        <v>-138.60145216084402</v>
      </c>
      <c r="Q369" s="64" t="str">
        <f>IF(AND(_xlfn.IFNA(_xlfn.XMATCH(A369,RHH!A:A),0)&gt;0,_xlfn.IFNA(_xlfn.XMATCH(A369,LHH!A:A),0)&gt;0),"S",IF(_xlfn.IFNA(_xlfn.XMATCH(A369,RHH!A:A),0)&gt;0,"R",IF(_xlfn.IFNA(_xlfn.XMATCH(A369,LHH!A:A),0)&gt;0,"L",NA())))</f>
        <v>R</v>
      </c>
      <c r="R369" s="63" cm="1">
        <f t="array" ref="R369">IF(_xlfn.IFS(Q369="R",_xlfn.XLOOKUP(A369,RHH!A:A,RHH!V:V,0),Q369="L",_xlfn.XLOOKUP(A369,LHH!A:A,LHH!V:V,0),Q369="S",_xlfn.XLOOKUP(A369,RHH!A:A,RHH!V:V,0))="",AVERAGE(S369,N369),_xlfn.IFS(Q369="R",_xlfn.XLOOKUP(A369,RHH!A:A,RHH!V:V,0),Q369="L",_xlfn.XLOOKUP(A369,LHH!A:A,LHH!V:V,0),Q369="S",_xlfn.XLOOKUP(A369,RHH!A:A,RHH!V:V,0)))</f>
        <v>0.51761712463766352</v>
      </c>
      <c r="S369" s="63" cm="1">
        <f t="array" ref="S369">_xlfn.IFS(Q369="R",_xlfn.XLOOKUP(A369,RHH!A:A,RHH!L:L,0),Q369="L",_xlfn.XLOOKUP(A369,LHH!A:A,LHH!L:L,0),Q369="S",_xlfn.XLOOKUP(A369,LHH!A:A,LHH!L:L,0))</f>
        <v>-0.94723812959683862</v>
      </c>
      <c r="T369" s="64" t="s">
        <v>533</v>
      </c>
      <c r="U369" s="64" t="s">
        <v>532</v>
      </c>
      <c r="V369" s="64" t="s">
        <v>531</v>
      </c>
      <c r="W369" s="64" t="s">
        <v>530</v>
      </c>
      <c r="X369" s="64" t="s">
        <v>549</v>
      </c>
    </row>
    <row r="370" spans="1:24" x14ac:dyDescent="0.45">
      <c r="A370" s="87" t="s">
        <v>574</v>
      </c>
      <c r="B370" t="s">
        <v>499</v>
      </c>
      <c r="C370">
        <v>23</v>
      </c>
      <c r="D370">
        <v>74</v>
      </c>
      <c r="E370">
        <v>66</v>
      </c>
      <c r="F370">
        <v>24</v>
      </c>
      <c r="G370" s="2">
        <v>0.22700000000000001</v>
      </c>
      <c r="H370" s="2">
        <f t="shared" si="40"/>
        <v>0.32432432432432434</v>
      </c>
      <c r="I370" s="2">
        <f t="shared" si="41"/>
        <v>0.56756756756756754</v>
      </c>
      <c r="J370" s="2">
        <f t="shared" si="42"/>
        <v>0.12883783783783784</v>
      </c>
      <c r="K370" s="1">
        <f t="shared" si="43"/>
        <v>-1.2750745898380877</v>
      </c>
      <c r="L370" s="1">
        <f t="shared" si="44"/>
        <v>-1.8268422664882165</v>
      </c>
      <c r="M370" s="1">
        <f t="shared" si="45"/>
        <v>-1.039294019588304</v>
      </c>
      <c r="N370" s="1">
        <f t="shared" si="46"/>
        <v>-1.8871343550163824</v>
      </c>
      <c r="O370" s="1">
        <f t="shared" si="47"/>
        <v>-139.64794227121229</v>
      </c>
      <c r="P370" s="1">
        <f>IFERROR(-100*_xlfn.XMATCH(A370,Injuries!A:A),O370)</f>
        <v>-139.64794227121229</v>
      </c>
      <c r="Q370" s="64" t="e">
        <f>IF(AND(_xlfn.IFNA(_xlfn.XMATCH(A370,RHH!A:A),0)&gt;0,_xlfn.IFNA(_xlfn.XMATCH(A370,LHH!A:A),0)&gt;0),"S",IF(_xlfn.IFNA(_xlfn.XMATCH(A370,RHH!A:A),0)&gt;0,"R",IF(_xlfn.IFNA(_xlfn.XMATCH(A370,LHH!A:A),0)&gt;0,"L",NA())))</f>
        <v>#N/A</v>
      </c>
      <c r="R370" s="63" t="e" cm="1">
        <f t="array" ref="R370">IF(_xlfn.IFS(Q370="R",_xlfn.XLOOKUP(A370,RHH!A:A,RHH!V:V,0),Q370="L",_xlfn.XLOOKUP(A370,LHH!A:A,LHH!V:V,0),Q370="S",_xlfn.XLOOKUP(A370,RHH!A:A,RHH!V:V,0))="",AVERAGE(S370,N370),_xlfn.IFS(Q370="R",_xlfn.XLOOKUP(A370,RHH!A:A,RHH!V:V,0),Q370="L",_xlfn.XLOOKUP(A370,LHH!A:A,LHH!V:V,0),Q370="S",_xlfn.XLOOKUP(A370,RHH!A:A,RHH!V:V,0)))</f>
        <v>#N/A</v>
      </c>
      <c r="S370" s="63" t="e" cm="1">
        <f t="array" ref="S370">_xlfn.IFS(Q370="R",_xlfn.XLOOKUP(A370,RHH!A:A,RHH!L:L,0),Q370="L",_xlfn.XLOOKUP(A370,LHH!A:A,LHH!L:L,0),Q370="S",_xlfn.XLOOKUP(A370,LHH!A:A,LHH!L:L,0))</f>
        <v>#N/A</v>
      </c>
      <c r="T370" s="64"/>
      <c r="U370" s="64"/>
      <c r="V370" s="64"/>
      <c r="W370" s="64"/>
      <c r="X370" s="64"/>
    </row>
    <row r="371" spans="1:24" x14ac:dyDescent="0.45">
      <c r="A371" t="s">
        <v>240</v>
      </c>
      <c r="B371" t="s">
        <v>37</v>
      </c>
      <c r="C371">
        <v>47</v>
      </c>
      <c r="D371">
        <v>148</v>
      </c>
      <c r="E371">
        <v>125</v>
      </c>
      <c r="F371">
        <v>38</v>
      </c>
      <c r="G371" s="2">
        <v>0.32800000000000001</v>
      </c>
      <c r="H371" s="2">
        <f t="shared" si="40"/>
        <v>0.25675675675675674</v>
      </c>
      <c r="I371" s="2">
        <f t="shared" si="41"/>
        <v>0.58783783783783783</v>
      </c>
      <c r="J371" s="2">
        <f t="shared" si="42"/>
        <v>0.19281081081081081</v>
      </c>
      <c r="K371" s="1">
        <f t="shared" si="43"/>
        <v>-0.2618357217577737</v>
      </c>
      <c r="L371" s="1">
        <f t="shared" si="44"/>
        <v>-0.72323862739441669</v>
      </c>
      <c r="M371" s="1">
        <f t="shared" si="45"/>
        <v>-0.78458856678648725</v>
      </c>
      <c r="N371" s="1">
        <f t="shared" si="46"/>
        <v>-0.94562379008819741</v>
      </c>
      <c r="O371" s="1">
        <f t="shared" si="47"/>
        <v>-139.95232093305322</v>
      </c>
      <c r="P371" s="1">
        <f>IFERROR(-100*_xlfn.XMATCH(A371,Injuries!A:A),O371)</f>
        <v>-139.95232093305322</v>
      </c>
      <c r="Q371" s="64" t="str">
        <f>IF(AND(_xlfn.IFNA(_xlfn.XMATCH(A371,RHH!A:A),0)&gt;0,_xlfn.IFNA(_xlfn.XMATCH(A371,LHH!A:A),0)&gt;0),"S",IF(_xlfn.IFNA(_xlfn.XMATCH(A371,RHH!A:A),0)&gt;0,"R",IF(_xlfn.IFNA(_xlfn.XMATCH(A371,LHH!A:A),0)&gt;0,"L",NA())))</f>
        <v>R</v>
      </c>
      <c r="R371" s="63" cm="1">
        <f t="array" ref="R371">IF(_xlfn.IFS(Q371="R",_xlfn.XLOOKUP(A371,RHH!A:A,RHH!V:V,0),Q371="L",_xlfn.XLOOKUP(A371,LHH!A:A,LHH!V:V,0),Q371="S",_xlfn.XLOOKUP(A371,RHH!A:A,RHH!V:V,0))="",AVERAGE(S371,N371),_xlfn.IFS(Q371="R",_xlfn.XLOOKUP(A371,RHH!A:A,RHH!V:V,0),Q371="L",_xlfn.XLOOKUP(A371,LHH!A:A,LHH!V:V,0),Q371="S",_xlfn.XLOOKUP(A371,RHH!A:A,RHH!V:V,0)))</f>
        <v>-0.63649917564920422</v>
      </c>
      <c r="S371" s="63" cm="1">
        <f t="array" ref="S371">_xlfn.IFS(Q371="R",_xlfn.XLOOKUP(A371,RHH!A:A,RHH!L:L,0),Q371="L",_xlfn.XLOOKUP(A371,LHH!A:A,LHH!L:L,0),Q371="S",_xlfn.XLOOKUP(A371,LHH!A:A,LHH!L:L,0))</f>
        <v>-0.34201193486683007</v>
      </c>
      <c r="T371" s="64" t="s">
        <v>531</v>
      </c>
      <c r="U371" s="64" t="s">
        <v>533</v>
      </c>
      <c r="V371" s="64" t="s">
        <v>549</v>
      </c>
      <c r="W371" s="64" t="s">
        <v>549</v>
      </c>
      <c r="X371" s="64" t="s">
        <v>549</v>
      </c>
    </row>
    <row r="372" spans="1:24" x14ac:dyDescent="0.45">
      <c r="A372" s="87" t="s">
        <v>386</v>
      </c>
      <c r="B372" t="s">
        <v>12</v>
      </c>
      <c r="C372">
        <v>22</v>
      </c>
      <c r="D372">
        <v>68</v>
      </c>
      <c r="E372">
        <v>63</v>
      </c>
      <c r="F372">
        <v>25</v>
      </c>
      <c r="G372" s="2">
        <v>0.20599999999999999</v>
      </c>
      <c r="H372" s="2">
        <f t="shared" si="40"/>
        <v>0.36764705882352944</v>
      </c>
      <c r="I372" s="2">
        <f t="shared" si="41"/>
        <v>0.55882352941176472</v>
      </c>
      <c r="J372" s="2">
        <f t="shared" si="42"/>
        <v>0.11511764705882352</v>
      </c>
      <c r="K372" s="1">
        <f t="shared" si="43"/>
        <v>-1.9247395111366421</v>
      </c>
      <c r="L372" s="1">
        <f t="shared" si="44"/>
        <v>-2.0563044092700959</v>
      </c>
      <c r="M372" s="1">
        <f t="shared" si="45"/>
        <v>-1.1491669600126166</v>
      </c>
      <c r="N372" s="1">
        <f t="shared" si="46"/>
        <v>-2.0890587610734475</v>
      </c>
      <c r="O372" s="1">
        <f t="shared" si="47"/>
        <v>-142.05599575299442</v>
      </c>
      <c r="P372" s="1">
        <f>IFERROR(-100*_xlfn.XMATCH(A372,Injuries!A:A),O372)</f>
        <v>-142.05599575299442</v>
      </c>
      <c r="Q372" s="64" t="str">
        <f>IF(AND(_xlfn.IFNA(_xlfn.XMATCH(A372,RHH!A:A),0)&gt;0,_xlfn.IFNA(_xlfn.XMATCH(A372,LHH!A:A),0)&gt;0),"S",IF(_xlfn.IFNA(_xlfn.XMATCH(A372,RHH!A:A),0)&gt;0,"R",IF(_xlfn.IFNA(_xlfn.XMATCH(A372,LHH!A:A),0)&gt;0,"L",NA())))</f>
        <v>R</v>
      </c>
      <c r="R372" s="63" cm="1">
        <f t="array" ref="R372">IF(_xlfn.IFS(Q372="R",_xlfn.XLOOKUP(A372,RHH!A:A,RHH!V:V,0),Q372="L",_xlfn.XLOOKUP(A372,LHH!A:A,LHH!V:V,0),Q372="S",_xlfn.XLOOKUP(A372,RHH!A:A,RHH!V:V,0))="",AVERAGE(S372,N372),_xlfn.IFS(Q372="R",_xlfn.XLOOKUP(A372,RHH!A:A,RHH!V:V,0),Q372="L",_xlfn.XLOOKUP(A372,LHH!A:A,LHH!V:V,0),Q372="S",_xlfn.XLOOKUP(A372,RHH!A:A,RHH!V:V,0)))</f>
        <v>-0.31516328646663783</v>
      </c>
      <c r="S372" s="63" cm="1">
        <f t="array" ref="S372">_xlfn.IFS(Q372="R",_xlfn.XLOOKUP(A372,RHH!A:A,RHH!L:L,0),Q372="L",_xlfn.XLOOKUP(A372,LHH!A:A,LHH!L:L,0),Q372="S",_xlfn.XLOOKUP(A372,LHH!A:A,LHH!L:L,0))</f>
        <v>-1.2108562774649956</v>
      </c>
      <c r="T372" s="64"/>
      <c r="U372" s="64"/>
      <c r="V372" s="64"/>
      <c r="W372" s="64"/>
      <c r="X372" s="64"/>
    </row>
    <row r="373" spans="1:24" x14ac:dyDescent="0.45">
      <c r="A373" t="s">
        <v>203</v>
      </c>
      <c r="B373" t="s">
        <v>117</v>
      </c>
      <c r="C373">
        <v>81</v>
      </c>
      <c r="D373">
        <v>296</v>
      </c>
      <c r="E373">
        <v>272</v>
      </c>
      <c r="F373">
        <v>92</v>
      </c>
      <c r="G373" s="2">
        <v>0.36799999999999999</v>
      </c>
      <c r="H373" s="2">
        <f t="shared" si="40"/>
        <v>0.3108108108108108</v>
      </c>
      <c r="I373" s="2">
        <f t="shared" si="41"/>
        <v>0.60810810810810811</v>
      </c>
      <c r="J373" s="2">
        <f t="shared" si="42"/>
        <v>0.22378378378378377</v>
      </c>
      <c r="K373" s="1">
        <f t="shared" si="43"/>
        <v>-1.0724268162220247</v>
      </c>
      <c r="L373" s="1">
        <f t="shared" si="44"/>
        <v>-0.28616787923845671</v>
      </c>
      <c r="M373" s="1">
        <f t="shared" si="45"/>
        <v>-0.52988311398467036</v>
      </c>
      <c r="N373" s="1">
        <f t="shared" si="46"/>
        <v>-0.48978470795566681</v>
      </c>
      <c r="O373" s="1">
        <f t="shared" si="47"/>
        <v>-144.97627355487737</v>
      </c>
      <c r="P373" s="1">
        <f>IFERROR(-100*_xlfn.XMATCH(A373,Injuries!A:A),O373)</f>
        <v>-144.97627355487737</v>
      </c>
      <c r="Q373" s="64" t="str">
        <f>IF(AND(_xlfn.IFNA(_xlfn.XMATCH(A373,RHH!A:A),0)&gt;0,_xlfn.IFNA(_xlfn.XMATCH(A373,LHH!A:A),0)&gt;0),"S",IF(_xlfn.IFNA(_xlfn.XMATCH(A373,RHH!A:A),0)&gt;0,"R",IF(_xlfn.IFNA(_xlfn.XMATCH(A373,LHH!A:A),0)&gt;0,"L",NA())))</f>
        <v>R</v>
      </c>
      <c r="R373" s="63" cm="1">
        <f t="array" ref="R373">IF(_xlfn.IFS(Q373="R",_xlfn.XLOOKUP(A373,RHH!A:A,RHH!V:V,0),Q373="L",_xlfn.XLOOKUP(A373,LHH!A:A,LHH!V:V,0),Q373="S",_xlfn.XLOOKUP(A373,RHH!A:A,RHH!V:V,0))="",AVERAGE(S373,N373),_xlfn.IFS(Q373="R",_xlfn.XLOOKUP(A373,RHH!A:A,RHH!V:V,0),Q373="L",_xlfn.XLOOKUP(A373,LHH!A:A,LHH!V:V,0),Q373="S",_xlfn.XLOOKUP(A373,RHH!A:A,RHH!V:V,0)))</f>
        <v>-1.1212937980016635</v>
      </c>
      <c r="S373" s="63" cm="1">
        <f t="array" ref="S373">_xlfn.IFS(Q373="R",_xlfn.XLOOKUP(A373,RHH!A:A,RHH!L:L,0),Q373="L",_xlfn.XLOOKUP(A373,LHH!A:A,LHH!L:L,0),Q373="S",_xlfn.XLOOKUP(A373,LHH!A:A,LHH!L:L,0))</f>
        <v>-0.19128792073721296</v>
      </c>
      <c r="T373" s="64" t="s">
        <v>529</v>
      </c>
      <c r="U373" s="64" t="s">
        <v>549</v>
      </c>
      <c r="V373" s="64" t="s">
        <v>549</v>
      </c>
      <c r="W373" s="64" t="s">
        <v>549</v>
      </c>
      <c r="X373" s="64" t="s">
        <v>549</v>
      </c>
    </row>
    <row r="374" spans="1:24" x14ac:dyDescent="0.45">
      <c r="A374" s="87" t="s">
        <v>371</v>
      </c>
      <c r="B374" t="s">
        <v>66</v>
      </c>
      <c r="C374">
        <v>23</v>
      </c>
      <c r="D374">
        <v>73</v>
      </c>
      <c r="E374">
        <v>65</v>
      </c>
      <c r="F374">
        <v>18</v>
      </c>
      <c r="G374" s="2">
        <v>0.185</v>
      </c>
      <c r="H374" s="2">
        <f t="shared" si="40"/>
        <v>0.24657534246575341</v>
      </c>
      <c r="I374" s="2">
        <f t="shared" si="41"/>
        <v>0.64383561643835618</v>
      </c>
      <c r="J374" s="2">
        <f t="shared" si="42"/>
        <v>0.11910958904109589</v>
      </c>
      <c r="K374" s="1">
        <f t="shared" si="43"/>
        <v>-0.10915589232101409</v>
      </c>
      <c r="L374" s="1">
        <f t="shared" si="44"/>
        <v>-2.285766552051975</v>
      </c>
      <c r="M374" s="1">
        <f t="shared" si="45"/>
        <v>-8.095021543900241E-2</v>
      </c>
      <c r="N374" s="1">
        <f t="shared" si="46"/>
        <v>-2.030308082838161</v>
      </c>
      <c r="O374" s="1">
        <f t="shared" si="47"/>
        <v>-148.21249004718575</v>
      </c>
      <c r="P374" s="1">
        <f>IFERROR(-100*_xlfn.XMATCH(A374,Injuries!A:A),O374)</f>
        <v>-148.21249004718575</v>
      </c>
      <c r="Q374" s="64" t="str">
        <f>IF(AND(_xlfn.IFNA(_xlfn.XMATCH(A374,RHH!A:A),0)&gt;0,_xlfn.IFNA(_xlfn.XMATCH(A374,LHH!A:A),0)&gt;0),"S",IF(_xlfn.IFNA(_xlfn.XMATCH(A374,RHH!A:A),0)&gt;0,"R",IF(_xlfn.IFNA(_xlfn.XMATCH(A374,LHH!A:A),0)&gt;0,"L",NA())))</f>
        <v>L</v>
      </c>
      <c r="R374" s="63" cm="1">
        <f t="array" ref="R374">IF(_xlfn.IFS(Q374="R",_xlfn.XLOOKUP(A374,RHH!A:A,RHH!V:V,0),Q374="L",_xlfn.XLOOKUP(A374,LHH!A:A,LHH!V:V,0),Q374="S",_xlfn.XLOOKUP(A374,RHH!A:A,RHH!V:V,0))="",AVERAGE(S374,N374),_xlfn.IFS(Q374="R",_xlfn.XLOOKUP(A374,RHH!A:A,RHH!V:V,0),Q374="L",_xlfn.XLOOKUP(A374,LHH!A:A,LHH!V:V,0),Q374="S",_xlfn.XLOOKUP(A374,RHH!A:A,RHH!V:V,0)))</f>
        <v>-0.23641800802254326</v>
      </c>
      <c r="S374" s="63" cm="1">
        <f t="array" ref="S374">_xlfn.IFS(Q374="R",_xlfn.XLOOKUP(A374,RHH!A:A,RHH!L:L,0),Q374="L",_xlfn.XLOOKUP(A374,LHH!A:A,LHH!L:L,0),Q374="S",_xlfn.XLOOKUP(A374,LHH!A:A,LHH!L:L,0))</f>
        <v>-1.0775518740272771</v>
      </c>
      <c r="T374" s="64"/>
      <c r="U374" s="64"/>
      <c r="V374" s="64"/>
      <c r="W374" s="64"/>
      <c r="X374" s="64"/>
    </row>
    <row r="375" spans="1:24" x14ac:dyDescent="0.45">
      <c r="A375" t="s">
        <v>134</v>
      </c>
      <c r="B375" t="s">
        <v>22</v>
      </c>
      <c r="C375">
        <v>43</v>
      </c>
      <c r="D375">
        <v>82</v>
      </c>
      <c r="E375">
        <v>70</v>
      </c>
      <c r="F375">
        <v>28</v>
      </c>
      <c r="G375" s="2">
        <v>0.25700000000000001</v>
      </c>
      <c r="H375" s="2">
        <f t="shared" si="40"/>
        <v>0.34146341463414637</v>
      </c>
      <c r="I375" s="2">
        <f t="shared" si="41"/>
        <v>0.51219512195121952</v>
      </c>
      <c r="J375" s="2">
        <f t="shared" si="42"/>
        <v>0.13163414634146342</v>
      </c>
      <c r="K375" s="1">
        <f t="shared" si="43"/>
        <v>-1.5320912783267528</v>
      </c>
      <c r="L375" s="1">
        <f t="shared" si="44"/>
        <v>-1.4990392053712462</v>
      </c>
      <c r="M375" s="1">
        <f t="shared" si="45"/>
        <v>-1.7350747687054615</v>
      </c>
      <c r="N375" s="1">
        <f t="shared" si="46"/>
        <v>-1.8459801944918388</v>
      </c>
      <c r="O375" s="1">
        <f t="shared" si="47"/>
        <v>-151.37037594833077</v>
      </c>
      <c r="P375" s="1">
        <f>IFERROR(-100*_xlfn.XMATCH(A375,Injuries!A:A),O375)</f>
        <v>-151.37037594833077</v>
      </c>
      <c r="Q375" s="64" t="str">
        <f>IF(AND(_xlfn.IFNA(_xlfn.XMATCH(A375,RHH!A:A),0)&gt;0,_xlfn.IFNA(_xlfn.XMATCH(A375,LHH!A:A),0)&gt;0),"S",IF(_xlfn.IFNA(_xlfn.XMATCH(A375,RHH!A:A),0)&gt;0,"R",IF(_xlfn.IFNA(_xlfn.XMATCH(A375,LHH!A:A),0)&gt;0,"L",NA())))</f>
        <v>R</v>
      </c>
      <c r="R375" s="63" cm="1">
        <f t="array" ref="R375">IF(_xlfn.IFS(Q375="R",_xlfn.XLOOKUP(A375,RHH!A:A,RHH!V:V,0),Q375="L",_xlfn.XLOOKUP(A375,LHH!A:A,LHH!V:V,0),Q375="S",_xlfn.XLOOKUP(A375,RHH!A:A,RHH!V:V,0))="",AVERAGE(S375,N375),_xlfn.IFS(Q375="R",_xlfn.XLOOKUP(A375,RHH!A:A,RHH!V:V,0),Q375="L",_xlfn.XLOOKUP(A375,LHH!A:A,LHH!V:V,0),Q375="S",_xlfn.XLOOKUP(A375,RHH!A:A,RHH!V:V,0)))</f>
        <v>-0.74281063339383901</v>
      </c>
      <c r="S375" s="63" cm="1">
        <f t="array" ref="S375">_xlfn.IFS(Q375="R",_xlfn.XLOOKUP(A375,RHH!A:A,RHH!L:L,0),Q375="L",_xlfn.XLOOKUP(A375,LHH!A:A,LHH!L:L,0),Q375="S",_xlfn.XLOOKUP(A375,LHH!A:A,LHH!L:L,0))</f>
        <v>-0.91561634393307856</v>
      </c>
      <c r="T375" s="64" t="s">
        <v>534</v>
      </c>
      <c r="U375" s="64" t="s">
        <v>549</v>
      </c>
      <c r="V375" s="64" t="s">
        <v>549</v>
      </c>
      <c r="W375" s="64" t="s">
        <v>549</v>
      </c>
      <c r="X375" s="64" t="s">
        <v>549</v>
      </c>
    </row>
    <row r="376" spans="1:24" x14ac:dyDescent="0.45">
      <c r="A376" s="87" t="s">
        <v>501</v>
      </c>
      <c r="B376" t="s">
        <v>66</v>
      </c>
      <c r="C376">
        <v>43</v>
      </c>
      <c r="D376">
        <v>76</v>
      </c>
      <c r="E376">
        <v>65</v>
      </c>
      <c r="F376">
        <v>25</v>
      </c>
      <c r="G376" s="2">
        <v>0.23100000000000001</v>
      </c>
      <c r="H376" s="2">
        <f t="shared" si="40"/>
        <v>0.32894736842105265</v>
      </c>
      <c r="I376" s="2">
        <f t="shared" si="41"/>
        <v>0.52631578947368418</v>
      </c>
      <c r="J376" s="2">
        <f t="shared" si="42"/>
        <v>0.12157894736842105</v>
      </c>
      <c r="K376" s="1">
        <f t="shared" si="43"/>
        <v>-1.3444014597593725</v>
      </c>
      <c r="L376" s="1">
        <f t="shared" si="44"/>
        <v>-1.7831351916726204</v>
      </c>
      <c r="M376" s="1">
        <f t="shared" si="45"/>
        <v>-1.5576419586235803</v>
      </c>
      <c r="N376" s="1">
        <f t="shared" si="46"/>
        <v>-1.993965751917379</v>
      </c>
      <c r="O376" s="1">
        <f t="shared" si="47"/>
        <v>-151.54139714572079</v>
      </c>
      <c r="P376" s="1">
        <f>IFERROR(-100*_xlfn.XMATCH(A376,Injuries!A:A),O376)</f>
        <v>-151.54139714572079</v>
      </c>
      <c r="Q376" s="64" t="str">
        <f>IF(AND(_xlfn.IFNA(_xlfn.XMATCH(A376,RHH!A:A),0)&gt;0,_xlfn.IFNA(_xlfn.XMATCH(A376,LHH!A:A),0)&gt;0),"S",IF(_xlfn.IFNA(_xlfn.XMATCH(A376,RHH!A:A),0)&gt;0,"R",IF(_xlfn.IFNA(_xlfn.XMATCH(A376,LHH!A:A),0)&gt;0,"L",NA())))</f>
        <v>R</v>
      </c>
      <c r="R376" s="63" cm="1">
        <f t="array" ref="R376">IF(_xlfn.IFS(Q376="R",_xlfn.XLOOKUP(A376,RHH!A:A,RHH!V:V,0),Q376="L",_xlfn.XLOOKUP(A376,LHH!A:A,LHH!V:V,0),Q376="S",_xlfn.XLOOKUP(A376,RHH!A:A,RHH!V:V,0))="",AVERAGE(S376,N376),_xlfn.IFS(Q376="R",_xlfn.XLOOKUP(A376,RHH!A:A,RHH!V:V,0),Q376="L",_xlfn.XLOOKUP(A376,LHH!A:A,LHH!V:V,0),Q376="S",_xlfn.XLOOKUP(A376,RHH!A:A,RHH!V:V,0)))</f>
        <v>-0.86853182402354179</v>
      </c>
      <c r="S376" s="63" cm="1">
        <f t="array" ref="S376">_xlfn.IFS(Q376="R",_xlfn.XLOOKUP(A376,RHH!A:A,RHH!L:L,0),Q376="L",_xlfn.XLOOKUP(A376,LHH!A:A,LHH!L:L,0),Q376="S",_xlfn.XLOOKUP(A376,LHH!A:A,LHH!L:L,0))</f>
        <v>-0.33482611436744825</v>
      </c>
      <c r="T376" s="64"/>
      <c r="U376" s="64"/>
      <c r="V376" s="64"/>
      <c r="W376" s="64"/>
      <c r="X376" s="64"/>
    </row>
    <row r="377" spans="1:24" x14ac:dyDescent="0.45">
      <c r="A377" s="87" t="s">
        <v>345</v>
      </c>
      <c r="B377" t="s">
        <v>27</v>
      </c>
      <c r="C377">
        <v>34</v>
      </c>
      <c r="D377">
        <v>102</v>
      </c>
      <c r="E377">
        <v>95</v>
      </c>
      <c r="F377">
        <v>37</v>
      </c>
      <c r="G377" s="2">
        <v>0.27400000000000002</v>
      </c>
      <c r="H377" s="2">
        <f t="shared" si="40"/>
        <v>0.36274509803921567</v>
      </c>
      <c r="I377" s="2">
        <f t="shared" si="41"/>
        <v>0.56862745098039214</v>
      </c>
      <c r="J377" s="2">
        <f t="shared" si="42"/>
        <v>0.15580392156862746</v>
      </c>
      <c r="K377" s="1">
        <f t="shared" si="43"/>
        <v>-1.851230024628854</v>
      </c>
      <c r="L377" s="1">
        <f t="shared" si="44"/>
        <v>-1.3132841374049631</v>
      </c>
      <c r="M377" s="1">
        <f t="shared" si="45"/>
        <v>-1.02597608741566</v>
      </c>
      <c r="N377" s="1">
        <f t="shared" si="46"/>
        <v>-1.4902659346914016</v>
      </c>
      <c r="O377" s="1">
        <f t="shared" si="47"/>
        <v>-152.00712533852297</v>
      </c>
      <c r="P377" s="1">
        <f>IFERROR(-100*_xlfn.XMATCH(A377,Injuries!A:A),O377)</f>
        <v>-152.00712533852297</v>
      </c>
      <c r="Q377" s="64" t="str">
        <f>IF(AND(_xlfn.IFNA(_xlfn.XMATCH(A377,RHH!A:A),0)&gt;0,_xlfn.IFNA(_xlfn.XMATCH(A377,LHH!A:A),0)&gt;0),"S",IF(_xlfn.IFNA(_xlfn.XMATCH(A377,RHH!A:A),0)&gt;0,"R",IF(_xlfn.IFNA(_xlfn.XMATCH(A377,LHH!A:A),0)&gt;0,"L",NA())))</f>
        <v>L</v>
      </c>
      <c r="R377" s="63" cm="1">
        <f t="array" ref="R377">IF(_xlfn.IFS(Q377="R",_xlfn.XLOOKUP(A377,RHH!A:A,RHH!V:V,0),Q377="L",_xlfn.XLOOKUP(A377,LHH!A:A,LHH!V:V,0),Q377="S",_xlfn.XLOOKUP(A377,RHH!A:A,RHH!V:V,0))="",AVERAGE(S377,N377),_xlfn.IFS(Q377="R",_xlfn.XLOOKUP(A377,RHH!A:A,RHH!V:V,0),Q377="L",_xlfn.XLOOKUP(A377,LHH!A:A,LHH!V:V,0),Q377="S",_xlfn.XLOOKUP(A377,RHH!A:A,RHH!V:V,0)))</f>
        <v>-0.37498374707176763</v>
      </c>
      <c r="S377" s="63" cm="1">
        <f t="array" ref="S377">_xlfn.IFS(Q377="R",_xlfn.XLOOKUP(A377,RHH!A:A,RHH!L:L,0),Q377="L",_xlfn.XLOOKUP(A377,LHH!A:A,LHH!L:L,0),Q377="S",_xlfn.XLOOKUP(A377,LHH!A:A,LHH!L:L,0))</f>
        <v>-1.0786952757307733</v>
      </c>
      <c r="T377" s="64"/>
      <c r="U377" s="64"/>
      <c r="V377" s="64"/>
      <c r="W377" s="64"/>
      <c r="X377" s="64"/>
    </row>
    <row r="378" spans="1:24" x14ac:dyDescent="0.45">
      <c r="A378" t="s">
        <v>321</v>
      </c>
      <c r="B378" t="s">
        <v>112</v>
      </c>
      <c r="C378">
        <v>74</v>
      </c>
      <c r="D378">
        <v>280</v>
      </c>
      <c r="E378">
        <v>252</v>
      </c>
      <c r="F378">
        <v>72</v>
      </c>
      <c r="G378" s="2">
        <v>0.34100000000000003</v>
      </c>
      <c r="H378" s="2">
        <f t="shared" si="40"/>
        <v>0.25714285714285712</v>
      </c>
      <c r="I378" s="2">
        <f t="shared" si="41"/>
        <v>0.6428571428571429</v>
      </c>
      <c r="J378" s="2">
        <f t="shared" si="42"/>
        <v>0.21921428571428575</v>
      </c>
      <c r="K378" s="1">
        <f t="shared" si="43"/>
        <v>-0.26762565814680389</v>
      </c>
      <c r="L378" s="1">
        <f t="shared" si="44"/>
        <v>-0.58119063424372952</v>
      </c>
      <c r="M378" s="1">
        <f t="shared" si="45"/>
        <v>-9.3245194895841224E-2</v>
      </c>
      <c r="N378" s="1">
        <f t="shared" si="46"/>
        <v>-0.55703546259339365</v>
      </c>
      <c r="O378" s="1">
        <f t="shared" si="47"/>
        <v>-155.96992952615022</v>
      </c>
      <c r="P378" s="1">
        <f>IFERROR(-100*_xlfn.XMATCH(A378,Injuries!A:A),O378)</f>
        <v>-155.96992952615022</v>
      </c>
      <c r="Q378" s="64" t="str">
        <f>IF(AND(_xlfn.IFNA(_xlfn.XMATCH(A378,RHH!A:A),0)&gt;0,_xlfn.IFNA(_xlfn.XMATCH(A378,LHH!A:A),0)&gt;0),"S",IF(_xlfn.IFNA(_xlfn.XMATCH(A378,RHH!A:A),0)&gt;0,"R",IF(_xlfn.IFNA(_xlfn.XMATCH(A378,LHH!A:A),0)&gt;0,"L",NA())))</f>
        <v>S</v>
      </c>
      <c r="R378" s="63" cm="1">
        <f t="array" ref="R378">IF(_xlfn.IFS(Q378="R",_xlfn.XLOOKUP(A378,RHH!A:A,RHH!V:V,0),Q378="L",_xlfn.XLOOKUP(A378,LHH!A:A,LHH!V:V,0),Q378="S",_xlfn.XLOOKUP(A378,RHH!A:A,RHH!V:V,0))="",AVERAGE(S378,N378),_xlfn.IFS(Q378="R",_xlfn.XLOOKUP(A378,RHH!A:A,RHH!V:V,0),Q378="L",_xlfn.XLOOKUP(A378,LHH!A:A,LHH!V:V,0),Q378="S",_xlfn.XLOOKUP(A378,RHH!A:A,RHH!V:V,0)))</f>
        <v>-0.52284438865966076</v>
      </c>
      <c r="S378" s="63" cm="1">
        <f t="array" ref="S378">_xlfn.IFS(Q378="R",_xlfn.XLOOKUP(A378,RHH!A:A,RHH!L:L,0),Q378="L",_xlfn.XLOOKUP(A378,LHH!A:A,LHH!L:L,0),Q378="S",_xlfn.XLOOKUP(A378,LHH!A:A,LHH!L:L,0))</f>
        <v>-0.30645499056573416</v>
      </c>
      <c r="T378" s="64" t="e">
        <v>#NAME?</v>
      </c>
      <c r="U378" s="64" t="s">
        <v>549</v>
      </c>
      <c r="V378" s="64" t="s">
        <v>549</v>
      </c>
      <c r="W378" s="64" t="s">
        <v>549</v>
      </c>
      <c r="X378" s="64" t="s">
        <v>549</v>
      </c>
    </row>
    <row r="379" spans="1:24" x14ac:dyDescent="0.45">
      <c r="A379" s="87" t="s">
        <v>237</v>
      </c>
      <c r="B379" t="s">
        <v>47</v>
      </c>
      <c r="C379">
        <v>36</v>
      </c>
      <c r="D379">
        <v>101</v>
      </c>
      <c r="E379">
        <v>90</v>
      </c>
      <c r="F379">
        <v>21</v>
      </c>
      <c r="G379" s="2">
        <v>0.222</v>
      </c>
      <c r="H379" s="2">
        <f t="shared" si="40"/>
        <v>0.20792079207920791</v>
      </c>
      <c r="I379" s="2">
        <f t="shared" si="41"/>
        <v>0.68316831683168322</v>
      </c>
      <c r="J379" s="2">
        <f t="shared" si="42"/>
        <v>0.15166336633663369</v>
      </c>
      <c r="K379" s="1">
        <f t="shared" si="43"/>
        <v>0.47050524230027474</v>
      </c>
      <c r="L379" s="1">
        <f t="shared" si="44"/>
        <v>-1.8814761100077115</v>
      </c>
      <c r="M379" s="1">
        <f t="shared" si="45"/>
        <v>0.41328361223195836</v>
      </c>
      <c r="N379" s="1">
        <f t="shared" si="46"/>
        <v>-1.5512038013313931</v>
      </c>
      <c r="O379" s="1">
        <f t="shared" si="47"/>
        <v>-156.6715839344707</v>
      </c>
      <c r="P379" s="1">
        <f>IFERROR(-100*_xlfn.XMATCH(A379,Injuries!A:A),O379)</f>
        <v>-156.6715839344707</v>
      </c>
      <c r="Q379" s="64" t="str">
        <f>IF(AND(_xlfn.IFNA(_xlfn.XMATCH(A379,RHH!A:A),0)&gt;0,_xlfn.IFNA(_xlfn.XMATCH(A379,LHH!A:A),0)&gt;0),"S",IF(_xlfn.IFNA(_xlfn.XMATCH(A379,RHH!A:A),0)&gt;0,"R",IF(_xlfn.IFNA(_xlfn.XMATCH(A379,LHH!A:A),0)&gt;0,"L",NA())))</f>
        <v>R</v>
      </c>
      <c r="R379" s="63" cm="1">
        <f t="array" ref="R379">IF(_xlfn.IFS(Q379="R",_xlfn.XLOOKUP(A379,RHH!A:A,RHH!V:V,0),Q379="L",_xlfn.XLOOKUP(A379,LHH!A:A,LHH!V:V,0),Q379="S",_xlfn.XLOOKUP(A379,RHH!A:A,RHH!V:V,0))="",AVERAGE(S379,N379),_xlfn.IFS(Q379="R",_xlfn.XLOOKUP(A379,RHH!A:A,RHH!V:V,0),Q379="L",_xlfn.XLOOKUP(A379,LHH!A:A,LHH!V:V,0),Q379="S",_xlfn.XLOOKUP(A379,RHH!A:A,RHH!V:V,0)))</f>
        <v>-0.59068471304892389</v>
      </c>
      <c r="S379" s="63" cm="1">
        <f t="array" ref="S379">_xlfn.IFS(Q379="R",_xlfn.XLOOKUP(A379,RHH!A:A,RHH!L:L,0),Q379="L",_xlfn.XLOOKUP(A379,LHH!A:A,LHH!L:L,0),Q379="S",_xlfn.XLOOKUP(A379,LHH!A:A,LHH!L:L,0))</f>
        <v>-0.69813611046030422</v>
      </c>
      <c r="T379" s="64"/>
      <c r="U379" s="64"/>
      <c r="V379" s="64"/>
      <c r="W379" s="64"/>
      <c r="X379" s="64"/>
    </row>
    <row r="380" spans="1:24" x14ac:dyDescent="0.45">
      <c r="A380" t="s">
        <v>170</v>
      </c>
      <c r="B380" t="s">
        <v>93</v>
      </c>
      <c r="C380">
        <v>77</v>
      </c>
      <c r="D380">
        <v>323</v>
      </c>
      <c r="E380">
        <v>268</v>
      </c>
      <c r="F380">
        <v>50</v>
      </c>
      <c r="G380" s="2">
        <v>0.33200000000000002</v>
      </c>
      <c r="H380" s="2">
        <f t="shared" si="40"/>
        <v>0.15479876160990713</v>
      </c>
      <c r="I380" s="2">
        <f t="shared" si="41"/>
        <v>0.67492260061919507</v>
      </c>
      <c r="J380" s="2">
        <f t="shared" si="42"/>
        <v>0.22407430340557277</v>
      </c>
      <c r="K380" s="1">
        <f t="shared" si="43"/>
        <v>1.2671197714383402</v>
      </c>
      <c r="L380" s="1">
        <f t="shared" si="44"/>
        <v>-0.6795315525788207</v>
      </c>
      <c r="M380" s="1">
        <f t="shared" si="45"/>
        <v>0.30967232074082263</v>
      </c>
      <c r="N380" s="1">
        <f t="shared" si="46"/>
        <v>-0.48550903839519727</v>
      </c>
      <c r="O380" s="1">
        <f t="shared" si="47"/>
        <v>-156.81941940164873</v>
      </c>
      <c r="P380" s="1">
        <f>IFERROR(-100*_xlfn.XMATCH(A380,Injuries!A:A),O380)</f>
        <v>-156.81941940164873</v>
      </c>
      <c r="Q380" s="64" t="str">
        <f>IF(AND(_xlfn.IFNA(_xlfn.XMATCH(A380,RHH!A:A),0)&gt;0,_xlfn.IFNA(_xlfn.XMATCH(A380,LHH!A:A),0)&gt;0),"S",IF(_xlfn.IFNA(_xlfn.XMATCH(A380,RHH!A:A),0)&gt;0,"R",IF(_xlfn.IFNA(_xlfn.XMATCH(A380,LHH!A:A),0)&gt;0,"L",NA())))</f>
        <v>R</v>
      </c>
      <c r="R380" s="63" cm="1">
        <f t="array" ref="R380">IF(_xlfn.IFS(Q380="R",_xlfn.XLOOKUP(A380,RHH!A:A,RHH!V:V,0),Q380="L",_xlfn.XLOOKUP(A380,LHH!A:A,LHH!V:V,0),Q380="S",_xlfn.XLOOKUP(A380,RHH!A:A,RHH!V:V,0))="",AVERAGE(S380,N380),_xlfn.IFS(Q380="R",_xlfn.XLOOKUP(A380,RHH!A:A,RHH!V:V,0),Q380="L",_xlfn.XLOOKUP(A380,LHH!A:A,LHH!V:V,0),Q380="S",_xlfn.XLOOKUP(A380,RHH!A:A,RHH!V:V,0)))</f>
        <v>-0.72702599306201132</v>
      </c>
      <c r="S380" s="63" cm="1">
        <f t="array" ref="S380">_xlfn.IFS(Q380="R",_xlfn.XLOOKUP(A380,RHH!A:A,RHH!L:L,0),Q380="L",_xlfn.XLOOKUP(A380,LHH!A:A,LHH!L:L,0),Q380="S",_xlfn.XLOOKUP(A380,LHH!A:A,LHH!L:L,0))</f>
        <v>-1.1130987670711538</v>
      </c>
      <c r="T380" s="64" t="s">
        <v>534</v>
      </c>
      <c r="U380" s="64" t="s">
        <v>549</v>
      </c>
      <c r="V380" s="64" t="s">
        <v>549</v>
      </c>
      <c r="W380" s="64" t="s">
        <v>549</v>
      </c>
      <c r="X380" s="64" t="s">
        <v>549</v>
      </c>
    </row>
    <row r="381" spans="1:24" x14ac:dyDescent="0.45">
      <c r="A381" t="s">
        <v>228</v>
      </c>
      <c r="B381" t="s">
        <v>65</v>
      </c>
      <c r="C381">
        <v>79</v>
      </c>
      <c r="D381">
        <v>251</v>
      </c>
      <c r="E381">
        <v>217</v>
      </c>
      <c r="F381">
        <v>55</v>
      </c>
      <c r="G381" s="2">
        <v>0.33200000000000002</v>
      </c>
      <c r="H381" s="2">
        <f t="shared" si="40"/>
        <v>0.21912350597609562</v>
      </c>
      <c r="I381" s="2">
        <f t="shared" si="41"/>
        <v>0.64541832669322707</v>
      </c>
      <c r="J381" s="2">
        <f t="shared" si="42"/>
        <v>0.2142788844621514</v>
      </c>
      <c r="K381" s="1">
        <f t="shared" si="43"/>
        <v>0.3025100701052853</v>
      </c>
      <c r="L381" s="1">
        <f t="shared" si="44"/>
        <v>-0.6795315525788207</v>
      </c>
      <c r="M381" s="1">
        <f t="shared" si="45"/>
        <v>-6.1062718787701288E-2</v>
      </c>
      <c r="N381" s="1">
        <f t="shared" si="46"/>
        <v>-0.62967133060295777</v>
      </c>
      <c r="O381" s="1">
        <f t="shared" si="47"/>
        <v>-158.0475039813424</v>
      </c>
      <c r="P381" s="1">
        <f>IFERROR(-100*_xlfn.XMATCH(A381,Injuries!A:A),O381)</f>
        <v>-158.0475039813424</v>
      </c>
      <c r="Q381" s="64" t="str">
        <f>IF(AND(_xlfn.IFNA(_xlfn.XMATCH(A381,RHH!A:A),0)&gt;0,_xlfn.IFNA(_xlfn.XMATCH(A381,LHH!A:A),0)&gt;0),"S",IF(_xlfn.IFNA(_xlfn.XMATCH(A381,RHH!A:A),0)&gt;0,"R",IF(_xlfn.IFNA(_xlfn.XMATCH(A381,LHH!A:A),0)&gt;0,"L",NA())))</f>
        <v>R</v>
      </c>
      <c r="R381" s="63" cm="1">
        <f t="array" ref="R381">IF(_xlfn.IFS(Q381="R",_xlfn.XLOOKUP(A381,RHH!A:A,RHH!V:V,0),Q381="L",_xlfn.XLOOKUP(A381,LHH!A:A,LHH!V:V,0),Q381="S",_xlfn.XLOOKUP(A381,RHH!A:A,RHH!V:V,0))="",AVERAGE(S381,N381),_xlfn.IFS(Q381="R",_xlfn.XLOOKUP(A381,RHH!A:A,RHH!V:V,0),Q381="L",_xlfn.XLOOKUP(A381,LHH!A:A,LHH!V:V,0),Q381="S",_xlfn.XLOOKUP(A381,RHH!A:A,RHH!V:V,0)))</f>
        <v>-1.4093543025029225</v>
      </c>
      <c r="S381" s="63" cm="1">
        <f t="array" ref="S381">_xlfn.IFS(Q381="R",_xlfn.XLOOKUP(A381,RHH!A:A,RHH!L:L,0),Q381="L",_xlfn.XLOOKUP(A381,LHH!A:A,LHH!L:L,0),Q381="S",_xlfn.XLOOKUP(A381,LHH!A:A,LHH!L:L,0))</f>
        <v>-0.63121219843647114</v>
      </c>
      <c r="T381" s="64" t="s">
        <v>529</v>
      </c>
      <c r="U381" s="64" t="s">
        <v>549</v>
      </c>
      <c r="V381" s="64" t="s">
        <v>549</v>
      </c>
      <c r="W381" s="64" t="s">
        <v>549</v>
      </c>
      <c r="X381" s="64" t="s">
        <v>549</v>
      </c>
    </row>
    <row r="382" spans="1:24" x14ac:dyDescent="0.45">
      <c r="A382" s="87" t="s">
        <v>586</v>
      </c>
      <c r="B382" t="s">
        <v>66</v>
      </c>
      <c r="C382">
        <v>31</v>
      </c>
      <c r="D382">
        <v>76</v>
      </c>
      <c r="E382">
        <v>72</v>
      </c>
      <c r="F382">
        <v>30</v>
      </c>
      <c r="G382" s="2">
        <v>0.20799999999999999</v>
      </c>
      <c r="H382" s="2">
        <f t="shared" si="40"/>
        <v>0.39473684210526316</v>
      </c>
      <c r="I382" s="2">
        <f t="shared" si="41"/>
        <v>0.55263157894736847</v>
      </c>
      <c r="J382" s="2">
        <f t="shared" si="42"/>
        <v>0.11494736842105263</v>
      </c>
      <c r="K382" s="1">
        <f t="shared" si="43"/>
        <v>-2.3309761471007304</v>
      </c>
      <c r="L382" s="1">
        <f t="shared" si="44"/>
        <v>-2.0344508718622976</v>
      </c>
      <c r="M382" s="1">
        <f t="shared" si="45"/>
        <v>-1.2269717216527998</v>
      </c>
      <c r="N382" s="1">
        <f t="shared" si="46"/>
        <v>-2.0915648058763145</v>
      </c>
      <c r="O382" s="1">
        <f t="shared" si="47"/>
        <v>-158.9589252465999</v>
      </c>
      <c r="P382" s="1">
        <f>IFERROR(-100*_xlfn.XMATCH(A382,Injuries!A:A),O382)</f>
        <v>-158.9589252465999</v>
      </c>
      <c r="Q382" s="64" t="str">
        <f>IF(AND(_xlfn.IFNA(_xlfn.XMATCH(A382,RHH!A:A),0)&gt;0,_xlfn.IFNA(_xlfn.XMATCH(A382,LHH!A:A),0)&gt;0),"S",IF(_xlfn.IFNA(_xlfn.XMATCH(A382,RHH!A:A),0)&gt;0,"R",IF(_xlfn.IFNA(_xlfn.XMATCH(A382,LHH!A:A),0)&gt;0,"L",NA())))</f>
        <v>L</v>
      </c>
      <c r="R382" s="63" cm="1">
        <f t="array" ref="R382">IF(_xlfn.IFS(Q382="R",_xlfn.XLOOKUP(A382,RHH!A:A,RHH!V:V,0),Q382="L",_xlfn.XLOOKUP(A382,LHH!A:A,LHH!V:V,0),Q382="S",_xlfn.XLOOKUP(A382,RHH!A:A,RHH!V:V,0))="",AVERAGE(S382,N382),_xlfn.IFS(Q382="R",_xlfn.XLOOKUP(A382,RHH!A:A,RHH!V:V,0),Q382="L",_xlfn.XLOOKUP(A382,LHH!A:A,LHH!V:V,0),Q382="S",_xlfn.XLOOKUP(A382,RHH!A:A,RHH!V:V,0)))</f>
        <v>-1.5129075162032137</v>
      </c>
      <c r="S382" s="63" cm="1">
        <f t="array" ref="S382">_xlfn.IFS(Q382="R",_xlfn.XLOOKUP(A382,RHH!A:A,RHH!L:L,0),Q382="L",_xlfn.XLOOKUP(A382,LHH!A:A,LHH!L:L,0),Q382="S",_xlfn.XLOOKUP(A382,LHH!A:A,LHH!L:L,0))</f>
        <v>-0.93425022653011291</v>
      </c>
      <c r="T382" s="64"/>
      <c r="U382" s="64"/>
      <c r="V382" s="64"/>
      <c r="W382" s="64"/>
      <c r="X382" s="64"/>
    </row>
    <row r="383" spans="1:24" x14ac:dyDescent="0.45">
      <c r="A383" t="s">
        <v>387</v>
      </c>
      <c r="B383" t="s">
        <v>14</v>
      </c>
      <c r="C383">
        <v>50</v>
      </c>
      <c r="D383">
        <v>90</v>
      </c>
      <c r="E383">
        <v>73</v>
      </c>
      <c r="F383">
        <v>28</v>
      </c>
      <c r="G383" s="2">
        <v>0.27400000000000002</v>
      </c>
      <c r="H383" s="2">
        <f t="shared" si="40"/>
        <v>0.31111111111111112</v>
      </c>
      <c r="I383" s="2">
        <f t="shared" si="41"/>
        <v>0.5</v>
      </c>
      <c r="J383" s="2">
        <f t="shared" si="42"/>
        <v>0.13700000000000001</v>
      </c>
      <c r="K383" s="1">
        <f t="shared" si="43"/>
        <v>-1.0769301000801597</v>
      </c>
      <c r="L383" s="1">
        <f t="shared" si="44"/>
        <v>-1.3132841374049631</v>
      </c>
      <c r="M383" s="1">
        <f t="shared" si="45"/>
        <v>-1.8883121955943594</v>
      </c>
      <c r="N383" s="1">
        <f t="shared" si="46"/>
        <v>-1.7670092216795372</v>
      </c>
      <c r="O383" s="1">
        <f t="shared" si="47"/>
        <v>-159.03082995115835</v>
      </c>
      <c r="P383" s="1">
        <f>IFERROR(-100*_xlfn.XMATCH(A383,Injuries!A:A),O383)</f>
        <v>-159.03082995115835</v>
      </c>
      <c r="Q383" s="64" t="str">
        <f>IF(AND(_xlfn.IFNA(_xlfn.XMATCH(A383,RHH!A:A),0)&gt;0,_xlfn.IFNA(_xlfn.XMATCH(A383,LHH!A:A),0)&gt;0),"S",IF(_xlfn.IFNA(_xlfn.XMATCH(A383,RHH!A:A),0)&gt;0,"R",IF(_xlfn.IFNA(_xlfn.XMATCH(A383,LHH!A:A),0)&gt;0,"L",NA())))</f>
        <v>R</v>
      </c>
      <c r="R383" s="63" cm="1">
        <f t="array" ref="R383">IF(_xlfn.IFS(Q383="R",_xlfn.XLOOKUP(A383,RHH!A:A,RHH!V:V,0),Q383="L",_xlfn.XLOOKUP(A383,LHH!A:A,LHH!V:V,0),Q383="S",_xlfn.XLOOKUP(A383,RHH!A:A,RHH!V:V,0))="",AVERAGE(S383,N383),_xlfn.IFS(Q383="R",_xlfn.XLOOKUP(A383,RHH!A:A,RHH!V:V,0),Q383="L",_xlfn.XLOOKUP(A383,LHH!A:A,LHH!V:V,0),Q383="S",_xlfn.XLOOKUP(A383,RHH!A:A,RHH!V:V,0)))</f>
        <v>-0.46618647020382942</v>
      </c>
      <c r="S383" s="63" cm="1">
        <f t="array" ref="S383">_xlfn.IFS(Q383="R",_xlfn.XLOOKUP(A383,RHH!A:A,RHH!L:L,0),Q383="L",_xlfn.XLOOKUP(A383,LHH!A:A,LHH!L:L,0),Q383="S",_xlfn.XLOOKUP(A383,LHH!A:A,LHH!L:L,0))</f>
        <v>-0.59850593057710533</v>
      </c>
      <c r="T383" s="64" t="s">
        <v>534</v>
      </c>
      <c r="U383" s="64" t="s">
        <v>549</v>
      </c>
      <c r="V383" s="64" t="s">
        <v>549</v>
      </c>
      <c r="W383" s="64" t="s">
        <v>549</v>
      </c>
      <c r="X383" s="64" t="s">
        <v>549</v>
      </c>
    </row>
    <row r="384" spans="1:24" x14ac:dyDescent="0.45">
      <c r="A384" t="s">
        <v>196</v>
      </c>
      <c r="B384" t="s">
        <v>112</v>
      </c>
      <c r="C384">
        <v>86</v>
      </c>
      <c r="D384">
        <v>381</v>
      </c>
      <c r="E384">
        <v>310</v>
      </c>
      <c r="F384">
        <v>89</v>
      </c>
      <c r="G384" s="2">
        <v>0.39400000000000002</v>
      </c>
      <c r="H384" s="2">
        <f t="shared" si="40"/>
        <v>0.23359580052493439</v>
      </c>
      <c r="I384" s="2">
        <f t="shared" si="41"/>
        <v>0.58005249343832022</v>
      </c>
      <c r="J384" s="2">
        <f t="shared" si="42"/>
        <v>0.22854068241469819</v>
      </c>
      <c r="K384" s="1">
        <f t="shared" si="43"/>
        <v>8.5484478166868896E-2</v>
      </c>
      <c r="L384" s="1">
        <f t="shared" si="44"/>
        <v>-2.071892937082273E-3</v>
      </c>
      <c r="M384" s="1">
        <f t="shared" si="45"/>
        <v>-0.88241507053101687</v>
      </c>
      <c r="N384" s="1">
        <f t="shared" si="46"/>
        <v>-0.41977591972582373</v>
      </c>
      <c r="O384" s="1">
        <f t="shared" si="47"/>
        <v>-159.93462541553885</v>
      </c>
      <c r="P384" s="1">
        <f>IFERROR(-100*_xlfn.XMATCH(A384,Injuries!A:A),O384)</f>
        <v>-159.93462541553885</v>
      </c>
      <c r="Q384" s="64" t="str">
        <f>IF(AND(_xlfn.IFNA(_xlfn.XMATCH(A384,RHH!A:A),0)&gt;0,_xlfn.IFNA(_xlfn.XMATCH(A384,LHH!A:A),0)&gt;0),"S",IF(_xlfn.IFNA(_xlfn.XMATCH(A384,RHH!A:A),0)&gt;0,"R",IF(_xlfn.IFNA(_xlfn.XMATCH(A384,LHH!A:A),0)&gt;0,"L",NA())))</f>
        <v>S</v>
      </c>
      <c r="R384" s="63" cm="1">
        <f t="array" ref="R384">IF(_xlfn.IFS(Q384="R",_xlfn.XLOOKUP(A384,RHH!A:A,RHH!V:V,0),Q384="L",_xlfn.XLOOKUP(A384,LHH!A:A,LHH!V:V,0),Q384="S",_xlfn.XLOOKUP(A384,RHH!A:A,RHH!V:V,0))="",AVERAGE(S384,N384),_xlfn.IFS(Q384="R",_xlfn.XLOOKUP(A384,RHH!A:A,RHH!V:V,0),Q384="L",_xlfn.XLOOKUP(A384,LHH!A:A,LHH!V:V,0),Q384="S",_xlfn.XLOOKUP(A384,RHH!A:A,RHH!V:V,0)))</f>
        <v>0.48146892993704371</v>
      </c>
      <c r="S384" s="63" cm="1">
        <f t="array" ref="S384">_xlfn.IFS(Q384="R",_xlfn.XLOOKUP(A384,RHH!A:A,RHH!L:L,0),Q384="L",_xlfn.XLOOKUP(A384,LHH!A:A,LHH!L:L,0),Q384="S",_xlfn.XLOOKUP(A384,LHH!A:A,LHH!L:L,0))</f>
        <v>-1.3994227134769082</v>
      </c>
      <c r="T384" s="64" t="s">
        <v>531</v>
      </c>
      <c r="U384" s="64" t="s">
        <v>533</v>
      </c>
      <c r="V384" s="64" t="s">
        <v>549</v>
      </c>
      <c r="W384" s="64" t="s">
        <v>549</v>
      </c>
      <c r="X384" s="64" t="s">
        <v>549</v>
      </c>
    </row>
    <row r="385" spans="1:24" x14ac:dyDescent="0.45">
      <c r="A385" s="87" t="s">
        <v>367</v>
      </c>
      <c r="B385" t="s">
        <v>37</v>
      </c>
      <c r="C385">
        <v>25</v>
      </c>
      <c r="D385">
        <v>60</v>
      </c>
      <c r="E385">
        <v>51</v>
      </c>
      <c r="F385">
        <v>18</v>
      </c>
      <c r="G385" s="2">
        <v>0.13700000000000001</v>
      </c>
      <c r="H385" s="2">
        <f t="shared" si="40"/>
        <v>0.3</v>
      </c>
      <c r="I385" s="2">
        <f t="shared" si="41"/>
        <v>0.55000000000000004</v>
      </c>
      <c r="J385" s="2">
        <f t="shared" si="42"/>
        <v>7.5350000000000014E-2</v>
      </c>
      <c r="K385" s="1">
        <f t="shared" si="43"/>
        <v>-0.91030859732917446</v>
      </c>
      <c r="L385" s="1">
        <f t="shared" si="44"/>
        <v>-2.8102514498391269</v>
      </c>
      <c r="M385" s="1">
        <f t="shared" si="45"/>
        <v>-1.2600387453498778</v>
      </c>
      <c r="N385" s="1">
        <f t="shared" si="46"/>
        <v>-2.6743318554477824</v>
      </c>
      <c r="O385" s="1">
        <f t="shared" si="47"/>
        <v>-160.45991132686694</v>
      </c>
      <c r="P385" s="1">
        <f>IFERROR(-100*_xlfn.XMATCH(A385,Injuries!A:A),O385)</f>
        <v>-500</v>
      </c>
      <c r="Q385" s="64" t="str">
        <f>IF(AND(_xlfn.IFNA(_xlfn.XMATCH(A385,RHH!A:A),0)&gt;0,_xlfn.IFNA(_xlfn.XMATCH(A385,LHH!A:A),0)&gt;0),"S",IF(_xlfn.IFNA(_xlfn.XMATCH(A385,RHH!A:A),0)&gt;0,"R",IF(_xlfn.IFNA(_xlfn.XMATCH(A385,LHH!A:A),0)&gt;0,"L",NA())))</f>
        <v>L</v>
      </c>
      <c r="R385" s="63" cm="1">
        <f t="array" ref="R385">IF(_xlfn.IFS(Q385="R",_xlfn.XLOOKUP(A385,RHH!A:A,RHH!V:V,0),Q385="L",_xlfn.XLOOKUP(A385,LHH!A:A,LHH!V:V,0),Q385="S",_xlfn.XLOOKUP(A385,RHH!A:A,RHH!V:V,0))="",AVERAGE(S385,N385),_xlfn.IFS(Q385="R",_xlfn.XLOOKUP(A385,RHH!A:A,RHH!V:V,0),Q385="L",_xlfn.XLOOKUP(A385,LHH!A:A,LHH!V:V,0),Q385="S",_xlfn.XLOOKUP(A385,RHH!A:A,RHH!V:V,0)))</f>
        <v>-0.63017546575438743</v>
      </c>
      <c r="S385" s="63" cm="1">
        <f t="array" ref="S385">_xlfn.IFS(Q385="R",_xlfn.XLOOKUP(A385,RHH!A:A,RHH!L:L,0),Q385="L",_xlfn.XLOOKUP(A385,LHH!A:A,LHH!L:L,0),Q385="S",_xlfn.XLOOKUP(A385,LHH!A:A,LHH!L:L,0))</f>
        <v>-1.02213125471461</v>
      </c>
      <c r="T385" s="64"/>
      <c r="U385" s="64"/>
      <c r="V385" s="64"/>
      <c r="W385" s="64"/>
      <c r="X385" s="64"/>
    </row>
    <row r="386" spans="1:24" x14ac:dyDescent="0.45">
      <c r="A386" s="87" t="s">
        <v>504</v>
      </c>
      <c r="B386" t="s">
        <v>47</v>
      </c>
      <c r="C386">
        <v>32</v>
      </c>
      <c r="D386">
        <v>58</v>
      </c>
      <c r="E386">
        <v>48</v>
      </c>
      <c r="F386">
        <v>17</v>
      </c>
      <c r="G386" s="2">
        <v>0.125</v>
      </c>
      <c r="H386" s="2">
        <f t="shared" ref="H386:H444" si="48">F386/D386</f>
        <v>0.29310344827586204</v>
      </c>
      <c r="I386" s="2">
        <f t="shared" ref="I386:I444" si="49">(E386-F386)/D386</f>
        <v>0.53448275862068961</v>
      </c>
      <c r="J386" s="2">
        <f t="shared" ref="J386:J449" si="50">G386*I386</f>
        <v>6.6810344827586202E-2</v>
      </c>
      <c r="K386" s="1">
        <f t="shared" ref="K386:K444" si="51">-(H386-AB$2)/AB$3</f>
        <v>-0.80688835424235605</v>
      </c>
      <c r="L386" s="1">
        <f t="shared" ref="L386:L444" si="52">(G386-AA$2)/AA$3</f>
        <v>-2.9413726742859154</v>
      </c>
      <c r="M386" s="1">
        <f t="shared" ref="M386:M444" si="53">(I386-AC$2)/AC$3</f>
        <v>-1.4550201609429936</v>
      </c>
      <c r="N386" s="1">
        <f t="shared" ref="N386:N444" si="54">(J386-AD$2)/AD$3</f>
        <v>-2.8000126733311097</v>
      </c>
      <c r="O386" s="1">
        <f t="shared" ref="O386:O449" si="55">N386*D386</f>
        <v>-162.40073505320436</v>
      </c>
      <c r="P386" s="1">
        <f>IFERROR(-100*_xlfn.XMATCH(A386,Injuries!A:A),O386)</f>
        <v>-162.40073505320436</v>
      </c>
      <c r="Q386" s="64" t="str">
        <f>IF(AND(_xlfn.IFNA(_xlfn.XMATCH(A386,RHH!A:A),0)&gt;0,_xlfn.IFNA(_xlfn.XMATCH(A386,LHH!A:A),0)&gt;0),"S",IF(_xlfn.IFNA(_xlfn.XMATCH(A386,RHH!A:A),0)&gt;0,"R",IF(_xlfn.IFNA(_xlfn.XMATCH(A386,LHH!A:A),0)&gt;0,"L",NA())))</f>
        <v>R</v>
      </c>
      <c r="R386" s="63" cm="1">
        <f t="array" ref="R386">IF(_xlfn.IFS(Q386="R",_xlfn.XLOOKUP(A386,RHH!A:A,RHH!V:V,0),Q386="L",_xlfn.XLOOKUP(A386,LHH!A:A,LHH!V:V,0),Q386="S",_xlfn.XLOOKUP(A386,RHH!A:A,RHH!V:V,0))="",AVERAGE(S386,N386),_xlfn.IFS(Q386="R",_xlfn.XLOOKUP(A386,RHH!A:A,RHH!V:V,0),Q386="L",_xlfn.XLOOKUP(A386,LHH!A:A,LHH!V:V,0),Q386="S",_xlfn.XLOOKUP(A386,RHH!A:A,RHH!V:V,0)))</f>
        <v>-0.63985625528952839</v>
      </c>
      <c r="S386" s="63" cm="1">
        <f t="array" ref="S386">_xlfn.IFS(Q386="R",_xlfn.XLOOKUP(A386,RHH!A:A,RHH!L:L,0),Q386="L",_xlfn.XLOOKUP(A386,LHH!A:A,LHH!L:L,0),Q386="S",_xlfn.XLOOKUP(A386,LHH!A:A,LHH!L:L,0))</f>
        <v>-1.0762057540003809</v>
      </c>
      <c r="T386" s="64"/>
      <c r="U386" s="64"/>
      <c r="V386" s="64"/>
      <c r="W386" s="64"/>
      <c r="X386" s="64"/>
    </row>
    <row r="387" spans="1:24" x14ac:dyDescent="0.45">
      <c r="A387" s="87" t="s">
        <v>328</v>
      </c>
      <c r="B387" t="s">
        <v>7</v>
      </c>
      <c r="C387">
        <v>31</v>
      </c>
      <c r="D387">
        <v>93</v>
      </c>
      <c r="E387">
        <v>84</v>
      </c>
      <c r="F387">
        <v>35</v>
      </c>
      <c r="G387" s="2">
        <v>0.26200000000000001</v>
      </c>
      <c r="H387" s="2">
        <f t="shared" si="48"/>
        <v>0.37634408602150538</v>
      </c>
      <c r="I387" s="2">
        <f t="shared" si="49"/>
        <v>0.5268817204301075</v>
      </c>
      <c r="J387" s="2">
        <f t="shared" si="50"/>
        <v>0.13804301075268818</v>
      </c>
      <c r="K387" s="1">
        <f t="shared" si="51"/>
        <v>-2.0551595678440067</v>
      </c>
      <c r="L387" s="1">
        <f t="shared" si="52"/>
        <v>-1.4444053618517512</v>
      </c>
      <c r="M387" s="1">
        <f t="shared" si="53"/>
        <v>-1.5505307707317355</v>
      </c>
      <c r="N387" s="1">
        <f t="shared" si="54"/>
        <v>-1.751658901108935</v>
      </c>
      <c r="O387" s="1">
        <f t="shared" si="55"/>
        <v>-162.90427780313095</v>
      </c>
      <c r="P387" s="1">
        <f>IFERROR(-100*_xlfn.XMATCH(A387,Injuries!A:A),O387)</f>
        <v>-162.90427780313095</v>
      </c>
      <c r="Q387" s="64" t="str">
        <f>IF(AND(_xlfn.IFNA(_xlfn.XMATCH(A387,RHH!A:A),0)&gt;0,_xlfn.IFNA(_xlfn.XMATCH(A387,LHH!A:A),0)&gt;0),"S",IF(_xlfn.IFNA(_xlfn.XMATCH(A387,RHH!A:A),0)&gt;0,"R",IF(_xlfn.IFNA(_xlfn.XMATCH(A387,LHH!A:A),0)&gt;0,"L",NA())))</f>
        <v>L</v>
      </c>
      <c r="R387" s="63" cm="1">
        <f t="array" ref="R387">IF(_xlfn.IFS(Q387="R",_xlfn.XLOOKUP(A387,RHH!A:A,RHH!V:V,0),Q387="L",_xlfn.XLOOKUP(A387,LHH!A:A,LHH!V:V,0),Q387="S",_xlfn.XLOOKUP(A387,RHH!A:A,RHH!V:V,0))="",AVERAGE(S387,N387),_xlfn.IFS(Q387="R",_xlfn.XLOOKUP(A387,RHH!A:A,RHH!V:V,0),Q387="L",_xlfn.XLOOKUP(A387,LHH!A:A,LHH!V:V,0),Q387="S",_xlfn.XLOOKUP(A387,RHH!A:A,RHH!V:V,0)))</f>
        <v>-1.1913826315409717</v>
      </c>
      <c r="S387" s="63" cm="1">
        <f t="array" ref="S387">_xlfn.IFS(Q387="R",_xlfn.XLOOKUP(A387,RHH!A:A,RHH!L:L,0),Q387="L",_xlfn.XLOOKUP(A387,LHH!A:A,LHH!L:L,0),Q387="S",_xlfn.XLOOKUP(A387,LHH!A:A,LHH!L:L,0))</f>
        <v>-0.60752158424955971</v>
      </c>
      <c r="T387" s="64"/>
      <c r="U387" s="64"/>
      <c r="V387" s="64"/>
      <c r="W387" s="64"/>
      <c r="X387" s="64"/>
    </row>
    <row r="388" spans="1:24" x14ac:dyDescent="0.45">
      <c r="A388" s="87" t="s">
        <v>355</v>
      </c>
      <c r="B388" t="s">
        <v>78</v>
      </c>
      <c r="C388">
        <v>30</v>
      </c>
      <c r="D388">
        <v>104</v>
      </c>
      <c r="E388">
        <v>97</v>
      </c>
      <c r="F388">
        <v>31</v>
      </c>
      <c r="G388" s="2">
        <v>0.23699999999999999</v>
      </c>
      <c r="H388" s="2">
        <f t="shared" si="48"/>
        <v>0.29807692307692307</v>
      </c>
      <c r="I388" s="2">
        <f t="shared" si="49"/>
        <v>0.63461538461538458</v>
      </c>
      <c r="J388" s="2">
        <f t="shared" si="50"/>
        <v>0.15040384615384614</v>
      </c>
      <c r="K388" s="1">
        <f t="shared" si="51"/>
        <v>-0.88147026031458098</v>
      </c>
      <c r="L388" s="1">
        <f t="shared" si="52"/>
        <v>-1.7175745794492265</v>
      </c>
      <c r="M388" s="1">
        <f t="shared" si="53"/>
        <v>-0.19680675262844904</v>
      </c>
      <c r="N388" s="1">
        <f t="shared" si="54"/>
        <v>-1.5697405599612562</v>
      </c>
      <c r="O388" s="1">
        <f t="shared" si="55"/>
        <v>-163.25301823597064</v>
      </c>
      <c r="P388" s="1">
        <f>IFERROR(-100*_xlfn.XMATCH(A388,Injuries!A:A),O388)</f>
        <v>-163.25301823597064</v>
      </c>
      <c r="Q388" s="64" t="str">
        <f>IF(AND(_xlfn.IFNA(_xlfn.XMATCH(A388,RHH!A:A),0)&gt;0,_xlfn.IFNA(_xlfn.XMATCH(A388,LHH!A:A),0)&gt;0),"S",IF(_xlfn.IFNA(_xlfn.XMATCH(A388,RHH!A:A),0)&gt;0,"R",IF(_xlfn.IFNA(_xlfn.XMATCH(A388,LHH!A:A),0)&gt;0,"L",NA())))</f>
        <v>R</v>
      </c>
      <c r="R388" s="63" cm="1">
        <f t="array" ref="R388">IF(_xlfn.IFS(Q388="R",_xlfn.XLOOKUP(A388,RHH!A:A,RHH!V:V,0),Q388="L",_xlfn.XLOOKUP(A388,LHH!A:A,LHH!V:V,0),Q388="S",_xlfn.XLOOKUP(A388,RHH!A:A,RHH!V:V,0))="",AVERAGE(S388,N388),_xlfn.IFS(Q388="R",_xlfn.XLOOKUP(A388,RHH!A:A,RHH!V:V,0),Q388="L",_xlfn.XLOOKUP(A388,LHH!A:A,LHH!V:V,0),Q388="S",_xlfn.XLOOKUP(A388,RHH!A:A,RHH!V:V,0)))</f>
        <v>-1.3958302498729136</v>
      </c>
      <c r="S388" s="63" cm="1">
        <f t="array" ref="S388">_xlfn.IFS(Q388="R",_xlfn.XLOOKUP(A388,RHH!A:A,RHH!L:L,0),Q388="L",_xlfn.XLOOKUP(A388,LHH!A:A,LHH!L:L,0),Q388="S",_xlfn.XLOOKUP(A388,LHH!A:A,LHH!L:L,0))</f>
        <v>-0.61881263482759918</v>
      </c>
      <c r="T388" s="64"/>
      <c r="U388" s="64"/>
      <c r="V388" s="64"/>
      <c r="W388" s="64"/>
      <c r="X388" s="64"/>
    </row>
    <row r="389" spans="1:24" x14ac:dyDescent="0.45">
      <c r="A389" s="87" t="s">
        <v>190</v>
      </c>
      <c r="B389" t="s">
        <v>78</v>
      </c>
      <c r="C389">
        <v>31</v>
      </c>
      <c r="D389">
        <v>94</v>
      </c>
      <c r="E389">
        <v>79</v>
      </c>
      <c r="F389">
        <v>32</v>
      </c>
      <c r="G389" s="2">
        <v>0.27800000000000002</v>
      </c>
      <c r="H389" s="2">
        <f t="shared" si="48"/>
        <v>0.34042553191489361</v>
      </c>
      <c r="I389" s="2">
        <f t="shared" si="49"/>
        <v>0.5</v>
      </c>
      <c r="J389" s="2">
        <f t="shared" si="50"/>
        <v>0.13900000000000001</v>
      </c>
      <c r="K389" s="1">
        <f t="shared" si="51"/>
        <v>-1.5165272562742473</v>
      </c>
      <c r="L389" s="1">
        <f t="shared" si="52"/>
        <v>-1.269577062589367</v>
      </c>
      <c r="M389" s="1">
        <f t="shared" si="53"/>
        <v>-1.8883121955943594</v>
      </c>
      <c r="N389" s="1">
        <f t="shared" si="54"/>
        <v>-1.7375745863585885</v>
      </c>
      <c r="O389" s="1">
        <f t="shared" si="55"/>
        <v>-163.33201111770731</v>
      </c>
      <c r="P389" s="1">
        <f>IFERROR(-100*_xlfn.XMATCH(A389,Injuries!A:A),O389)</f>
        <v>-163.33201111770731</v>
      </c>
      <c r="Q389" s="64" t="str">
        <f>IF(AND(_xlfn.IFNA(_xlfn.XMATCH(A389,RHH!A:A),0)&gt;0,_xlfn.IFNA(_xlfn.XMATCH(A389,LHH!A:A),0)&gt;0),"S",IF(_xlfn.IFNA(_xlfn.XMATCH(A389,RHH!A:A),0)&gt;0,"R",IF(_xlfn.IFNA(_xlfn.XMATCH(A389,LHH!A:A),0)&gt;0,"L",NA())))</f>
        <v>L</v>
      </c>
      <c r="R389" s="63" cm="1">
        <f t="array" ref="R389">IF(_xlfn.IFS(Q389="R",_xlfn.XLOOKUP(A389,RHH!A:A,RHH!V:V,0),Q389="L",_xlfn.XLOOKUP(A389,LHH!A:A,LHH!V:V,0),Q389="S",_xlfn.XLOOKUP(A389,RHH!A:A,RHH!V:V,0))="",AVERAGE(S389,N389),_xlfn.IFS(Q389="R",_xlfn.XLOOKUP(A389,RHH!A:A,RHH!V:V,0),Q389="L",_xlfn.XLOOKUP(A389,LHH!A:A,LHH!V:V,0),Q389="S",_xlfn.XLOOKUP(A389,RHH!A:A,RHH!V:V,0)))</f>
        <v>-0.4305542654245747</v>
      </c>
      <c r="S389" s="63" cm="1">
        <f t="array" ref="S389">_xlfn.IFS(Q389="R",_xlfn.XLOOKUP(A389,RHH!A:A,RHH!L:L,0),Q389="L",_xlfn.XLOOKUP(A389,LHH!A:A,LHH!L:L,0),Q389="S",_xlfn.XLOOKUP(A389,LHH!A:A,LHH!L:L,0))</f>
        <v>-1.1065760130994755</v>
      </c>
      <c r="T389" s="64"/>
      <c r="U389" s="64"/>
      <c r="V389" s="64"/>
      <c r="W389" s="64"/>
      <c r="X389" s="64"/>
    </row>
    <row r="390" spans="1:24" x14ac:dyDescent="0.45">
      <c r="A390" t="s">
        <v>327</v>
      </c>
      <c r="B390" t="s">
        <v>33</v>
      </c>
      <c r="C390">
        <v>85</v>
      </c>
      <c r="D390">
        <v>329</v>
      </c>
      <c r="E390">
        <v>300</v>
      </c>
      <c r="F390">
        <v>86</v>
      </c>
      <c r="G390" s="2">
        <v>0.34300000000000003</v>
      </c>
      <c r="H390" s="2">
        <f t="shared" si="48"/>
        <v>0.26139817629179329</v>
      </c>
      <c r="I390" s="2">
        <f t="shared" si="49"/>
        <v>0.65045592705167177</v>
      </c>
      <c r="J390" s="2">
        <f t="shared" si="50"/>
        <v>0.22310638297872343</v>
      </c>
      <c r="K390" s="1">
        <f t="shared" si="51"/>
        <v>-0.33143814856207476</v>
      </c>
      <c r="L390" s="1">
        <f t="shared" si="52"/>
        <v>-0.55933709683593147</v>
      </c>
      <c r="M390" s="1">
        <f t="shared" si="53"/>
        <v>2.2370923753563666E-3</v>
      </c>
      <c r="N390" s="1">
        <f t="shared" si="54"/>
        <v>-0.49975423078720099</v>
      </c>
      <c r="O390" s="1">
        <f t="shared" si="55"/>
        <v>-164.41914192898912</v>
      </c>
      <c r="P390" s="1">
        <f>IFERROR(-100*_xlfn.XMATCH(A390,Injuries!A:A),O390)</f>
        <v>-164.41914192898912</v>
      </c>
      <c r="Q390" s="64" t="str">
        <f>IF(AND(_xlfn.IFNA(_xlfn.XMATCH(A390,RHH!A:A),0)&gt;0,_xlfn.IFNA(_xlfn.XMATCH(A390,LHH!A:A),0)&gt;0),"S",IF(_xlfn.IFNA(_xlfn.XMATCH(A390,RHH!A:A),0)&gt;0,"R",IF(_xlfn.IFNA(_xlfn.XMATCH(A390,LHH!A:A),0)&gt;0,"L",NA())))</f>
        <v>R</v>
      </c>
      <c r="R390" s="63" cm="1">
        <f t="array" ref="R390">IF(_xlfn.IFS(Q390="R",_xlfn.XLOOKUP(A390,RHH!A:A,RHH!V:V,0),Q390="L",_xlfn.XLOOKUP(A390,LHH!A:A,LHH!V:V,0),Q390="S",_xlfn.XLOOKUP(A390,RHH!A:A,RHH!V:V,0))="",AVERAGE(S390,N390),_xlfn.IFS(Q390="R",_xlfn.XLOOKUP(A390,RHH!A:A,RHH!V:V,0),Q390="L",_xlfn.XLOOKUP(A390,LHH!A:A,LHH!V:V,0),Q390="S",_xlfn.XLOOKUP(A390,RHH!A:A,RHH!V:V,0)))</f>
        <v>-0.41416977210385875</v>
      </c>
      <c r="S390" s="63" cm="1">
        <f t="array" ref="S390">_xlfn.IFS(Q390="R",_xlfn.XLOOKUP(A390,RHH!A:A,RHH!L:L,0),Q390="L",_xlfn.XLOOKUP(A390,LHH!A:A,LHH!L:L,0),Q390="S",_xlfn.XLOOKUP(A390,LHH!A:A,LHH!L:L,0))</f>
        <v>-1.682152926457509</v>
      </c>
      <c r="T390" s="64" t="s">
        <v>534</v>
      </c>
      <c r="U390" s="64" t="s">
        <v>549</v>
      </c>
      <c r="V390" s="64" t="s">
        <v>549</v>
      </c>
      <c r="W390" s="64" t="s">
        <v>549</v>
      </c>
      <c r="X390" s="64" t="s">
        <v>549</v>
      </c>
    </row>
    <row r="391" spans="1:24" x14ac:dyDescent="0.45">
      <c r="A391" t="s">
        <v>384</v>
      </c>
      <c r="B391" t="s">
        <v>78</v>
      </c>
      <c r="C391">
        <v>55</v>
      </c>
      <c r="D391">
        <v>188</v>
      </c>
      <c r="E391">
        <v>165</v>
      </c>
      <c r="F391">
        <v>63</v>
      </c>
      <c r="G391" s="2">
        <v>0.36399999999999999</v>
      </c>
      <c r="H391" s="2">
        <f t="shared" si="48"/>
        <v>0.33510638297872342</v>
      </c>
      <c r="I391" s="2">
        <f t="shared" si="49"/>
        <v>0.54255319148936165</v>
      </c>
      <c r="J391" s="2">
        <f t="shared" si="50"/>
        <v>0.19748936170212764</v>
      </c>
      <c r="K391" s="1">
        <f t="shared" si="51"/>
        <v>-1.4367616432551591</v>
      </c>
      <c r="L391" s="1">
        <f t="shared" si="52"/>
        <v>-0.32987495405405276</v>
      </c>
      <c r="M391" s="1">
        <f t="shared" si="53"/>
        <v>-1.3536113868756527</v>
      </c>
      <c r="N391" s="1">
        <f t="shared" si="54"/>
        <v>-0.87676807042999205</v>
      </c>
      <c r="O391" s="1">
        <f t="shared" si="55"/>
        <v>-164.8323972408385</v>
      </c>
      <c r="P391" s="1">
        <f>IFERROR(-100*_xlfn.XMATCH(A391,Injuries!A:A),O391)</f>
        <v>-164.8323972408385</v>
      </c>
      <c r="Q391" s="64" t="str">
        <f>IF(AND(_xlfn.IFNA(_xlfn.XMATCH(A391,RHH!A:A),0)&gt;0,_xlfn.IFNA(_xlfn.XMATCH(A391,LHH!A:A),0)&gt;0),"S",IF(_xlfn.IFNA(_xlfn.XMATCH(A391,RHH!A:A),0)&gt;0,"R",IF(_xlfn.IFNA(_xlfn.XMATCH(A391,LHH!A:A),0)&gt;0,"L",NA())))</f>
        <v>R</v>
      </c>
      <c r="R391" s="63" cm="1">
        <f t="array" ref="R391">IF(_xlfn.IFS(Q391="R",_xlfn.XLOOKUP(A391,RHH!A:A,RHH!V:V,0),Q391="L",_xlfn.XLOOKUP(A391,LHH!A:A,LHH!V:V,0),Q391="S",_xlfn.XLOOKUP(A391,RHH!A:A,RHH!V:V,0))="",AVERAGE(S391,N391),_xlfn.IFS(Q391="R",_xlfn.XLOOKUP(A391,RHH!A:A,RHH!V:V,0),Q391="L",_xlfn.XLOOKUP(A391,LHH!A:A,LHH!V:V,0),Q391="S",_xlfn.XLOOKUP(A391,RHH!A:A,RHH!V:V,0)))</f>
        <v>-0.18215766719296111</v>
      </c>
      <c r="S391" s="63" cm="1">
        <f t="array" ref="S391">_xlfn.IFS(Q391="R",_xlfn.XLOOKUP(A391,RHH!A:A,RHH!L:L,0),Q391="L",_xlfn.XLOOKUP(A391,LHH!A:A,LHH!L:L,0),Q391="S",_xlfn.XLOOKUP(A391,LHH!A:A,LHH!L:L,0))</f>
        <v>-1.0091253162873266</v>
      </c>
      <c r="T391" s="64" t="s">
        <v>534</v>
      </c>
      <c r="U391" s="64" t="s">
        <v>549</v>
      </c>
      <c r="V391" s="64" t="s">
        <v>549</v>
      </c>
      <c r="W391" s="64" t="s">
        <v>549</v>
      </c>
      <c r="X391" s="64" t="s">
        <v>549</v>
      </c>
    </row>
    <row r="392" spans="1:24" x14ac:dyDescent="0.45">
      <c r="A392" t="s">
        <v>471</v>
      </c>
      <c r="B392" t="s">
        <v>18</v>
      </c>
      <c r="C392">
        <v>50</v>
      </c>
      <c r="D392">
        <v>132</v>
      </c>
      <c r="E392">
        <v>113</v>
      </c>
      <c r="F392">
        <v>33</v>
      </c>
      <c r="G392" s="2">
        <v>0.28299999999999997</v>
      </c>
      <c r="H392" s="2">
        <f t="shared" si="48"/>
        <v>0.25</v>
      </c>
      <c r="I392" s="2">
        <f t="shared" si="49"/>
        <v>0.60606060606060608</v>
      </c>
      <c r="J392" s="2">
        <f t="shared" si="50"/>
        <v>0.17151515151515151</v>
      </c>
      <c r="K392" s="1">
        <f t="shared" si="51"/>
        <v>-0.16051183494974253</v>
      </c>
      <c r="L392" s="1">
        <f t="shared" si="52"/>
        <v>-1.2149432190698726</v>
      </c>
      <c r="M392" s="1">
        <f t="shared" si="53"/>
        <v>-0.55561093750000523</v>
      </c>
      <c r="N392" s="1">
        <f t="shared" si="54"/>
        <v>-1.2590387727316492</v>
      </c>
      <c r="O392" s="1">
        <f t="shared" si="55"/>
        <v>-166.1931180005777</v>
      </c>
      <c r="P392" s="1">
        <f>IFERROR(-100*_xlfn.XMATCH(A392,Injuries!A:A),O392)</f>
        <v>-166.1931180005777</v>
      </c>
      <c r="Q392" s="64" t="str">
        <f>IF(AND(_xlfn.IFNA(_xlfn.XMATCH(A392,RHH!A:A),0)&gt;0,_xlfn.IFNA(_xlfn.XMATCH(A392,LHH!A:A),0)&gt;0),"S",IF(_xlfn.IFNA(_xlfn.XMATCH(A392,RHH!A:A),0)&gt;0,"R",IF(_xlfn.IFNA(_xlfn.XMATCH(A392,LHH!A:A),0)&gt;0,"L",NA())))</f>
        <v>R</v>
      </c>
      <c r="R392" s="63" cm="1">
        <f t="array" ref="R392">IF(_xlfn.IFS(Q392="R",_xlfn.XLOOKUP(A392,RHH!A:A,RHH!V:V,0),Q392="L",_xlfn.XLOOKUP(A392,LHH!A:A,LHH!V:V,0),Q392="S",_xlfn.XLOOKUP(A392,RHH!A:A,RHH!V:V,0))="",AVERAGE(S392,N392),_xlfn.IFS(Q392="R",_xlfn.XLOOKUP(A392,RHH!A:A,RHH!V:V,0),Q392="L",_xlfn.XLOOKUP(A392,LHH!A:A,LHH!V:V,0),Q392="S",_xlfn.XLOOKUP(A392,RHH!A:A,RHH!V:V,0)))</f>
        <v>-0.82466562458594961</v>
      </c>
      <c r="S392" s="63" cm="1">
        <f t="array" ref="S392">_xlfn.IFS(Q392="R",_xlfn.XLOOKUP(A392,RHH!A:A,RHH!L:L,0),Q392="L",_xlfn.XLOOKUP(A392,LHH!A:A,LHH!L:L,0),Q392="S",_xlfn.XLOOKUP(A392,LHH!A:A,LHH!L:L,0))</f>
        <v>-0.3057327646732983</v>
      </c>
      <c r="T392" s="64" t="s">
        <v>534</v>
      </c>
      <c r="U392" s="64" t="s">
        <v>549</v>
      </c>
      <c r="V392" s="64" t="s">
        <v>549</v>
      </c>
      <c r="W392" s="64" t="s">
        <v>549</v>
      </c>
      <c r="X392" s="64" t="s">
        <v>549</v>
      </c>
    </row>
    <row r="393" spans="1:24" x14ac:dyDescent="0.45">
      <c r="A393" t="s">
        <v>164</v>
      </c>
      <c r="B393" t="s">
        <v>8</v>
      </c>
      <c r="C393">
        <v>55</v>
      </c>
      <c r="D393">
        <v>132</v>
      </c>
      <c r="E393">
        <v>113</v>
      </c>
      <c r="F393">
        <v>40</v>
      </c>
      <c r="G393" s="2">
        <v>0.31</v>
      </c>
      <c r="H393" s="2">
        <f t="shared" si="48"/>
        <v>0.30303030303030304</v>
      </c>
      <c r="I393" s="2">
        <f t="shared" si="49"/>
        <v>0.55303030303030298</v>
      </c>
      <c r="J393" s="2">
        <f t="shared" si="50"/>
        <v>0.17143939393939392</v>
      </c>
      <c r="K393" s="1">
        <f t="shared" si="51"/>
        <v>-0.9557508253521706</v>
      </c>
      <c r="L393" s="1">
        <f t="shared" si="52"/>
        <v>-0.91992046406459904</v>
      </c>
      <c r="M393" s="1">
        <f t="shared" si="53"/>
        <v>-1.221961566547183</v>
      </c>
      <c r="N393" s="1">
        <f t="shared" si="54"/>
        <v>-1.260153721039261</v>
      </c>
      <c r="O393" s="1">
        <f t="shared" si="55"/>
        <v>-166.34029117718245</v>
      </c>
      <c r="P393" s="1">
        <f>IFERROR(-100*_xlfn.XMATCH(A393,Injuries!A:A),O393)</f>
        <v>-166.34029117718245</v>
      </c>
      <c r="Q393" s="64" t="str">
        <f>IF(AND(_xlfn.IFNA(_xlfn.XMATCH(A393,RHH!A:A),0)&gt;0,_xlfn.IFNA(_xlfn.XMATCH(A393,LHH!A:A),0)&gt;0),"S",IF(_xlfn.IFNA(_xlfn.XMATCH(A393,RHH!A:A),0)&gt;0,"R",IF(_xlfn.IFNA(_xlfn.XMATCH(A393,LHH!A:A),0)&gt;0,"L",NA())))</f>
        <v>L</v>
      </c>
      <c r="R393" s="63" cm="1">
        <f t="array" ref="R393">IF(_xlfn.IFS(Q393="R",_xlfn.XLOOKUP(A393,RHH!A:A,RHH!V:V,0),Q393="L",_xlfn.XLOOKUP(A393,LHH!A:A,LHH!V:V,0),Q393="S",_xlfn.XLOOKUP(A393,RHH!A:A,RHH!V:V,0))="",AVERAGE(S393,N393),_xlfn.IFS(Q393="R",_xlfn.XLOOKUP(A393,RHH!A:A,RHH!V:V,0),Q393="L",_xlfn.XLOOKUP(A393,LHH!A:A,LHH!V:V,0),Q393="S",_xlfn.XLOOKUP(A393,RHH!A:A,RHH!V:V,0)))</f>
        <v>0.43227355215374269</v>
      </c>
      <c r="S393" s="63" cm="1">
        <f t="array" ref="S393">_xlfn.IFS(Q393="R",_xlfn.XLOOKUP(A393,RHH!A:A,RHH!L:L,0),Q393="L",_xlfn.XLOOKUP(A393,LHH!A:A,LHH!L:L,0),Q393="S",_xlfn.XLOOKUP(A393,LHH!A:A,LHH!L:L,0))</f>
        <v>-1.2515858312516033</v>
      </c>
      <c r="T393" s="64" t="s">
        <v>534</v>
      </c>
      <c r="U393" s="64" t="s">
        <v>549</v>
      </c>
      <c r="V393" s="64" t="s">
        <v>549</v>
      </c>
      <c r="W393" s="64" t="s">
        <v>549</v>
      </c>
      <c r="X393" s="64" t="s">
        <v>549</v>
      </c>
    </row>
    <row r="394" spans="1:24" x14ac:dyDescent="0.45">
      <c r="A394" t="s">
        <v>437</v>
      </c>
      <c r="B394" t="s">
        <v>53</v>
      </c>
      <c r="C394">
        <v>24</v>
      </c>
      <c r="D394">
        <v>85</v>
      </c>
      <c r="E394">
        <v>66</v>
      </c>
      <c r="F394">
        <v>30</v>
      </c>
      <c r="G394" s="2">
        <v>0.28799999999999998</v>
      </c>
      <c r="H394" s="2">
        <f t="shared" si="48"/>
        <v>0.35294117647058826</v>
      </c>
      <c r="I394" s="2">
        <f t="shared" si="49"/>
        <v>0.42352941176470588</v>
      </c>
      <c r="J394" s="2">
        <f t="shared" si="50"/>
        <v>0.12197647058823528</v>
      </c>
      <c r="K394" s="1">
        <f t="shared" si="51"/>
        <v>-1.7042110516132796</v>
      </c>
      <c r="L394" s="1">
        <f t="shared" si="52"/>
        <v>-1.1603093755503775</v>
      </c>
      <c r="M394" s="1">
        <f t="shared" si="53"/>
        <v>-2.8492010018506249</v>
      </c>
      <c r="N394" s="1">
        <f t="shared" si="54"/>
        <v>-1.9881152764139582</v>
      </c>
      <c r="O394" s="1">
        <f t="shared" si="55"/>
        <v>-168.98979849518645</v>
      </c>
      <c r="P394" s="1">
        <f>IFERROR(-100*_xlfn.XMATCH(A394,Injuries!A:A),O394)</f>
        <v>-168.98979849518645</v>
      </c>
      <c r="Q394" s="64" t="str">
        <f>IF(AND(_xlfn.IFNA(_xlfn.XMATCH(A394,RHH!A:A),0)&gt;0,_xlfn.IFNA(_xlfn.XMATCH(A394,LHH!A:A),0)&gt;0),"S",IF(_xlfn.IFNA(_xlfn.XMATCH(A394,RHH!A:A),0)&gt;0,"R",IF(_xlfn.IFNA(_xlfn.XMATCH(A394,LHH!A:A),0)&gt;0,"L",NA())))</f>
        <v>L</v>
      </c>
      <c r="R394" s="63" cm="1">
        <f t="array" ref="R394">IF(_xlfn.IFS(Q394="R",_xlfn.XLOOKUP(A394,RHH!A:A,RHH!V:V,0),Q394="L",_xlfn.XLOOKUP(A394,LHH!A:A,LHH!V:V,0),Q394="S",_xlfn.XLOOKUP(A394,RHH!A:A,RHH!V:V,0))="",AVERAGE(S394,N394),_xlfn.IFS(Q394="R",_xlfn.XLOOKUP(A394,RHH!A:A,RHH!V:V,0),Q394="L",_xlfn.XLOOKUP(A394,LHH!A:A,LHH!V:V,0),Q394="S",_xlfn.XLOOKUP(A394,RHH!A:A,RHH!V:V,0)))</f>
        <v>-0.40185485001029553</v>
      </c>
      <c r="S394" s="63" cm="1">
        <f t="array" ref="S394">_xlfn.IFS(Q394="R",_xlfn.XLOOKUP(A394,RHH!A:A,RHH!L:L,0),Q394="L",_xlfn.XLOOKUP(A394,LHH!A:A,LHH!L:L,0),Q394="S",_xlfn.XLOOKUP(A394,LHH!A:A,LHH!L:L,0))</f>
        <v>-0.66322467648434569</v>
      </c>
      <c r="T394" s="64" t="s">
        <v>534</v>
      </c>
      <c r="U394" s="64" t="s">
        <v>549</v>
      </c>
      <c r="V394" s="64" t="s">
        <v>549</v>
      </c>
      <c r="W394" s="64" t="s">
        <v>549</v>
      </c>
      <c r="X394" s="64" t="s">
        <v>549</v>
      </c>
    </row>
    <row r="395" spans="1:24" x14ac:dyDescent="0.45">
      <c r="A395" t="s">
        <v>250</v>
      </c>
      <c r="B395" t="s">
        <v>20</v>
      </c>
      <c r="C395">
        <v>65</v>
      </c>
      <c r="D395">
        <v>252</v>
      </c>
      <c r="E395">
        <v>211</v>
      </c>
      <c r="F395">
        <v>67</v>
      </c>
      <c r="G395" s="2">
        <v>0.37</v>
      </c>
      <c r="H395" s="2">
        <f t="shared" si="48"/>
        <v>0.26587301587301587</v>
      </c>
      <c r="I395" s="2">
        <f t="shared" si="49"/>
        <v>0.5714285714285714</v>
      </c>
      <c r="J395" s="2">
        <f t="shared" si="50"/>
        <v>0.21142857142857141</v>
      </c>
      <c r="K395" s="1">
        <f t="shared" si="51"/>
        <v>-0.39854255316543524</v>
      </c>
      <c r="L395" s="1">
        <f t="shared" si="52"/>
        <v>-0.26431434183065866</v>
      </c>
      <c r="M395" s="1">
        <f t="shared" si="53"/>
        <v>-0.99077869524510109</v>
      </c>
      <c r="N395" s="1">
        <f t="shared" si="54"/>
        <v>-0.67162029294994496</v>
      </c>
      <c r="O395" s="1">
        <f t="shared" si="55"/>
        <v>-169.24831382338613</v>
      </c>
      <c r="P395" s="1">
        <f>IFERROR(-100*_xlfn.XMATCH(A395,Injuries!A:A),O395)</f>
        <v>-169.24831382338613</v>
      </c>
      <c r="Q395" s="64" t="str">
        <f>IF(AND(_xlfn.IFNA(_xlfn.XMATCH(A395,RHH!A:A),0)&gt;0,_xlfn.IFNA(_xlfn.XMATCH(A395,LHH!A:A),0)&gt;0),"S",IF(_xlfn.IFNA(_xlfn.XMATCH(A395,RHH!A:A),0)&gt;0,"R",IF(_xlfn.IFNA(_xlfn.XMATCH(A395,LHH!A:A),0)&gt;0,"L",NA())))</f>
        <v>L</v>
      </c>
      <c r="R395" s="63" cm="1">
        <f t="array" ref="R395">IF(_xlfn.IFS(Q395="R",_xlfn.XLOOKUP(A395,RHH!A:A,RHH!V:V,0),Q395="L",_xlfn.XLOOKUP(A395,LHH!A:A,LHH!V:V,0),Q395="S",_xlfn.XLOOKUP(A395,RHH!A:A,RHH!V:V,0))="",AVERAGE(S395,N395),_xlfn.IFS(Q395="R",_xlfn.XLOOKUP(A395,RHH!A:A,RHH!V:V,0),Q395="L",_xlfn.XLOOKUP(A395,LHH!A:A,LHH!V:V,0),Q395="S",_xlfn.XLOOKUP(A395,RHH!A:A,RHH!V:V,0)))</f>
        <v>-0.89584259816221434</v>
      </c>
      <c r="S395" s="63" cm="1">
        <f t="array" ref="S395">_xlfn.IFS(Q395="R",_xlfn.XLOOKUP(A395,RHH!A:A,RHH!L:L,0),Q395="L",_xlfn.XLOOKUP(A395,LHH!A:A,LHH!L:L,0),Q395="S",_xlfn.XLOOKUP(A395,LHH!A:A,LHH!L:L,0))</f>
        <v>-1.0962959781333521</v>
      </c>
      <c r="T395" s="64" t="s">
        <v>534</v>
      </c>
      <c r="U395" s="64" t="s">
        <v>549</v>
      </c>
      <c r="V395" s="64" t="s">
        <v>549</v>
      </c>
      <c r="W395" s="64" t="s">
        <v>549</v>
      </c>
      <c r="X395" s="64" t="s">
        <v>549</v>
      </c>
    </row>
    <row r="396" spans="1:24" x14ac:dyDescent="0.45">
      <c r="A396" t="s">
        <v>222</v>
      </c>
      <c r="B396" t="s">
        <v>57</v>
      </c>
      <c r="C396">
        <v>75</v>
      </c>
      <c r="D396">
        <v>233</v>
      </c>
      <c r="E396">
        <v>201</v>
      </c>
      <c r="F396">
        <v>60</v>
      </c>
      <c r="G396" s="2">
        <v>0.34300000000000003</v>
      </c>
      <c r="H396" s="2">
        <f t="shared" si="48"/>
        <v>0.25751072961373389</v>
      </c>
      <c r="I396" s="2">
        <f t="shared" si="49"/>
        <v>0.60515021459227469</v>
      </c>
      <c r="J396" s="2">
        <f t="shared" si="50"/>
        <v>0.20756652360515024</v>
      </c>
      <c r="K396" s="1">
        <f t="shared" si="51"/>
        <v>-0.27314224989944241</v>
      </c>
      <c r="L396" s="1">
        <f t="shared" si="52"/>
        <v>-0.55933709683593147</v>
      </c>
      <c r="M396" s="1">
        <f t="shared" si="53"/>
        <v>-0.56705043327763915</v>
      </c>
      <c r="N396" s="1">
        <f t="shared" si="54"/>
        <v>-0.72845927758717799</v>
      </c>
      <c r="O396" s="1">
        <f t="shared" si="55"/>
        <v>-169.73101167781246</v>
      </c>
      <c r="P396" s="1">
        <f>IFERROR(-100*_xlfn.XMATCH(A396,Injuries!A:A),O396)</f>
        <v>-169.73101167781246</v>
      </c>
      <c r="Q396" s="64" t="str">
        <f>IF(AND(_xlfn.IFNA(_xlfn.XMATCH(A396,RHH!A:A),0)&gt;0,_xlfn.IFNA(_xlfn.XMATCH(A396,LHH!A:A),0)&gt;0),"S",IF(_xlfn.IFNA(_xlfn.XMATCH(A396,RHH!A:A),0)&gt;0,"R",IF(_xlfn.IFNA(_xlfn.XMATCH(A396,LHH!A:A),0)&gt;0,"L",NA())))</f>
        <v>S</v>
      </c>
      <c r="R396" s="63" cm="1">
        <f t="array" ref="R396">IF(_xlfn.IFS(Q396="R",_xlfn.XLOOKUP(A396,RHH!A:A,RHH!V:V,0),Q396="L",_xlfn.XLOOKUP(A396,LHH!A:A,LHH!V:V,0),Q396="S",_xlfn.XLOOKUP(A396,RHH!A:A,RHH!V:V,0))="",AVERAGE(S396,N396),_xlfn.IFS(Q396="R",_xlfn.XLOOKUP(A396,RHH!A:A,RHH!V:V,0),Q396="L",_xlfn.XLOOKUP(A396,LHH!A:A,LHH!V:V,0),Q396="S",_xlfn.XLOOKUP(A396,RHH!A:A,RHH!V:V,0)))</f>
        <v>-0.56929356556498223</v>
      </c>
      <c r="S396" s="63" cm="1">
        <f t="array" ref="S396">_xlfn.IFS(Q396="R",_xlfn.XLOOKUP(A396,RHH!A:A,RHH!L:L,0),Q396="L",_xlfn.XLOOKUP(A396,LHH!A:A,LHH!L:L,0),Q396="S",_xlfn.XLOOKUP(A396,LHH!A:A,LHH!L:L,0))</f>
        <v>-0.82760896868658218</v>
      </c>
      <c r="T396" s="64" t="s">
        <v>531</v>
      </c>
      <c r="U396" s="64" t="s">
        <v>533</v>
      </c>
      <c r="V396" s="64" t="s">
        <v>549</v>
      </c>
      <c r="W396" s="64" t="s">
        <v>549</v>
      </c>
      <c r="X396" s="64" t="s">
        <v>549</v>
      </c>
    </row>
    <row r="397" spans="1:24" x14ac:dyDescent="0.45">
      <c r="A397" t="s">
        <v>211</v>
      </c>
      <c r="B397" t="s">
        <v>114</v>
      </c>
      <c r="C397">
        <v>70</v>
      </c>
      <c r="D397">
        <v>252</v>
      </c>
      <c r="E397">
        <v>221</v>
      </c>
      <c r="F397">
        <v>74</v>
      </c>
      <c r="G397" s="2">
        <v>0.36199999999999999</v>
      </c>
      <c r="H397" s="2">
        <f t="shared" si="48"/>
        <v>0.29365079365079366</v>
      </c>
      <c r="I397" s="2">
        <f t="shared" si="49"/>
        <v>0.58333333333333337</v>
      </c>
      <c r="J397" s="2">
        <f t="shared" si="50"/>
        <v>0.21116666666666667</v>
      </c>
      <c r="K397" s="1">
        <f t="shared" si="51"/>
        <v>-0.81509631004289773</v>
      </c>
      <c r="L397" s="1">
        <f t="shared" si="52"/>
        <v>-0.35172849146185081</v>
      </c>
      <c r="M397" s="1">
        <f t="shared" si="53"/>
        <v>-0.8411897785202237</v>
      </c>
      <c r="N397" s="1">
        <f t="shared" si="54"/>
        <v>-0.67547482852768792</v>
      </c>
      <c r="O397" s="1">
        <f t="shared" si="55"/>
        <v>-170.21965678897735</v>
      </c>
      <c r="P397" s="1">
        <f>IFERROR(-100*_xlfn.XMATCH(A397,Injuries!A:A),O397)</f>
        <v>-170.21965678897735</v>
      </c>
      <c r="Q397" s="64" t="str">
        <f>IF(AND(_xlfn.IFNA(_xlfn.XMATCH(A397,RHH!A:A),0)&gt;0,_xlfn.IFNA(_xlfn.XMATCH(A397,LHH!A:A),0)&gt;0),"S",IF(_xlfn.IFNA(_xlfn.XMATCH(A397,RHH!A:A),0)&gt;0,"R",IF(_xlfn.IFNA(_xlfn.XMATCH(A397,LHH!A:A),0)&gt;0,"L",NA())))</f>
        <v>L</v>
      </c>
      <c r="R397" s="63" cm="1">
        <f t="array" ref="R397">IF(_xlfn.IFS(Q397="R",_xlfn.XLOOKUP(A397,RHH!A:A,RHH!V:V,0),Q397="L",_xlfn.XLOOKUP(A397,LHH!A:A,LHH!V:V,0),Q397="S",_xlfn.XLOOKUP(A397,RHH!A:A,RHH!V:V,0))="",AVERAGE(S397,N397),_xlfn.IFS(Q397="R",_xlfn.XLOOKUP(A397,RHH!A:A,RHH!V:V,0),Q397="L",_xlfn.XLOOKUP(A397,LHH!A:A,LHH!V:V,0),Q397="S",_xlfn.XLOOKUP(A397,RHH!A:A,RHH!V:V,0)))</f>
        <v>-2.0627379085744439</v>
      </c>
      <c r="S397" s="63" cm="1">
        <f t="array" ref="S397">_xlfn.IFS(Q397="R",_xlfn.XLOOKUP(A397,RHH!A:A,RHH!L:L,0),Q397="L",_xlfn.XLOOKUP(A397,LHH!A:A,LHH!L:L,0),Q397="S",_xlfn.XLOOKUP(A397,LHH!A:A,LHH!L:L,0))</f>
        <v>-5.3803150146018303E-2</v>
      </c>
      <c r="T397" s="64" t="s">
        <v>530</v>
      </c>
      <c r="U397" s="64" t="s">
        <v>549</v>
      </c>
      <c r="V397" s="64" t="s">
        <v>549</v>
      </c>
      <c r="W397" s="64" t="s">
        <v>549</v>
      </c>
      <c r="X397" s="64" t="s">
        <v>549</v>
      </c>
    </row>
    <row r="398" spans="1:24" x14ac:dyDescent="0.45">
      <c r="A398" t="s">
        <v>257</v>
      </c>
      <c r="B398" t="s">
        <v>66</v>
      </c>
      <c r="C398">
        <v>63</v>
      </c>
      <c r="D398">
        <v>209</v>
      </c>
      <c r="E398">
        <v>181</v>
      </c>
      <c r="F398">
        <v>62</v>
      </c>
      <c r="G398" s="2">
        <v>0.35399999999999998</v>
      </c>
      <c r="H398" s="2">
        <f t="shared" si="48"/>
        <v>0.29665071770334928</v>
      </c>
      <c r="I398" s="2">
        <f t="shared" si="49"/>
        <v>0.56937799043062198</v>
      </c>
      <c r="J398" s="2">
        <f t="shared" si="50"/>
        <v>0.20155980861244016</v>
      </c>
      <c r="K398" s="1">
        <f t="shared" si="51"/>
        <v>-0.86008297688270541</v>
      </c>
      <c r="L398" s="1">
        <f t="shared" si="52"/>
        <v>-0.43914264109304291</v>
      </c>
      <c r="M398" s="1">
        <f t="shared" si="53"/>
        <v>-1.0165452072168499</v>
      </c>
      <c r="N398" s="1">
        <f t="shared" si="54"/>
        <v>-0.81686201023082616</v>
      </c>
      <c r="O398" s="1">
        <f t="shared" si="55"/>
        <v>-170.72416013824267</v>
      </c>
      <c r="P398" s="1">
        <f>IFERROR(-100*_xlfn.XMATCH(A398,Injuries!A:A),O398)</f>
        <v>-170.72416013824267</v>
      </c>
      <c r="Q398" s="64" t="str">
        <f>IF(AND(_xlfn.IFNA(_xlfn.XMATCH(A398,RHH!A:A),0)&gt;0,_xlfn.IFNA(_xlfn.XMATCH(A398,LHH!A:A),0)&gt;0),"S",IF(_xlfn.IFNA(_xlfn.XMATCH(A398,RHH!A:A),0)&gt;0,"R",IF(_xlfn.IFNA(_xlfn.XMATCH(A398,LHH!A:A),0)&gt;0,"L",NA())))</f>
        <v>L</v>
      </c>
      <c r="R398" s="63" cm="1">
        <f t="array" ref="R398">IF(_xlfn.IFS(Q398="R",_xlfn.XLOOKUP(A398,RHH!A:A,RHH!V:V,0),Q398="L",_xlfn.XLOOKUP(A398,LHH!A:A,LHH!V:V,0),Q398="S",_xlfn.XLOOKUP(A398,RHH!A:A,RHH!V:V,0))="",AVERAGE(S398,N398),_xlfn.IFS(Q398="R",_xlfn.XLOOKUP(A398,RHH!A:A,RHH!V:V,0),Q398="L",_xlfn.XLOOKUP(A398,LHH!A:A,LHH!V:V,0),Q398="S",_xlfn.XLOOKUP(A398,RHH!A:A,RHH!V:V,0)))</f>
        <v>-0.21729074239237681</v>
      </c>
      <c r="S398" s="63" cm="1">
        <f t="array" ref="S398">_xlfn.IFS(Q398="R",_xlfn.XLOOKUP(A398,RHH!A:A,RHH!L:L,0),Q398="L",_xlfn.XLOOKUP(A398,LHH!A:A,LHH!L:L,0),Q398="S",_xlfn.XLOOKUP(A398,LHH!A:A,LHH!L:L,0))</f>
        <v>-7.2603605803423898E-2</v>
      </c>
      <c r="T398" s="64" t="s">
        <v>531</v>
      </c>
      <c r="U398" s="64" t="s">
        <v>533</v>
      </c>
      <c r="V398" s="64" t="s">
        <v>549</v>
      </c>
      <c r="W398" s="64" t="s">
        <v>549</v>
      </c>
      <c r="X398" s="64" t="s">
        <v>549</v>
      </c>
    </row>
    <row r="399" spans="1:24" x14ac:dyDescent="0.45">
      <c r="A399" t="s">
        <v>166</v>
      </c>
      <c r="B399" t="s">
        <v>114</v>
      </c>
      <c r="C399">
        <v>57</v>
      </c>
      <c r="D399">
        <v>210</v>
      </c>
      <c r="E399">
        <v>183</v>
      </c>
      <c r="F399">
        <v>48</v>
      </c>
      <c r="G399" s="2">
        <v>0.311</v>
      </c>
      <c r="H399" s="2">
        <f t="shared" si="48"/>
        <v>0.22857142857142856</v>
      </c>
      <c r="I399" s="2">
        <f t="shared" si="49"/>
        <v>0.6428571428571429</v>
      </c>
      <c r="J399" s="2">
        <f t="shared" si="50"/>
        <v>0.19992857142857146</v>
      </c>
      <c r="K399" s="1">
        <f t="shared" si="51"/>
        <v>0.16082963464144279</v>
      </c>
      <c r="L399" s="1">
        <f t="shared" si="52"/>
        <v>-0.90899369536069996</v>
      </c>
      <c r="M399" s="1">
        <f t="shared" si="53"/>
        <v>-9.3245194895841224E-2</v>
      </c>
      <c r="N399" s="1">
        <f t="shared" si="54"/>
        <v>-0.84086944604539959</v>
      </c>
      <c r="O399" s="1">
        <f t="shared" si="55"/>
        <v>-176.5825836695339</v>
      </c>
      <c r="P399" s="1">
        <f>IFERROR(-100*_xlfn.XMATCH(A399,Injuries!A:A),O399)</f>
        <v>-176.5825836695339</v>
      </c>
      <c r="Q399" s="64" t="str">
        <f>IF(AND(_xlfn.IFNA(_xlfn.XMATCH(A399,RHH!A:A),0)&gt;0,_xlfn.IFNA(_xlfn.XMATCH(A399,LHH!A:A),0)&gt;0),"S",IF(_xlfn.IFNA(_xlfn.XMATCH(A399,RHH!A:A),0)&gt;0,"R",IF(_xlfn.IFNA(_xlfn.XMATCH(A399,LHH!A:A),0)&gt;0,"L",NA())))</f>
        <v>R</v>
      </c>
      <c r="R399" s="63" cm="1">
        <f t="array" ref="R399">IF(_xlfn.IFS(Q399="R",_xlfn.XLOOKUP(A399,RHH!A:A,RHH!V:V,0),Q399="L",_xlfn.XLOOKUP(A399,LHH!A:A,LHH!V:V,0),Q399="S",_xlfn.XLOOKUP(A399,RHH!A:A,RHH!V:V,0))="",AVERAGE(S399,N399),_xlfn.IFS(Q399="R",_xlfn.XLOOKUP(A399,RHH!A:A,RHH!V:V,0),Q399="L",_xlfn.XLOOKUP(A399,LHH!A:A,LHH!V:V,0),Q399="S",_xlfn.XLOOKUP(A399,RHH!A:A,RHH!V:V,0)))</f>
        <v>-1.1818571864710277</v>
      </c>
      <c r="S399" s="63" cm="1">
        <f t="array" ref="S399">_xlfn.IFS(Q399="R",_xlfn.XLOOKUP(A399,RHH!A:A,RHH!L:L,0),Q399="L",_xlfn.XLOOKUP(A399,LHH!A:A,LHH!L:L,0),Q399="S",_xlfn.XLOOKUP(A399,LHH!A:A,LHH!L:L,0))</f>
        <v>0.13964795479129563</v>
      </c>
      <c r="T399" s="64" t="s">
        <v>534</v>
      </c>
      <c r="U399" s="64" t="s">
        <v>531</v>
      </c>
      <c r="V399" s="64" t="s">
        <v>549</v>
      </c>
      <c r="W399" s="64" t="s">
        <v>549</v>
      </c>
      <c r="X399" s="64" t="s">
        <v>549</v>
      </c>
    </row>
    <row r="400" spans="1:24" x14ac:dyDescent="0.45">
      <c r="A400" s="87" t="s">
        <v>506</v>
      </c>
      <c r="B400" t="s">
        <v>20</v>
      </c>
      <c r="C400">
        <v>48</v>
      </c>
      <c r="D400">
        <v>85</v>
      </c>
      <c r="E400">
        <v>70</v>
      </c>
      <c r="F400">
        <v>21</v>
      </c>
      <c r="G400" s="2">
        <v>0.2</v>
      </c>
      <c r="H400" s="2">
        <f t="shared" si="48"/>
        <v>0.24705882352941178</v>
      </c>
      <c r="I400" s="2">
        <f t="shared" si="49"/>
        <v>0.57647058823529407</v>
      </c>
      <c r="J400" s="2">
        <f t="shared" si="50"/>
        <v>0.11529411764705882</v>
      </c>
      <c r="K400" s="1">
        <f t="shared" si="51"/>
        <v>-0.1164061430450702</v>
      </c>
      <c r="L400" s="1">
        <f t="shared" si="52"/>
        <v>-2.1218650214934898</v>
      </c>
      <c r="M400" s="1">
        <f t="shared" si="53"/>
        <v>-0.92742338933809476</v>
      </c>
      <c r="N400" s="1">
        <f t="shared" si="54"/>
        <v>-2.0864615873686576</v>
      </c>
      <c r="O400" s="1">
        <f t="shared" si="55"/>
        <v>-177.3492349263359</v>
      </c>
      <c r="P400" s="1">
        <f>IFERROR(-100*_xlfn.XMATCH(A400,Injuries!A:A),O400)</f>
        <v>-177.3492349263359</v>
      </c>
      <c r="Q400" s="64" t="str">
        <f>IF(AND(_xlfn.IFNA(_xlfn.XMATCH(A400,RHH!A:A),0)&gt;0,_xlfn.IFNA(_xlfn.XMATCH(A400,LHH!A:A),0)&gt;0),"S",IF(_xlfn.IFNA(_xlfn.XMATCH(A400,RHH!A:A),0)&gt;0,"R",IF(_xlfn.IFNA(_xlfn.XMATCH(A400,LHH!A:A),0)&gt;0,"L",NA())))</f>
        <v>R</v>
      </c>
      <c r="R400" s="63" cm="1">
        <f t="array" ref="R400">IF(_xlfn.IFS(Q400="R",_xlfn.XLOOKUP(A400,RHH!A:A,RHH!V:V,0),Q400="L",_xlfn.XLOOKUP(A400,LHH!A:A,LHH!V:V,0),Q400="S",_xlfn.XLOOKUP(A400,RHH!A:A,RHH!V:V,0))="",AVERAGE(S400,N400),_xlfn.IFS(Q400="R",_xlfn.XLOOKUP(A400,RHH!A:A,RHH!V:V,0),Q400="L",_xlfn.XLOOKUP(A400,LHH!A:A,LHH!V:V,0),Q400="S",_xlfn.XLOOKUP(A400,RHH!A:A,RHH!V:V,0)))</f>
        <v>-0.63348151517608053</v>
      </c>
      <c r="S400" s="63" cm="1">
        <f t="array" ref="S400">_xlfn.IFS(Q400="R",_xlfn.XLOOKUP(A400,RHH!A:A,RHH!L:L,0),Q400="L",_xlfn.XLOOKUP(A400,LHH!A:A,LHH!L:L,0),Q400="S",_xlfn.XLOOKUP(A400,LHH!A:A,LHH!L:L,0))</f>
        <v>-1.0331481075007358</v>
      </c>
      <c r="T400" s="64"/>
      <c r="U400" s="64"/>
      <c r="V400" s="64"/>
      <c r="W400" s="64"/>
      <c r="X400" s="64"/>
    </row>
    <row r="401" spans="1:24" x14ac:dyDescent="0.45">
      <c r="A401" s="87" t="s">
        <v>490</v>
      </c>
      <c r="B401" t="s">
        <v>8</v>
      </c>
      <c r="C401">
        <v>36</v>
      </c>
      <c r="D401">
        <v>97</v>
      </c>
      <c r="E401">
        <v>85</v>
      </c>
      <c r="F401">
        <v>25</v>
      </c>
      <c r="G401" s="2">
        <v>0.21199999999999999</v>
      </c>
      <c r="H401" s="2">
        <f t="shared" si="48"/>
        <v>0.25773195876288657</v>
      </c>
      <c r="I401" s="2">
        <f t="shared" si="49"/>
        <v>0.61855670103092786</v>
      </c>
      <c r="J401" s="2">
        <f t="shared" si="50"/>
        <v>0.1311340206185567</v>
      </c>
      <c r="K401" s="1">
        <f t="shared" si="51"/>
        <v>-0.27645978789501513</v>
      </c>
      <c r="L401" s="1">
        <f t="shared" si="52"/>
        <v>-1.9907437970467017</v>
      </c>
      <c r="M401" s="1">
        <f t="shared" si="53"/>
        <v>-0.39859164346826981</v>
      </c>
      <c r="N401" s="1">
        <f t="shared" si="54"/>
        <v>-1.8533407036260314</v>
      </c>
      <c r="O401" s="1">
        <f t="shared" si="55"/>
        <v>-179.77404825172505</v>
      </c>
      <c r="P401" s="1">
        <f>IFERROR(-100*_xlfn.XMATCH(A401,Injuries!A:A),O401)</f>
        <v>-179.77404825172505</v>
      </c>
      <c r="Q401" s="64" t="str">
        <f>IF(AND(_xlfn.IFNA(_xlfn.XMATCH(A401,RHH!A:A),0)&gt;0,_xlfn.IFNA(_xlfn.XMATCH(A401,LHH!A:A),0)&gt;0),"S",IF(_xlfn.IFNA(_xlfn.XMATCH(A401,RHH!A:A),0)&gt;0,"R",IF(_xlfn.IFNA(_xlfn.XMATCH(A401,LHH!A:A),0)&gt;0,"L",NA())))</f>
        <v>L</v>
      </c>
      <c r="R401" s="63" cm="1">
        <f t="array" ref="R401">IF(_xlfn.IFS(Q401="R",_xlfn.XLOOKUP(A401,RHH!A:A,RHH!V:V,0),Q401="L",_xlfn.XLOOKUP(A401,LHH!A:A,LHH!V:V,0),Q401="S",_xlfn.XLOOKUP(A401,RHH!A:A,RHH!V:V,0))="",AVERAGE(S401,N401),_xlfn.IFS(Q401="R",_xlfn.XLOOKUP(A401,RHH!A:A,RHH!V:V,0),Q401="L",_xlfn.XLOOKUP(A401,LHH!A:A,LHH!V:V,0),Q401="S",_xlfn.XLOOKUP(A401,RHH!A:A,RHH!V:V,0)))</f>
        <v>2.7915274225221338E-2</v>
      </c>
      <c r="S401" s="63" cm="1">
        <f t="array" ref="S401">_xlfn.IFS(Q401="R",_xlfn.XLOOKUP(A401,RHH!A:A,RHH!L:L,0),Q401="L",_xlfn.XLOOKUP(A401,LHH!A:A,LHH!L:L,0),Q401="S",_xlfn.XLOOKUP(A401,LHH!A:A,LHH!L:L,0))</f>
        <v>-0.57930071133632954</v>
      </c>
      <c r="T401" s="64"/>
      <c r="U401" s="64"/>
      <c r="V401" s="64"/>
      <c r="W401" s="64"/>
      <c r="X401" s="64"/>
    </row>
    <row r="402" spans="1:24" x14ac:dyDescent="0.45">
      <c r="A402" t="s">
        <v>174</v>
      </c>
      <c r="B402" t="s">
        <v>18</v>
      </c>
      <c r="C402">
        <v>79</v>
      </c>
      <c r="D402">
        <v>338</v>
      </c>
      <c r="E402">
        <v>275</v>
      </c>
      <c r="F402">
        <v>85</v>
      </c>
      <c r="G402" s="2">
        <v>0.39300000000000002</v>
      </c>
      <c r="H402" s="2">
        <f t="shared" si="48"/>
        <v>0.25147928994082841</v>
      </c>
      <c r="I402" s="2">
        <f t="shared" si="49"/>
        <v>0.56213017751479288</v>
      </c>
      <c r="J402" s="2">
        <f t="shared" si="50"/>
        <v>0.22091715976331361</v>
      </c>
      <c r="K402" s="1">
        <f t="shared" si="51"/>
        <v>-0.18269517111481459</v>
      </c>
      <c r="L402" s="1">
        <f t="shared" si="52"/>
        <v>-1.2998661640981289E-2</v>
      </c>
      <c r="M402" s="1">
        <f t="shared" si="53"/>
        <v>-1.1076173757639394</v>
      </c>
      <c r="N402" s="1">
        <f t="shared" si="54"/>
        <v>-0.53197372427807244</v>
      </c>
      <c r="O402" s="1">
        <f t="shared" si="55"/>
        <v>-179.80711880598849</v>
      </c>
      <c r="P402" s="1">
        <f>IFERROR(-100*_xlfn.XMATCH(A402,Injuries!A:A),O402)</f>
        <v>-179.80711880598849</v>
      </c>
      <c r="Q402" s="64" t="str">
        <f>IF(AND(_xlfn.IFNA(_xlfn.XMATCH(A402,RHH!A:A),0)&gt;0,_xlfn.IFNA(_xlfn.XMATCH(A402,LHH!A:A),0)&gt;0),"S",IF(_xlfn.IFNA(_xlfn.XMATCH(A402,RHH!A:A),0)&gt;0,"R",IF(_xlfn.IFNA(_xlfn.XMATCH(A402,LHH!A:A),0)&gt;0,"L",NA())))</f>
        <v>S</v>
      </c>
      <c r="R402" s="63" cm="1">
        <f t="array" ref="R402">IF(_xlfn.IFS(Q402="R",_xlfn.XLOOKUP(A402,RHH!A:A,RHH!V:V,0),Q402="L",_xlfn.XLOOKUP(A402,LHH!A:A,LHH!V:V,0),Q402="S",_xlfn.XLOOKUP(A402,RHH!A:A,RHH!V:V,0))="",AVERAGE(S402,N402),_xlfn.IFS(Q402="R",_xlfn.XLOOKUP(A402,RHH!A:A,RHH!V:V,0),Q402="L",_xlfn.XLOOKUP(A402,LHH!A:A,LHH!V:V,0),Q402="S",_xlfn.XLOOKUP(A402,RHH!A:A,RHH!V:V,0)))</f>
        <v>-1.0790478025024595</v>
      </c>
      <c r="S402" s="63" cm="1">
        <f t="array" ref="S402">_xlfn.IFS(Q402="R",_xlfn.XLOOKUP(A402,RHH!A:A,RHH!L:L,0),Q402="L",_xlfn.XLOOKUP(A402,LHH!A:A,LHH!L:L,0),Q402="S",_xlfn.XLOOKUP(A402,LHH!A:A,LHH!L:L,0))</f>
        <v>3.0479332614352442E-2</v>
      </c>
      <c r="T402" s="64" t="s">
        <v>531</v>
      </c>
      <c r="U402" s="64" t="s">
        <v>533</v>
      </c>
      <c r="V402" s="64" t="s">
        <v>549</v>
      </c>
      <c r="W402" s="64" t="s">
        <v>549</v>
      </c>
      <c r="X402" s="64" t="s">
        <v>549</v>
      </c>
    </row>
    <row r="403" spans="1:24" x14ac:dyDescent="0.45">
      <c r="A403" t="s">
        <v>297</v>
      </c>
      <c r="B403" t="s">
        <v>18</v>
      </c>
      <c r="C403">
        <v>63</v>
      </c>
      <c r="D403">
        <v>246</v>
      </c>
      <c r="E403">
        <v>181</v>
      </c>
      <c r="F403">
        <v>64</v>
      </c>
      <c r="G403" s="2">
        <v>0.436</v>
      </c>
      <c r="H403" s="2">
        <f t="shared" si="48"/>
        <v>0.26016260162601629</v>
      </c>
      <c r="I403" s="2">
        <f t="shared" si="49"/>
        <v>0.47560975609756095</v>
      </c>
      <c r="J403" s="2">
        <f t="shared" si="50"/>
        <v>0.20736585365853658</v>
      </c>
      <c r="K403" s="1">
        <f t="shared" si="51"/>
        <v>-0.3129095508805218</v>
      </c>
      <c r="L403" s="1">
        <f t="shared" si="52"/>
        <v>0.45685239262667582</v>
      </c>
      <c r="M403" s="1">
        <f t="shared" si="53"/>
        <v>-2.1947870493721555</v>
      </c>
      <c r="N403" s="1">
        <f t="shared" si="54"/>
        <v>-0.7314126009364017</v>
      </c>
      <c r="O403" s="1">
        <f t="shared" si="55"/>
        <v>-179.9274998303548</v>
      </c>
      <c r="P403" s="1">
        <f>IFERROR(-100*_xlfn.XMATCH(A403,Injuries!A:A),O403)</f>
        <v>-179.9274998303548</v>
      </c>
      <c r="Q403" s="64" t="str">
        <f>IF(AND(_xlfn.IFNA(_xlfn.XMATCH(A403,RHH!A:A),0)&gt;0,_xlfn.IFNA(_xlfn.XMATCH(A403,LHH!A:A),0)&gt;0),"S",IF(_xlfn.IFNA(_xlfn.XMATCH(A403,RHH!A:A),0)&gt;0,"R",IF(_xlfn.IFNA(_xlfn.XMATCH(A403,LHH!A:A),0)&gt;0,"L",NA())))</f>
        <v>S</v>
      </c>
      <c r="R403" s="63" cm="1">
        <f t="array" ref="R403">IF(_xlfn.IFS(Q403="R",_xlfn.XLOOKUP(A403,RHH!A:A,RHH!V:V,0),Q403="L",_xlfn.XLOOKUP(A403,LHH!A:A,LHH!V:V,0),Q403="S",_xlfn.XLOOKUP(A403,RHH!A:A,RHH!V:V,0))="",AVERAGE(S403,N403),_xlfn.IFS(Q403="R",_xlfn.XLOOKUP(A403,RHH!A:A,RHH!V:V,0),Q403="L",_xlfn.XLOOKUP(A403,LHH!A:A,LHH!V:V,0),Q403="S",_xlfn.XLOOKUP(A403,RHH!A:A,RHH!V:V,0)))</f>
        <v>-0.9203689351085188</v>
      </c>
      <c r="S403" s="63" cm="1">
        <f t="array" ref="S403">_xlfn.IFS(Q403="R",_xlfn.XLOOKUP(A403,RHH!A:A,RHH!L:L,0),Q403="L",_xlfn.XLOOKUP(A403,LHH!A:A,LHH!L:L,0),Q403="S",_xlfn.XLOOKUP(A403,LHH!A:A,LHH!L:L,0))</f>
        <v>-0.97954840317342629</v>
      </c>
      <c r="T403" s="64" t="s">
        <v>531</v>
      </c>
      <c r="U403" s="64" t="s">
        <v>549</v>
      </c>
      <c r="V403" s="64" t="s">
        <v>549</v>
      </c>
      <c r="W403" s="64" t="s">
        <v>549</v>
      </c>
      <c r="X403" s="64" t="s">
        <v>549</v>
      </c>
    </row>
    <row r="404" spans="1:24" x14ac:dyDescent="0.45">
      <c r="A404" s="87" t="s">
        <v>360</v>
      </c>
      <c r="B404" t="s">
        <v>117</v>
      </c>
      <c r="C404">
        <v>74</v>
      </c>
      <c r="D404">
        <v>282</v>
      </c>
      <c r="E404">
        <v>257</v>
      </c>
      <c r="F404">
        <v>83</v>
      </c>
      <c r="G404" s="2">
        <v>0.34599999999999997</v>
      </c>
      <c r="H404" s="2">
        <f t="shared" si="48"/>
        <v>0.29432624113475175</v>
      </c>
      <c r="I404" s="2">
        <f t="shared" si="49"/>
        <v>0.61702127659574468</v>
      </c>
      <c r="J404" s="2">
        <f t="shared" si="50"/>
        <v>0.21348936170212765</v>
      </c>
      <c r="K404" s="1">
        <f t="shared" si="51"/>
        <v>-0.82522527677547997</v>
      </c>
      <c r="L404" s="1">
        <f t="shared" si="52"/>
        <v>-0.526556790724235</v>
      </c>
      <c r="M404" s="1">
        <f t="shared" si="53"/>
        <v>-0.4178849716179141</v>
      </c>
      <c r="N404" s="1">
        <f t="shared" si="54"/>
        <v>-0.64129098786240191</v>
      </c>
      <c r="O404" s="1">
        <f t="shared" si="55"/>
        <v>-180.84405857719733</v>
      </c>
      <c r="P404" s="1">
        <f>IFERROR(-100*_xlfn.XMATCH(A404,Injuries!A:A),O404)</f>
        <v>-180.84405857719733</v>
      </c>
      <c r="Q404" s="64" t="str">
        <f>IF(AND(_xlfn.IFNA(_xlfn.XMATCH(A404,RHH!A:A),0)&gt;0,_xlfn.IFNA(_xlfn.XMATCH(A404,LHH!A:A),0)&gt;0),"S",IF(_xlfn.IFNA(_xlfn.XMATCH(A404,RHH!A:A),0)&gt;0,"R",IF(_xlfn.IFNA(_xlfn.XMATCH(A404,LHH!A:A),0)&gt;0,"L",NA())))</f>
        <v>R</v>
      </c>
      <c r="R404" s="63" cm="1">
        <f t="array" ref="R404">IF(_xlfn.IFS(Q404="R",_xlfn.XLOOKUP(A404,RHH!A:A,RHH!V:V,0),Q404="L",_xlfn.XLOOKUP(A404,LHH!A:A,LHH!V:V,0),Q404="S",_xlfn.XLOOKUP(A404,RHH!A:A,RHH!V:V,0))="",AVERAGE(S404,N404),_xlfn.IFS(Q404="R",_xlfn.XLOOKUP(A404,RHH!A:A,RHH!V:V,0),Q404="L",_xlfn.XLOOKUP(A404,LHH!A:A,LHH!V:V,0),Q404="S",_xlfn.XLOOKUP(A404,RHH!A:A,RHH!V:V,0)))</f>
        <v>-0.4693218472508332</v>
      </c>
      <c r="S404" s="63" cm="1">
        <f t="array" ref="S404">_xlfn.IFS(Q404="R",_xlfn.XLOOKUP(A404,RHH!A:A,RHH!L:L,0),Q404="L",_xlfn.XLOOKUP(A404,LHH!A:A,LHH!L:L,0),Q404="S",_xlfn.XLOOKUP(A404,LHH!A:A,LHH!L:L,0))</f>
        <v>-0.82027590578602738</v>
      </c>
      <c r="T404" s="64"/>
      <c r="U404" s="64"/>
      <c r="V404" s="64"/>
      <c r="W404" s="64"/>
      <c r="X404" s="64"/>
    </row>
    <row r="405" spans="1:24" x14ac:dyDescent="0.45">
      <c r="A405" s="87" t="s">
        <v>388</v>
      </c>
      <c r="B405" t="s">
        <v>112</v>
      </c>
      <c r="C405">
        <v>36</v>
      </c>
      <c r="D405">
        <v>105</v>
      </c>
      <c r="E405">
        <v>100</v>
      </c>
      <c r="F405">
        <v>42</v>
      </c>
      <c r="G405" s="2">
        <v>0.25</v>
      </c>
      <c r="H405" s="2">
        <f t="shared" si="48"/>
        <v>0.4</v>
      </c>
      <c r="I405" s="2">
        <f t="shared" si="49"/>
        <v>0.55238095238095242</v>
      </c>
      <c r="J405" s="2">
        <f t="shared" si="50"/>
        <v>0.1380952380952381</v>
      </c>
      <c r="K405" s="1">
        <f t="shared" si="51"/>
        <v>-2.409902122088039</v>
      </c>
      <c r="L405" s="1">
        <f t="shared" si="52"/>
        <v>-1.5755265862985395</v>
      </c>
      <c r="M405" s="1">
        <f t="shared" si="53"/>
        <v>-1.2301209620049025</v>
      </c>
      <c r="N405" s="1">
        <f t="shared" si="54"/>
        <v>-1.7508902547180654</v>
      </c>
      <c r="O405" s="1">
        <f t="shared" si="55"/>
        <v>-183.84347674539686</v>
      </c>
      <c r="P405" s="1">
        <f>IFERROR(-100*_xlfn.XMATCH(A405,Injuries!A:A),O405)</f>
        <v>-183.84347674539686</v>
      </c>
      <c r="Q405" s="64" t="str">
        <f>IF(AND(_xlfn.IFNA(_xlfn.XMATCH(A405,RHH!A:A),0)&gt;0,_xlfn.IFNA(_xlfn.XMATCH(A405,LHH!A:A),0)&gt;0),"S",IF(_xlfn.IFNA(_xlfn.XMATCH(A405,RHH!A:A),0)&gt;0,"R",IF(_xlfn.IFNA(_xlfn.XMATCH(A405,LHH!A:A),0)&gt;0,"L",NA())))</f>
        <v>R</v>
      </c>
      <c r="R405" s="63" cm="1">
        <f t="array" ref="R405">IF(_xlfn.IFS(Q405="R",_xlfn.XLOOKUP(A405,RHH!A:A,RHH!V:V,0),Q405="L",_xlfn.XLOOKUP(A405,LHH!A:A,LHH!V:V,0),Q405="S",_xlfn.XLOOKUP(A405,RHH!A:A,RHH!V:V,0))="",AVERAGE(S405,N405),_xlfn.IFS(Q405="R",_xlfn.XLOOKUP(A405,RHH!A:A,RHH!V:V,0),Q405="L",_xlfn.XLOOKUP(A405,LHH!A:A,LHH!V:V,0),Q405="S",_xlfn.XLOOKUP(A405,RHH!A:A,RHH!V:V,0)))</f>
        <v>-1.5967550987582402</v>
      </c>
      <c r="S405" s="63" cm="1">
        <f t="array" ref="S405">_xlfn.IFS(Q405="R",_xlfn.XLOOKUP(A405,RHH!A:A,RHH!L:L,0),Q405="L",_xlfn.XLOOKUP(A405,LHH!A:A,LHH!L:L,0),Q405="S",_xlfn.XLOOKUP(A405,LHH!A:A,LHH!L:L,0))</f>
        <v>-0.75549917302347602</v>
      </c>
      <c r="T405" s="64"/>
      <c r="U405" s="64"/>
      <c r="V405" s="64"/>
      <c r="W405" s="64"/>
      <c r="X405" s="64"/>
    </row>
    <row r="406" spans="1:24" x14ac:dyDescent="0.45">
      <c r="A406" s="87" t="s">
        <v>465</v>
      </c>
      <c r="B406" t="s">
        <v>35</v>
      </c>
      <c r="C406">
        <v>36</v>
      </c>
      <c r="D406">
        <v>92</v>
      </c>
      <c r="E406">
        <v>83</v>
      </c>
      <c r="F406">
        <v>35</v>
      </c>
      <c r="G406" s="2">
        <v>0.22900000000000001</v>
      </c>
      <c r="H406" s="2">
        <f t="shared" si="48"/>
        <v>0.38043478260869568</v>
      </c>
      <c r="I406" s="2">
        <f t="shared" si="49"/>
        <v>0.52173913043478259</v>
      </c>
      <c r="J406" s="2">
        <f t="shared" si="50"/>
        <v>0.11947826086956521</v>
      </c>
      <c r="K406" s="1">
        <f t="shared" si="51"/>
        <v>-2.1165033889830442</v>
      </c>
      <c r="L406" s="1">
        <f t="shared" si="52"/>
        <v>-1.8049887290804185</v>
      </c>
      <c r="M406" s="1">
        <f t="shared" si="53"/>
        <v>-1.6151498259228461</v>
      </c>
      <c r="N406" s="1">
        <f t="shared" si="54"/>
        <v>-2.0248822224261103</v>
      </c>
      <c r="O406" s="1">
        <f t="shared" si="55"/>
        <v>-186.28916446320216</v>
      </c>
      <c r="P406" s="1">
        <f>IFERROR(-100*_xlfn.XMATCH(A406,Injuries!A:A),O406)</f>
        <v>-186.28916446320216</v>
      </c>
      <c r="Q406" s="64" t="str">
        <f>IF(AND(_xlfn.IFNA(_xlfn.XMATCH(A406,RHH!A:A),0)&gt;0,_xlfn.IFNA(_xlfn.XMATCH(A406,LHH!A:A),0)&gt;0),"S",IF(_xlfn.IFNA(_xlfn.XMATCH(A406,RHH!A:A),0)&gt;0,"R",IF(_xlfn.IFNA(_xlfn.XMATCH(A406,LHH!A:A),0)&gt;0,"L",NA())))</f>
        <v>L</v>
      </c>
      <c r="R406" s="63" cm="1">
        <f t="array" ref="R406">IF(_xlfn.IFS(Q406="R",_xlfn.XLOOKUP(A406,RHH!A:A,RHH!V:V,0),Q406="L",_xlfn.XLOOKUP(A406,LHH!A:A,LHH!V:V,0),Q406="S",_xlfn.XLOOKUP(A406,RHH!A:A,RHH!V:V,0))="",AVERAGE(S406,N406),_xlfn.IFS(Q406="R",_xlfn.XLOOKUP(A406,RHH!A:A,RHH!V:V,0),Q406="L",_xlfn.XLOOKUP(A406,LHH!A:A,LHH!V:V,0),Q406="S",_xlfn.XLOOKUP(A406,RHH!A:A,RHH!V:V,0)))</f>
        <v>-1.2512953381889973</v>
      </c>
      <c r="S406" s="63" cm="1">
        <f t="array" ref="S406">_xlfn.IFS(Q406="R",_xlfn.XLOOKUP(A406,RHH!A:A,RHH!L:L,0),Q406="L",_xlfn.XLOOKUP(A406,LHH!A:A,LHH!L:L,0),Q406="S",_xlfn.XLOOKUP(A406,LHH!A:A,LHH!L:L,0))</f>
        <v>-0.47770845395188433</v>
      </c>
      <c r="T406" s="64"/>
      <c r="U406" s="64"/>
      <c r="V406" s="64"/>
      <c r="W406" s="64"/>
      <c r="X406" s="64"/>
    </row>
    <row r="407" spans="1:24" x14ac:dyDescent="0.45">
      <c r="A407" s="87" t="s">
        <v>266</v>
      </c>
      <c r="B407" t="s">
        <v>93</v>
      </c>
      <c r="C407">
        <v>55</v>
      </c>
      <c r="D407">
        <v>162</v>
      </c>
      <c r="E407">
        <v>143</v>
      </c>
      <c r="F407">
        <v>53</v>
      </c>
      <c r="G407" s="2">
        <v>0.32200000000000001</v>
      </c>
      <c r="H407" s="2">
        <f t="shared" si="48"/>
        <v>0.3271604938271605</v>
      </c>
      <c r="I407" s="2">
        <f t="shared" si="49"/>
        <v>0.55555555555555558</v>
      </c>
      <c r="J407" s="2">
        <f t="shared" si="50"/>
        <v>0.1788888888888889</v>
      </c>
      <c r="K407" s="1">
        <f t="shared" si="51"/>
        <v>-1.3176056040538047</v>
      </c>
      <c r="L407" s="1">
        <f t="shared" si="52"/>
        <v>-0.78879923961781084</v>
      </c>
      <c r="M407" s="1">
        <f t="shared" si="53"/>
        <v>-1.1902305842116023</v>
      </c>
      <c r="N407" s="1">
        <f t="shared" si="54"/>
        <v>-1.1505171374574439</v>
      </c>
      <c r="O407" s="1">
        <f t="shared" si="55"/>
        <v>-186.38377626810592</v>
      </c>
      <c r="P407" s="1">
        <f>IFERROR(-100*_xlfn.XMATCH(A407,Injuries!A:A),O407)</f>
        <v>-186.38377626810592</v>
      </c>
      <c r="Q407" s="64" t="str">
        <f>IF(AND(_xlfn.IFNA(_xlfn.XMATCH(A407,RHH!A:A),0)&gt;0,_xlfn.IFNA(_xlfn.XMATCH(A407,LHH!A:A),0)&gt;0),"S",IF(_xlfn.IFNA(_xlfn.XMATCH(A407,RHH!A:A),0)&gt;0,"R",IF(_xlfn.IFNA(_xlfn.XMATCH(A407,LHH!A:A),0)&gt;0,"L",NA())))</f>
        <v>R</v>
      </c>
      <c r="R407" s="63" cm="1">
        <f t="array" ref="R407">IF(_xlfn.IFS(Q407="R",_xlfn.XLOOKUP(A407,RHH!A:A,RHH!V:V,0),Q407="L",_xlfn.XLOOKUP(A407,LHH!A:A,LHH!V:V,0),Q407="S",_xlfn.XLOOKUP(A407,RHH!A:A,RHH!V:V,0))="",AVERAGE(S407,N407),_xlfn.IFS(Q407="R",_xlfn.XLOOKUP(A407,RHH!A:A,RHH!V:V,0),Q407="L",_xlfn.XLOOKUP(A407,LHH!A:A,LHH!V:V,0),Q407="S",_xlfn.XLOOKUP(A407,RHH!A:A,RHH!V:V,0)))</f>
        <v>-0.79342271121883523</v>
      </c>
      <c r="S407" s="63" cm="1">
        <f t="array" ref="S407">_xlfn.IFS(Q407="R",_xlfn.XLOOKUP(A407,RHH!A:A,RHH!L:L,0),Q407="L",_xlfn.XLOOKUP(A407,LHH!A:A,LHH!L:L,0),Q407="S",_xlfn.XLOOKUP(A407,LHH!A:A,LHH!L:L,0))</f>
        <v>-0.95548740089327577</v>
      </c>
      <c r="T407" s="64"/>
      <c r="U407" s="64"/>
      <c r="V407" s="64"/>
      <c r="W407" s="64"/>
      <c r="X407" s="64"/>
    </row>
    <row r="408" spans="1:24" x14ac:dyDescent="0.45">
      <c r="A408" t="s">
        <v>500</v>
      </c>
      <c r="B408" t="s">
        <v>37</v>
      </c>
      <c r="C408">
        <v>35</v>
      </c>
      <c r="D408">
        <v>146</v>
      </c>
      <c r="E408">
        <v>123</v>
      </c>
      <c r="F408">
        <v>41</v>
      </c>
      <c r="G408" s="2">
        <v>0.30099999999999999</v>
      </c>
      <c r="H408" s="2">
        <f t="shared" si="48"/>
        <v>0.28082191780821919</v>
      </c>
      <c r="I408" s="2">
        <f t="shared" si="49"/>
        <v>0.56164383561643838</v>
      </c>
      <c r="J408" s="2">
        <f t="shared" si="50"/>
        <v>0.16905479452054795</v>
      </c>
      <c r="K408" s="1">
        <f t="shared" si="51"/>
        <v>-0.62271531860829676</v>
      </c>
      <c r="L408" s="1">
        <f t="shared" si="52"/>
        <v>-1.0182613823996902</v>
      </c>
      <c r="M408" s="1">
        <f t="shared" si="53"/>
        <v>-1.113728489813492</v>
      </c>
      <c r="N408" s="1">
        <f t="shared" si="54"/>
        <v>-1.2952486281794</v>
      </c>
      <c r="O408" s="1">
        <f t="shared" si="55"/>
        <v>-189.1062997141924</v>
      </c>
      <c r="P408" s="1">
        <f>IFERROR(-100*_xlfn.XMATCH(A408,Injuries!A:A),O408)</f>
        <v>-189.1062997141924</v>
      </c>
      <c r="Q408" s="64" t="str">
        <f>IF(AND(_xlfn.IFNA(_xlfn.XMATCH(A408,RHH!A:A),0)&gt;0,_xlfn.IFNA(_xlfn.XMATCH(A408,LHH!A:A),0)&gt;0),"S",IF(_xlfn.IFNA(_xlfn.XMATCH(A408,RHH!A:A),0)&gt;0,"R",IF(_xlfn.IFNA(_xlfn.XMATCH(A408,LHH!A:A),0)&gt;0,"L",NA())))</f>
        <v>L</v>
      </c>
      <c r="R408" s="63" cm="1">
        <f t="array" ref="R408">IF(_xlfn.IFS(Q408="R",_xlfn.XLOOKUP(A408,RHH!A:A,RHH!V:V,0),Q408="L",_xlfn.XLOOKUP(A408,LHH!A:A,LHH!V:V,0),Q408="S",_xlfn.XLOOKUP(A408,RHH!A:A,RHH!V:V,0))="",AVERAGE(S408,N408),_xlfn.IFS(Q408="R",_xlfn.XLOOKUP(A408,RHH!A:A,RHH!V:V,0),Q408="L",_xlfn.XLOOKUP(A408,LHH!A:A,LHH!V:V,0),Q408="S",_xlfn.XLOOKUP(A408,RHH!A:A,RHH!V:V,0)))</f>
        <v>-0.53146355751491658</v>
      </c>
      <c r="S408" s="63" cm="1">
        <f t="array" ref="S408">_xlfn.IFS(Q408="R",_xlfn.XLOOKUP(A408,RHH!A:A,RHH!L:L,0),Q408="L",_xlfn.XLOOKUP(A408,LHH!A:A,LHH!L:L,0),Q408="S",_xlfn.XLOOKUP(A408,LHH!A:A,LHH!L:L,0))</f>
        <v>-0.39754282341135605</v>
      </c>
      <c r="T408" s="64" t="s">
        <v>530</v>
      </c>
      <c r="U408" s="64" t="s">
        <v>549</v>
      </c>
      <c r="V408" s="64" t="s">
        <v>549</v>
      </c>
      <c r="W408" s="64" t="s">
        <v>549</v>
      </c>
      <c r="X408" s="64" t="s">
        <v>549</v>
      </c>
    </row>
    <row r="409" spans="1:24" x14ac:dyDescent="0.45">
      <c r="A409" t="s">
        <v>343</v>
      </c>
      <c r="B409" t="s">
        <v>22</v>
      </c>
      <c r="C409">
        <v>87</v>
      </c>
      <c r="D409">
        <v>363</v>
      </c>
      <c r="E409">
        <v>322</v>
      </c>
      <c r="F409">
        <v>108</v>
      </c>
      <c r="G409" s="2">
        <v>0.376</v>
      </c>
      <c r="H409" s="2">
        <f t="shared" si="48"/>
        <v>0.2975206611570248</v>
      </c>
      <c r="I409" s="2">
        <f t="shared" si="49"/>
        <v>0.58953168044077131</v>
      </c>
      <c r="J409" s="2">
        <f t="shared" si="50"/>
        <v>0.22166391184573001</v>
      </c>
      <c r="K409" s="1">
        <f t="shared" si="51"/>
        <v>-0.87312859258308717</v>
      </c>
      <c r="L409" s="1">
        <f t="shared" si="52"/>
        <v>-0.19875372960726456</v>
      </c>
      <c r="M409" s="1">
        <f t="shared" si="53"/>
        <v>-0.76330464006016496</v>
      </c>
      <c r="N409" s="1">
        <f t="shared" si="54"/>
        <v>-0.52098353666752961</v>
      </c>
      <c r="O409" s="1">
        <f t="shared" si="55"/>
        <v>-189.11702381031324</v>
      </c>
      <c r="P409" s="1">
        <f>IFERROR(-100*_xlfn.XMATCH(A409,Injuries!A:A),O409)</f>
        <v>-189.11702381031324</v>
      </c>
      <c r="Q409" s="64" t="str">
        <f>IF(AND(_xlfn.IFNA(_xlfn.XMATCH(A409,RHH!A:A),0)&gt;0,_xlfn.IFNA(_xlfn.XMATCH(A409,LHH!A:A),0)&gt;0),"S",IF(_xlfn.IFNA(_xlfn.XMATCH(A409,RHH!A:A),0)&gt;0,"R",IF(_xlfn.IFNA(_xlfn.XMATCH(A409,LHH!A:A),0)&gt;0,"L",NA())))</f>
        <v>R</v>
      </c>
      <c r="R409" s="63" cm="1">
        <f t="array" ref="R409">IF(_xlfn.IFS(Q409="R",_xlfn.XLOOKUP(A409,RHH!A:A,RHH!V:V,0),Q409="L",_xlfn.XLOOKUP(A409,LHH!A:A,LHH!V:V,0),Q409="S",_xlfn.XLOOKUP(A409,RHH!A:A,RHH!V:V,0))="",AVERAGE(S409,N409),_xlfn.IFS(Q409="R",_xlfn.XLOOKUP(A409,RHH!A:A,RHH!V:V,0),Q409="L",_xlfn.XLOOKUP(A409,LHH!A:A,LHH!V:V,0),Q409="S",_xlfn.XLOOKUP(A409,RHH!A:A,RHH!V:V,0)))</f>
        <v>-1.2987377545148522</v>
      </c>
      <c r="S409" s="63" cm="1">
        <f t="array" ref="S409">_xlfn.IFS(Q409="R",_xlfn.XLOOKUP(A409,RHH!A:A,RHH!L:L,0),Q409="L",_xlfn.XLOOKUP(A409,LHH!A:A,LHH!L:L,0),Q409="S",_xlfn.XLOOKUP(A409,LHH!A:A,LHH!L:L,0))</f>
        <v>-0.14712591396417379</v>
      </c>
      <c r="T409" s="64" t="s">
        <v>531</v>
      </c>
      <c r="U409" s="64" t="s">
        <v>549</v>
      </c>
      <c r="V409" s="64" t="s">
        <v>549</v>
      </c>
      <c r="W409" s="64" t="s">
        <v>549</v>
      </c>
      <c r="X409" s="64" t="s">
        <v>549</v>
      </c>
    </row>
    <row r="410" spans="1:24" x14ac:dyDescent="0.45">
      <c r="A410" s="87" t="s">
        <v>344</v>
      </c>
      <c r="B410" t="s">
        <v>65</v>
      </c>
      <c r="C410">
        <v>47</v>
      </c>
      <c r="D410">
        <v>162</v>
      </c>
      <c r="E410">
        <v>151</v>
      </c>
      <c r="F410">
        <v>55</v>
      </c>
      <c r="G410" s="2">
        <v>0.29799999999999999</v>
      </c>
      <c r="H410" s="2">
        <f t="shared" si="48"/>
        <v>0.33950617283950618</v>
      </c>
      <c r="I410" s="2">
        <f t="shared" si="49"/>
        <v>0.59259259259259256</v>
      </c>
      <c r="J410" s="2">
        <f t="shared" si="50"/>
        <v>0.17659259259259258</v>
      </c>
      <c r="K410" s="1">
        <f t="shared" si="51"/>
        <v>-1.5027406071104545</v>
      </c>
      <c r="L410" s="1">
        <f t="shared" si="52"/>
        <v>-1.0510416885113871</v>
      </c>
      <c r="M410" s="1">
        <f t="shared" si="53"/>
        <v>-0.72484284328976512</v>
      </c>
      <c r="N410" s="1">
        <f t="shared" si="54"/>
        <v>-1.1843124594926078</v>
      </c>
      <c r="O410" s="1">
        <f t="shared" si="55"/>
        <v>-191.85861843780245</v>
      </c>
      <c r="P410" s="1">
        <f>IFERROR(-100*_xlfn.XMATCH(A410,Injuries!A:A),O410)</f>
        <v>-191.85861843780245</v>
      </c>
      <c r="Q410" s="64" t="str">
        <f>IF(AND(_xlfn.IFNA(_xlfn.XMATCH(A410,RHH!A:A),0)&gt;0,_xlfn.IFNA(_xlfn.XMATCH(A410,LHH!A:A),0)&gt;0),"S",IF(_xlfn.IFNA(_xlfn.XMATCH(A410,RHH!A:A),0)&gt;0,"R",IF(_xlfn.IFNA(_xlfn.XMATCH(A410,LHH!A:A),0)&gt;0,"L",NA())))</f>
        <v>R</v>
      </c>
      <c r="R410" s="63" cm="1">
        <f t="array" ref="R410">IF(_xlfn.IFS(Q410="R",_xlfn.XLOOKUP(A410,RHH!A:A,RHH!V:V,0),Q410="L",_xlfn.XLOOKUP(A410,LHH!A:A,LHH!V:V,0),Q410="S",_xlfn.XLOOKUP(A410,RHH!A:A,RHH!V:V,0))="",AVERAGE(S410,N410),_xlfn.IFS(Q410="R",_xlfn.XLOOKUP(A410,RHH!A:A,RHH!V:V,0),Q410="L",_xlfn.XLOOKUP(A410,LHH!A:A,LHH!V:V,0),Q410="S",_xlfn.XLOOKUP(A410,RHH!A:A,RHH!V:V,0)))</f>
        <v>-3.851784311002994E-2</v>
      </c>
      <c r="S410" s="63" cm="1">
        <f t="array" ref="S410">_xlfn.IFS(Q410="R",_xlfn.XLOOKUP(A410,RHH!A:A,RHH!L:L,0),Q410="L",_xlfn.XLOOKUP(A410,LHH!A:A,LHH!L:L,0),Q410="S",_xlfn.XLOOKUP(A410,LHH!A:A,LHH!L:L,0))</f>
        <v>-0.51819245478192222</v>
      </c>
      <c r="T410" s="64"/>
      <c r="U410" s="64"/>
      <c r="V410" s="64"/>
      <c r="W410" s="64"/>
      <c r="X410" s="64"/>
    </row>
    <row r="411" spans="1:24" x14ac:dyDescent="0.45">
      <c r="A411" t="s">
        <v>350</v>
      </c>
      <c r="B411" t="s">
        <v>78</v>
      </c>
      <c r="C411">
        <v>67</v>
      </c>
      <c r="D411">
        <v>235</v>
      </c>
      <c r="E411">
        <v>208</v>
      </c>
      <c r="F411">
        <v>75</v>
      </c>
      <c r="G411" s="2">
        <v>0.35599999999999998</v>
      </c>
      <c r="H411" s="2">
        <f t="shared" si="48"/>
        <v>0.31914893617021278</v>
      </c>
      <c r="I411" s="2">
        <f t="shared" si="49"/>
        <v>0.56595744680851068</v>
      </c>
      <c r="J411" s="2">
        <f t="shared" si="50"/>
        <v>0.20148085106382979</v>
      </c>
      <c r="K411" s="1">
        <f t="shared" si="51"/>
        <v>-1.1974648041978935</v>
      </c>
      <c r="L411" s="1">
        <f t="shared" si="52"/>
        <v>-0.41728910368524491</v>
      </c>
      <c r="M411" s="1">
        <f t="shared" si="53"/>
        <v>-1.0595259420803624</v>
      </c>
      <c r="N411" s="1">
        <f t="shared" si="54"/>
        <v>-0.8180240535554173</v>
      </c>
      <c r="O411" s="1">
        <f t="shared" si="55"/>
        <v>-192.23565258552307</v>
      </c>
      <c r="P411" s="1">
        <f>IFERROR(-100*_xlfn.XMATCH(A411,Injuries!A:A),O411)</f>
        <v>-192.23565258552307</v>
      </c>
      <c r="Q411" s="64" t="str">
        <f>IF(AND(_xlfn.IFNA(_xlfn.XMATCH(A411,RHH!A:A),0)&gt;0,_xlfn.IFNA(_xlfn.XMATCH(A411,LHH!A:A),0)&gt;0),"S",IF(_xlfn.IFNA(_xlfn.XMATCH(A411,RHH!A:A),0)&gt;0,"R",IF(_xlfn.IFNA(_xlfn.XMATCH(A411,LHH!A:A),0)&gt;0,"L",NA())))</f>
        <v>R</v>
      </c>
      <c r="R411" s="63" cm="1">
        <f t="array" ref="R411">IF(_xlfn.IFS(Q411="R",_xlfn.XLOOKUP(A411,RHH!A:A,RHH!V:V,0),Q411="L",_xlfn.XLOOKUP(A411,LHH!A:A,LHH!V:V,0),Q411="S",_xlfn.XLOOKUP(A411,RHH!A:A,RHH!V:V,0))="",AVERAGE(S411,N411),_xlfn.IFS(Q411="R",_xlfn.XLOOKUP(A411,RHH!A:A,RHH!V:V,0),Q411="L",_xlfn.XLOOKUP(A411,LHH!A:A,LHH!V:V,0),Q411="S",_xlfn.XLOOKUP(A411,RHH!A:A,RHH!V:V,0)))</f>
        <v>-0.4495927366974633</v>
      </c>
      <c r="S411" s="63" cm="1">
        <f t="array" ref="S411">_xlfn.IFS(Q411="R",_xlfn.XLOOKUP(A411,RHH!A:A,RHH!L:L,0),Q411="L",_xlfn.XLOOKUP(A411,LHH!A:A,LHH!L:L,0),Q411="S",_xlfn.XLOOKUP(A411,LHH!A:A,LHH!L:L,0))</f>
        <v>-0.97678863817701089</v>
      </c>
      <c r="T411" s="64" t="s">
        <v>534</v>
      </c>
      <c r="U411" s="64" t="s">
        <v>549</v>
      </c>
      <c r="V411" s="64" t="s">
        <v>549</v>
      </c>
      <c r="W411" s="64" t="s">
        <v>549</v>
      </c>
      <c r="X411" s="64" t="s">
        <v>549</v>
      </c>
    </row>
    <row r="412" spans="1:24" x14ac:dyDescent="0.45">
      <c r="A412" s="87" t="s">
        <v>326</v>
      </c>
      <c r="B412" t="s">
        <v>33</v>
      </c>
      <c r="C412">
        <v>45</v>
      </c>
      <c r="D412">
        <v>112</v>
      </c>
      <c r="E412">
        <v>101</v>
      </c>
      <c r="F412">
        <v>38</v>
      </c>
      <c r="G412" s="2">
        <v>0.248</v>
      </c>
      <c r="H412" s="2">
        <f t="shared" si="48"/>
        <v>0.3392857142857143</v>
      </c>
      <c r="I412" s="2">
        <f t="shared" si="49"/>
        <v>0.5625</v>
      </c>
      <c r="J412" s="2">
        <f t="shared" si="50"/>
        <v>0.13950000000000001</v>
      </c>
      <c r="K412" s="1">
        <f t="shared" si="51"/>
        <v>-1.4994346249130144</v>
      </c>
      <c r="L412" s="1">
        <f t="shared" si="52"/>
        <v>-1.5973801237063374</v>
      </c>
      <c r="M412" s="1">
        <f t="shared" si="53"/>
        <v>-1.102970382788758</v>
      </c>
      <c r="N412" s="1">
        <f t="shared" si="54"/>
        <v>-1.7302159275283513</v>
      </c>
      <c r="O412" s="1">
        <f t="shared" si="55"/>
        <v>-193.78418388317533</v>
      </c>
      <c r="P412" s="1">
        <f>IFERROR(-100*_xlfn.XMATCH(A412,Injuries!A:A),O412)</f>
        <v>-193.78418388317533</v>
      </c>
      <c r="Q412" s="64" t="str">
        <f>IF(AND(_xlfn.IFNA(_xlfn.XMATCH(A412,RHH!A:A),0)&gt;0,_xlfn.IFNA(_xlfn.XMATCH(A412,LHH!A:A),0)&gt;0),"S",IF(_xlfn.IFNA(_xlfn.XMATCH(A412,RHH!A:A),0)&gt;0,"R",IF(_xlfn.IFNA(_xlfn.XMATCH(A412,LHH!A:A),0)&gt;0,"L",NA())))</f>
        <v>S</v>
      </c>
      <c r="R412" s="63" cm="1">
        <f t="array" ref="R412">IF(_xlfn.IFS(Q412="R",_xlfn.XLOOKUP(A412,RHH!A:A,RHH!V:V,0),Q412="L",_xlfn.XLOOKUP(A412,LHH!A:A,LHH!V:V,0),Q412="S",_xlfn.XLOOKUP(A412,RHH!A:A,RHH!V:V,0))="",AVERAGE(S412,N412),_xlfn.IFS(Q412="R",_xlfn.XLOOKUP(A412,RHH!A:A,RHH!V:V,0),Q412="L",_xlfn.XLOOKUP(A412,LHH!A:A,LHH!V:V,0),Q412="S",_xlfn.XLOOKUP(A412,RHH!A:A,RHH!V:V,0)))</f>
        <v>-1.532710515977854</v>
      </c>
      <c r="S412" s="63" cm="1">
        <f t="array" ref="S412">_xlfn.IFS(Q412="R",_xlfn.XLOOKUP(A412,RHH!A:A,RHH!L:L,0),Q412="L",_xlfn.XLOOKUP(A412,LHH!A:A,LHH!L:L,0),Q412="S",_xlfn.XLOOKUP(A412,LHH!A:A,LHH!L:L,0))</f>
        <v>-0.68369953663235039</v>
      </c>
      <c r="T412" s="64"/>
      <c r="U412" s="64"/>
      <c r="V412" s="64"/>
      <c r="W412" s="64"/>
      <c r="X412" s="64"/>
    </row>
    <row r="413" spans="1:24" x14ac:dyDescent="0.45">
      <c r="A413" s="87" t="s">
        <v>557</v>
      </c>
      <c r="B413" t="s">
        <v>78</v>
      </c>
      <c r="C413">
        <v>24</v>
      </c>
      <c r="D413">
        <v>96</v>
      </c>
      <c r="E413">
        <v>87</v>
      </c>
      <c r="F413">
        <v>28</v>
      </c>
      <c r="G413" s="2">
        <v>0.19500000000000001</v>
      </c>
      <c r="H413" s="2">
        <f t="shared" si="48"/>
        <v>0.29166666666666669</v>
      </c>
      <c r="I413" s="2">
        <f t="shared" si="49"/>
        <v>0.61458333333333337</v>
      </c>
      <c r="J413" s="2">
        <f t="shared" si="50"/>
        <v>0.11984375000000001</v>
      </c>
      <c r="K413" s="1">
        <f t="shared" si="51"/>
        <v>-0.78534247026593618</v>
      </c>
      <c r="L413" s="1">
        <f t="shared" si="52"/>
        <v>-2.1764988650129848</v>
      </c>
      <c r="M413" s="1">
        <f t="shared" si="53"/>
        <v>-0.44851887211742297</v>
      </c>
      <c r="N413" s="1">
        <f t="shared" si="54"/>
        <v>-2.0195032027920505</v>
      </c>
      <c r="O413" s="1">
        <f t="shared" si="55"/>
        <v>-193.87230746803687</v>
      </c>
      <c r="P413" s="1">
        <f>IFERROR(-100*_xlfn.XMATCH(A413,Injuries!A:A),O413)</f>
        <v>-193.87230746803687</v>
      </c>
      <c r="Q413" s="64" t="str">
        <f>IF(AND(_xlfn.IFNA(_xlfn.XMATCH(A413,RHH!A:A),0)&gt;0,_xlfn.IFNA(_xlfn.XMATCH(A413,LHH!A:A),0)&gt;0),"S",IF(_xlfn.IFNA(_xlfn.XMATCH(A413,RHH!A:A),0)&gt;0,"R",IF(_xlfn.IFNA(_xlfn.XMATCH(A413,LHH!A:A),0)&gt;0,"L",NA())))</f>
        <v>L</v>
      </c>
      <c r="R413" s="63" cm="1">
        <f t="array" ref="R413">IF(_xlfn.IFS(Q413="R",_xlfn.XLOOKUP(A413,RHH!A:A,RHH!V:V,0),Q413="L",_xlfn.XLOOKUP(A413,LHH!A:A,LHH!V:V,0),Q413="S",_xlfn.XLOOKUP(A413,RHH!A:A,RHH!V:V,0))="",AVERAGE(S413,N413),_xlfn.IFS(Q413="R",_xlfn.XLOOKUP(A413,RHH!A:A,RHH!V:V,0),Q413="L",_xlfn.XLOOKUP(A413,LHH!A:A,LHH!V:V,0),Q413="S",_xlfn.XLOOKUP(A413,RHH!A:A,RHH!V:V,0)))</f>
        <v>-1.0540000716116702</v>
      </c>
      <c r="S413" s="63" cm="1">
        <f t="array" ref="S413">_xlfn.IFS(Q413="R",_xlfn.XLOOKUP(A413,RHH!A:A,RHH!L:L,0),Q413="L",_xlfn.XLOOKUP(A413,LHH!A:A,LHH!L:L,0),Q413="S",_xlfn.XLOOKUP(A413,LHH!A:A,LHH!L:L,0))</f>
        <v>-1.0155613744892109</v>
      </c>
      <c r="T413" s="64"/>
      <c r="U413" s="64"/>
      <c r="V413" s="64"/>
      <c r="W413" s="64"/>
      <c r="X413" s="64"/>
    </row>
    <row r="414" spans="1:24" x14ac:dyDescent="0.45">
      <c r="A414" s="87" t="s">
        <v>215</v>
      </c>
      <c r="B414" t="s">
        <v>499</v>
      </c>
      <c r="C414">
        <v>63</v>
      </c>
      <c r="D414">
        <v>156</v>
      </c>
      <c r="E414">
        <v>139</v>
      </c>
      <c r="F414">
        <v>33</v>
      </c>
      <c r="G414" s="2">
        <v>0.252</v>
      </c>
      <c r="H414" s="2">
        <f t="shared" si="48"/>
        <v>0.21153846153846154</v>
      </c>
      <c r="I414" s="2">
        <f t="shared" si="49"/>
        <v>0.67948717948717952</v>
      </c>
      <c r="J414" s="2">
        <f t="shared" si="50"/>
        <v>0.17123076923076924</v>
      </c>
      <c r="K414" s="1">
        <f t="shared" si="51"/>
        <v>0.41625490534212839</v>
      </c>
      <c r="L414" s="1">
        <f t="shared" si="52"/>
        <v>-1.5536730488907413</v>
      </c>
      <c r="M414" s="1">
        <f t="shared" si="53"/>
        <v>0.36702839502685536</v>
      </c>
      <c r="N414" s="1">
        <f t="shared" si="54"/>
        <v>-1.2632241171479144</v>
      </c>
      <c r="O414" s="1">
        <f t="shared" si="55"/>
        <v>-197.06296227507465</v>
      </c>
      <c r="P414" s="1">
        <f>IFERROR(-100*_xlfn.XMATCH(A414,Injuries!A:A),O414)</f>
        <v>-197.06296227507465</v>
      </c>
      <c r="Q414" s="64" t="str">
        <f>IF(AND(_xlfn.IFNA(_xlfn.XMATCH(A414,RHH!A:A),0)&gt;0,_xlfn.IFNA(_xlfn.XMATCH(A414,LHH!A:A),0)&gt;0),"S",IF(_xlfn.IFNA(_xlfn.XMATCH(A414,RHH!A:A),0)&gt;0,"R",IF(_xlfn.IFNA(_xlfn.XMATCH(A414,LHH!A:A),0)&gt;0,"L",NA())))</f>
        <v>R</v>
      </c>
      <c r="R414" s="63" cm="1">
        <f t="array" ref="R414">IF(_xlfn.IFS(Q414="R",_xlfn.XLOOKUP(A414,RHH!A:A,RHH!V:V,0),Q414="L",_xlfn.XLOOKUP(A414,LHH!A:A,LHH!V:V,0),Q414="S",_xlfn.XLOOKUP(A414,RHH!A:A,RHH!V:V,0))="",AVERAGE(S414,N414),_xlfn.IFS(Q414="R",_xlfn.XLOOKUP(A414,RHH!A:A,RHH!V:V,0),Q414="L",_xlfn.XLOOKUP(A414,LHH!A:A,LHH!V:V,0),Q414="S",_xlfn.XLOOKUP(A414,RHH!A:A,RHH!V:V,0)))</f>
        <v>-0.74124915582673445</v>
      </c>
      <c r="S414" s="63" cm="1">
        <f t="array" ref="S414">_xlfn.IFS(Q414="R",_xlfn.XLOOKUP(A414,RHH!A:A,RHH!L:L,0),Q414="L",_xlfn.XLOOKUP(A414,LHH!A:A,LHH!L:L,0),Q414="S",_xlfn.XLOOKUP(A414,LHH!A:A,LHH!L:L,0))</f>
        <v>-0.89232687414305445</v>
      </c>
      <c r="T414" s="64"/>
      <c r="U414" s="64"/>
      <c r="V414" s="64"/>
      <c r="W414" s="64"/>
      <c r="X414" s="64"/>
    </row>
    <row r="415" spans="1:24" x14ac:dyDescent="0.45">
      <c r="A415" t="s">
        <v>379</v>
      </c>
      <c r="B415" t="s">
        <v>47</v>
      </c>
      <c r="C415">
        <v>78</v>
      </c>
      <c r="D415">
        <v>165</v>
      </c>
      <c r="E415">
        <v>138</v>
      </c>
      <c r="F415">
        <v>49</v>
      </c>
      <c r="G415" s="2">
        <v>0.32600000000000001</v>
      </c>
      <c r="H415" s="2">
        <f t="shared" si="48"/>
        <v>0.29696969696969699</v>
      </c>
      <c r="I415" s="2">
        <f t="shared" si="49"/>
        <v>0.53939393939393943</v>
      </c>
      <c r="J415" s="2">
        <f t="shared" si="50"/>
        <v>0.17584242424242427</v>
      </c>
      <c r="K415" s="1">
        <f t="shared" si="51"/>
        <v>-0.86486636930617911</v>
      </c>
      <c r="L415" s="1">
        <f t="shared" si="52"/>
        <v>-0.74509216480221474</v>
      </c>
      <c r="M415" s="1">
        <f t="shared" si="53"/>
        <v>-1.3933088711593133</v>
      </c>
      <c r="N415" s="1">
        <f t="shared" si="54"/>
        <v>-1.1953529254008688</v>
      </c>
      <c r="O415" s="1">
        <f t="shared" si="55"/>
        <v>-197.23323269114334</v>
      </c>
      <c r="P415" s="1">
        <f>IFERROR(-100*_xlfn.XMATCH(A415,Injuries!A:A),O415)</f>
        <v>-197.23323269114334</v>
      </c>
      <c r="Q415" s="64" t="str">
        <f>IF(AND(_xlfn.IFNA(_xlfn.XMATCH(A415,RHH!A:A),0)&gt;0,_xlfn.IFNA(_xlfn.XMATCH(A415,LHH!A:A),0)&gt;0),"S",IF(_xlfn.IFNA(_xlfn.XMATCH(A415,RHH!A:A),0)&gt;0,"R",IF(_xlfn.IFNA(_xlfn.XMATCH(A415,LHH!A:A),0)&gt;0,"L",NA())))</f>
        <v>L</v>
      </c>
      <c r="R415" s="63" cm="1">
        <f t="array" ref="R415">IF(_xlfn.IFS(Q415="R",_xlfn.XLOOKUP(A415,RHH!A:A,RHH!V:V,0),Q415="L",_xlfn.XLOOKUP(A415,LHH!A:A,LHH!V:V,0),Q415="S",_xlfn.XLOOKUP(A415,RHH!A:A,RHH!V:V,0))="",AVERAGE(S415,N415),_xlfn.IFS(Q415="R",_xlfn.XLOOKUP(A415,RHH!A:A,RHH!V:V,0),Q415="L",_xlfn.XLOOKUP(A415,LHH!A:A,LHH!V:V,0),Q415="S",_xlfn.XLOOKUP(A415,RHH!A:A,RHH!V:V,0)))</f>
        <v>-0.36401386531463709</v>
      </c>
      <c r="S415" s="63" cm="1">
        <f t="array" ref="S415">_xlfn.IFS(Q415="R",_xlfn.XLOOKUP(A415,RHH!A:A,RHH!L:L,0),Q415="L",_xlfn.XLOOKUP(A415,LHH!A:A,LHH!L:L,0),Q415="S",_xlfn.XLOOKUP(A415,LHH!A:A,LHH!L:L,0))</f>
        <v>-0.94868322501271263</v>
      </c>
      <c r="T415" s="64" t="s">
        <v>534</v>
      </c>
      <c r="U415" s="64" t="s">
        <v>549</v>
      </c>
      <c r="V415" s="64" t="s">
        <v>549</v>
      </c>
      <c r="W415" s="64" t="s">
        <v>549</v>
      </c>
      <c r="X415" s="64" t="s">
        <v>549</v>
      </c>
    </row>
    <row r="416" spans="1:24" x14ac:dyDescent="0.45">
      <c r="A416" t="s">
        <v>133</v>
      </c>
      <c r="B416" t="s">
        <v>90</v>
      </c>
      <c r="C416">
        <v>52</v>
      </c>
      <c r="D416">
        <v>175</v>
      </c>
      <c r="E416">
        <v>152</v>
      </c>
      <c r="F416">
        <v>64</v>
      </c>
      <c r="G416" s="2">
        <v>0.35499999999999998</v>
      </c>
      <c r="H416" s="2">
        <f t="shared" si="48"/>
        <v>0.36571428571428571</v>
      </c>
      <c r="I416" s="2">
        <f t="shared" si="49"/>
        <v>0.50285714285714289</v>
      </c>
      <c r="J416" s="2">
        <f t="shared" si="50"/>
        <v>0.17851428571428571</v>
      </c>
      <c r="K416" s="1">
        <f t="shared" si="51"/>
        <v>-1.8957557707421426</v>
      </c>
      <c r="L416" s="1">
        <f t="shared" si="52"/>
        <v>-0.42821587238914388</v>
      </c>
      <c r="M416" s="1">
        <f t="shared" si="53"/>
        <v>-1.8524108555803886</v>
      </c>
      <c r="N416" s="1">
        <f t="shared" si="54"/>
        <v>-1.1560302913747014</v>
      </c>
      <c r="O416" s="1">
        <f t="shared" si="55"/>
        <v>-202.30530099057273</v>
      </c>
      <c r="P416" s="1">
        <f>IFERROR(-100*_xlfn.XMATCH(A416,Injuries!A:A),O416)</f>
        <v>-202.30530099057273</v>
      </c>
      <c r="Q416" s="64" t="str">
        <f>IF(AND(_xlfn.IFNA(_xlfn.XMATCH(A416,RHH!A:A),0)&gt;0,_xlfn.IFNA(_xlfn.XMATCH(A416,LHH!A:A),0)&gt;0),"S",IF(_xlfn.IFNA(_xlfn.XMATCH(A416,RHH!A:A),0)&gt;0,"R",IF(_xlfn.IFNA(_xlfn.XMATCH(A416,LHH!A:A),0)&gt;0,"L",NA())))</f>
        <v>L</v>
      </c>
      <c r="R416" s="63" cm="1">
        <f t="array" ref="R416">IF(_xlfn.IFS(Q416="R",_xlfn.XLOOKUP(A416,RHH!A:A,RHH!V:V,0),Q416="L",_xlfn.XLOOKUP(A416,LHH!A:A,LHH!V:V,0),Q416="S",_xlfn.XLOOKUP(A416,RHH!A:A,RHH!V:V,0))="",AVERAGE(S416,N416),_xlfn.IFS(Q416="R",_xlfn.XLOOKUP(A416,RHH!A:A,RHH!V:V,0),Q416="L",_xlfn.XLOOKUP(A416,LHH!A:A,LHH!V:V,0),Q416="S",_xlfn.XLOOKUP(A416,RHH!A:A,RHH!V:V,0)))</f>
        <v>-0.60307942639920875</v>
      </c>
      <c r="S416" s="63" cm="1">
        <f t="array" ref="S416">_xlfn.IFS(Q416="R",_xlfn.XLOOKUP(A416,RHH!A:A,RHH!L:L,0),Q416="L",_xlfn.XLOOKUP(A416,LHH!A:A,LHH!L:L,0),Q416="S",_xlfn.XLOOKUP(A416,LHH!A:A,LHH!L:L,0))</f>
        <v>-0.7671935084853948</v>
      </c>
      <c r="T416" s="64" t="s">
        <v>534</v>
      </c>
      <c r="U416" s="64" t="s">
        <v>549</v>
      </c>
      <c r="V416" s="64" t="s">
        <v>549</v>
      </c>
      <c r="W416" s="64" t="s">
        <v>549</v>
      </c>
      <c r="X416" s="64" t="s">
        <v>549</v>
      </c>
    </row>
    <row r="417" spans="1:24" x14ac:dyDescent="0.45">
      <c r="A417" s="87" t="s">
        <v>357</v>
      </c>
      <c r="B417" t="s">
        <v>499</v>
      </c>
      <c r="C417">
        <v>69</v>
      </c>
      <c r="D417">
        <v>215</v>
      </c>
      <c r="E417">
        <v>196</v>
      </c>
      <c r="F417">
        <v>52</v>
      </c>
      <c r="G417" s="2">
        <v>0.28599999999999998</v>
      </c>
      <c r="H417" s="2">
        <f t="shared" si="48"/>
        <v>0.24186046511627907</v>
      </c>
      <c r="I417" s="2">
        <f t="shared" si="49"/>
        <v>0.66976744186046511</v>
      </c>
      <c r="J417" s="2">
        <f t="shared" si="50"/>
        <v>0.19155348837209302</v>
      </c>
      <c r="K417" s="1">
        <f t="shared" si="51"/>
        <v>-3.8451896887974457E-2</v>
      </c>
      <c r="L417" s="1">
        <f t="shared" si="52"/>
        <v>-1.1821629129581754</v>
      </c>
      <c r="M417" s="1">
        <f t="shared" si="53"/>
        <v>0.24489533314271605</v>
      </c>
      <c r="N417" s="1">
        <f t="shared" si="54"/>
        <v>-0.96412820382044939</v>
      </c>
      <c r="O417" s="1">
        <f t="shared" si="55"/>
        <v>-207.28756382139662</v>
      </c>
      <c r="P417" s="1">
        <f>IFERROR(-100*_xlfn.XMATCH(A417,Injuries!A:A),O417)</f>
        <v>-207.28756382139662</v>
      </c>
      <c r="Q417" s="64" t="str">
        <f>IF(AND(_xlfn.IFNA(_xlfn.XMATCH(A417,RHH!A:A),0)&gt;0,_xlfn.IFNA(_xlfn.XMATCH(A417,LHH!A:A),0)&gt;0),"S",IF(_xlfn.IFNA(_xlfn.XMATCH(A417,RHH!A:A),0)&gt;0,"R",IF(_xlfn.IFNA(_xlfn.XMATCH(A417,LHH!A:A),0)&gt;0,"L",NA())))</f>
        <v>L</v>
      </c>
      <c r="R417" s="63" cm="1">
        <f t="array" ref="R417">IF(_xlfn.IFS(Q417="R",_xlfn.XLOOKUP(A417,RHH!A:A,RHH!V:V,0),Q417="L",_xlfn.XLOOKUP(A417,LHH!A:A,LHH!V:V,0),Q417="S",_xlfn.XLOOKUP(A417,RHH!A:A,RHH!V:V,0))="",AVERAGE(S417,N417),_xlfn.IFS(Q417="R",_xlfn.XLOOKUP(A417,RHH!A:A,RHH!V:V,0),Q417="L",_xlfn.XLOOKUP(A417,LHH!A:A,LHH!V:V,0),Q417="S",_xlfn.XLOOKUP(A417,RHH!A:A,RHH!V:V,0)))</f>
        <v>-9.0229973622910215E-2</v>
      </c>
      <c r="S417" s="63" cm="1">
        <f t="array" ref="S417">_xlfn.IFS(Q417="R",_xlfn.XLOOKUP(A417,RHH!A:A,RHH!L:L,0),Q417="L",_xlfn.XLOOKUP(A417,LHH!A:A,LHH!L:L,0),Q417="S",_xlfn.XLOOKUP(A417,LHH!A:A,LHH!L:L,0))</f>
        <v>-1.0070127572797556</v>
      </c>
      <c r="T417" s="64"/>
      <c r="U417" s="64"/>
      <c r="V417" s="64"/>
      <c r="W417" s="64"/>
      <c r="X417" s="64"/>
    </row>
    <row r="418" spans="1:24" x14ac:dyDescent="0.45">
      <c r="A418" t="s">
        <v>236</v>
      </c>
      <c r="B418" t="s">
        <v>57</v>
      </c>
      <c r="C418">
        <v>86</v>
      </c>
      <c r="D418">
        <v>281</v>
      </c>
      <c r="E418">
        <v>239</v>
      </c>
      <c r="F418">
        <v>45</v>
      </c>
      <c r="G418" s="2">
        <v>0.29699999999999999</v>
      </c>
      <c r="H418" s="2">
        <f t="shared" si="48"/>
        <v>0.16014234875444841</v>
      </c>
      <c r="I418" s="2">
        <f t="shared" si="49"/>
        <v>0.69039145907473309</v>
      </c>
      <c r="J418" s="2">
        <f t="shared" si="50"/>
        <v>0.20504626334519571</v>
      </c>
      <c r="K418" s="1">
        <f t="shared" si="51"/>
        <v>1.186987684628952</v>
      </c>
      <c r="L418" s="1">
        <f t="shared" si="52"/>
        <v>-1.0619684572152863</v>
      </c>
      <c r="M418" s="1">
        <f t="shared" si="53"/>
        <v>0.50404578220491048</v>
      </c>
      <c r="N418" s="1">
        <f t="shared" si="54"/>
        <v>-0.76555074841999848</v>
      </c>
      <c r="O418" s="1">
        <f t="shared" si="55"/>
        <v>-215.11976030601957</v>
      </c>
      <c r="P418" s="1">
        <f>IFERROR(-100*_xlfn.XMATCH(A418,Injuries!A:A),O418)</f>
        <v>-215.11976030601957</v>
      </c>
      <c r="Q418" s="64" t="str">
        <f>IF(AND(_xlfn.IFNA(_xlfn.XMATCH(A418,RHH!A:A),0)&gt;0,_xlfn.IFNA(_xlfn.XMATCH(A418,LHH!A:A),0)&gt;0),"S",IF(_xlfn.IFNA(_xlfn.XMATCH(A418,RHH!A:A),0)&gt;0,"R",IF(_xlfn.IFNA(_xlfn.XMATCH(A418,LHH!A:A),0)&gt;0,"L",NA())))</f>
        <v>S</v>
      </c>
      <c r="R418" s="63" cm="1">
        <f t="array" ref="R418">IF(_xlfn.IFS(Q418="R",_xlfn.XLOOKUP(A418,RHH!A:A,RHH!V:V,0),Q418="L",_xlfn.XLOOKUP(A418,LHH!A:A,LHH!V:V,0),Q418="S",_xlfn.XLOOKUP(A418,RHH!A:A,RHH!V:V,0))="",AVERAGE(S418,N418),_xlfn.IFS(Q418="R",_xlfn.XLOOKUP(A418,RHH!A:A,RHH!V:V,0),Q418="L",_xlfn.XLOOKUP(A418,LHH!A:A,LHH!V:V,0),Q418="S",_xlfn.XLOOKUP(A418,RHH!A:A,RHH!V:V,0)))</f>
        <v>-1.1796695502605341</v>
      </c>
      <c r="S418" s="63" cm="1">
        <f t="array" ref="S418">_xlfn.IFS(Q418="R",_xlfn.XLOOKUP(A418,RHH!A:A,RHH!L:L,0),Q418="L",_xlfn.XLOOKUP(A418,LHH!A:A,LHH!L:L,0),Q418="S",_xlfn.XLOOKUP(A418,LHH!A:A,LHH!L:L,0))</f>
        <v>-0.79796784863100534</v>
      </c>
      <c r="T418" s="64" t="s">
        <v>531</v>
      </c>
      <c r="U418" s="64" t="s">
        <v>532</v>
      </c>
      <c r="V418" s="64" t="s">
        <v>530</v>
      </c>
      <c r="W418" s="64" t="s">
        <v>549</v>
      </c>
      <c r="X418" s="64" t="s">
        <v>549</v>
      </c>
    </row>
    <row r="419" spans="1:24" x14ac:dyDescent="0.45">
      <c r="A419" s="87" t="s">
        <v>210</v>
      </c>
      <c r="B419" t="s">
        <v>65</v>
      </c>
      <c r="C419">
        <v>48</v>
      </c>
      <c r="D419">
        <v>145</v>
      </c>
      <c r="E419">
        <v>135</v>
      </c>
      <c r="F419">
        <v>40</v>
      </c>
      <c r="G419" s="2">
        <v>0.23699999999999999</v>
      </c>
      <c r="H419" s="2">
        <f t="shared" si="48"/>
        <v>0.27586206896551724</v>
      </c>
      <c r="I419" s="2">
        <f t="shared" si="49"/>
        <v>0.65517241379310343</v>
      </c>
      <c r="J419" s="2">
        <f t="shared" si="50"/>
        <v>0.15527586206896551</v>
      </c>
      <c r="K419" s="1">
        <f t="shared" si="51"/>
        <v>-0.54833774652531075</v>
      </c>
      <c r="L419" s="1">
        <f t="shared" si="52"/>
        <v>-1.7175745794492265</v>
      </c>
      <c r="M419" s="1">
        <f t="shared" si="53"/>
        <v>6.1501960336788723E-2</v>
      </c>
      <c r="N419" s="1">
        <f t="shared" si="54"/>
        <v>-1.4980375540915576</v>
      </c>
      <c r="O419" s="1">
        <f t="shared" si="55"/>
        <v>-217.21544534327586</v>
      </c>
      <c r="P419" s="1">
        <f>IFERROR(-100*_xlfn.XMATCH(A419,Injuries!A:A),O419)</f>
        <v>-217.21544534327586</v>
      </c>
      <c r="Q419" s="64" t="str">
        <f>IF(AND(_xlfn.IFNA(_xlfn.XMATCH(A419,RHH!A:A),0)&gt;0,_xlfn.IFNA(_xlfn.XMATCH(A419,LHH!A:A),0)&gt;0),"S",IF(_xlfn.IFNA(_xlfn.XMATCH(A419,RHH!A:A),0)&gt;0,"R",IF(_xlfn.IFNA(_xlfn.XMATCH(A419,LHH!A:A),0)&gt;0,"L",NA())))</f>
        <v>S</v>
      </c>
      <c r="R419" s="63" cm="1">
        <f t="array" ref="R419">IF(_xlfn.IFS(Q419="R",_xlfn.XLOOKUP(A419,RHH!A:A,RHH!V:V,0),Q419="L",_xlfn.XLOOKUP(A419,LHH!A:A,LHH!V:V,0),Q419="S",_xlfn.XLOOKUP(A419,RHH!A:A,RHH!V:V,0))="",AVERAGE(S419,N419),_xlfn.IFS(Q419="R",_xlfn.XLOOKUP(A419,RHH!A:A,RHH!V:V,0),Q419="L",_xlfn.XLOOKUP(A419,LHH!A:A,LHH!V:V,0),Q419="S",_xlfn.XLOOKUP(A419,RHH!A:A,RHH!V:V,0)))</f>
        <v>-0.25352269802038324</v>
      </c>
      <c r="S419" s="63" cm="1">
        <f t="array" ref="S419">_xlfn.IFS(Q419="R",_xlfn.XLOOKUP(A419,RHH!A:A,RHH!L:L,0),Q419="L",_xlfn.XLOOKUP(A419,LHH!A:A,LHH!L:L,0),Q419="S",_xlfn.XLOOKUP(A419,LHH!A:A,LHH!L:L,0))</f>
        <v>-1.1823290764937013</v>
      </c>
      <c r="T419" s="64"/>
      <c r="U419" s="64"/>
      <c r="V419" s="64"/>
      <c r="W419" s="64"/>
      <c r="X419" s="64"/>
    </row>
    <row r="420" spans="1:24" x14ac:dyDescent="0.45">
      <c r="A420" t="s">
        <v>634</v>
      </c>
      <c r="B420" t="s">
        <v>55</v>
      </c>
      <c r="C420">
        <v>38</v>
      </c>
      <c r="D420">
        <v>122</v>
      </c>
      <c r="E420">
        <v>99</v>
      </c>
      <c r="F420">
        <v>44</v>
      </c>
      <c r="G420" s="2">
        <v>0.29299999999999998</v>
      </c>
      <c r="H420" s="2">
        <f t="shared" si="48"/>
        <v>0.36065573770491804</v>
      </c>
      <c r="I420" s="2">
        <f t="shared" si="49"/>
        <v>0.45081967213114754</v>
      </c>
      <c r="J420" s="2">
        <f t="shared" si="50"/>
        <v>0.13209016393442621</v>
      </c>
      <c r="K420" s="1">
        <f t="shared" si="51"/>
        <v>-1.8198981123468465</v>
      </c>
      <c r="L420" s="1">
        <f t="shared" si="52"/>
        <v>-1.1056755320308822</v>
      </c>
      <c r="M420" s="1">
        <f t="shared" si="53"/>
        <v>-2.5062860810807344</v>
      </c>
      <c r="N420" s="1">
        <f t="shared" si="54"/>
        <v>-1.8392688387174405</v>
      </c>
      <c r="O420" s="1">
        <f t="shared" si="55"/>
        <v>-224.39079832352775</v>
      </c>
      <c r="P420" s="1">
        <f>IFERROR(-100*_xlfn.XMATCH(A420,Injuries!A:A),O420)</f>
        <v>-224.39079832352775</v>
      </c>
      <c r="Q420" s="64" t="str">
        <f>IF(AND(_xlfn.IFNA(_xlfn.XMATCH(A420,RHH!A:A),0)&gt;0,_xlfn.IFNA(_xlfn.XMATCH(A420,LHH!A:A),0)&gt;0),"S",IF(_xlfn.IFNA(_xlfn.XMATCH(A420,RHH!A:A),0)&gt;0,"R",IF(_xlfn.IFNA(_xlfn.XMATCH(A420,LHH!A:A),0)&gt;0,"L",NA())))</f>
        <v>L</v>
      </c>
      <c r="R420" s="63" cm="1">
        <f t="array" ref="R420">IF(_xlfn.IFS(Q420="R",_xlfn.XLOOKUP(A420,RHH!A:A,RHH!V:V,0),Q420="L",_xlfn.XLOOKUP(A420,LHH!A:A,LHH!V:V,0),Q420="S",_xlfn.XLOOKUP(A420,RHH!A:A,RHH!V:V,0))="",AVERAGE(S420,N420),_xlfn.IFS(Q420="R",_xlfn.XLOOKUP(A420,RHH!A:A,RHH!V:V,0),Q420="L",_xlfn.XLOOKUP(A420,LHH!A:A,LHH!V:V,0),Q420="S",_xlfn.XLOOKUP(A420,RHH!A:A,RHH!V:V,0)))</f>
        <v>-0.25301705276580616</v>
      </c>
      <c r="S420" s="63" cm="1">
        <f t="array" ref="S420">_xlfn.IFS(Q420="R",_xlfn.XLOOKUP(A420,RHH!A:A,RHH!L:L,0),Q420="L",_xlfn.XLOOKUP(A420,LHH!A:A,LHH!L:L,0),Q420="S",_xlfn.XLOOKUP(A420,LHH!A:A,LHH!L:L,0))</f>
        <v>-0.35175555003912862</v>
      </c>
      <c r="T420" s="64" t="s">
        <v>529</v>
      </c>
      <c r="U420" s="64" t="s">
        <v>549</v>
      </c>
      <c r="V420" s="64" t="s">
        <v>549</v>
      </c>
      <c r="W420" s="64" t="s">
        <v>549</v>
      </c>
      <c r="X420" s="64" t="s">
        <v>549</v>
      </c>
    </row>
    <row r="421" spans="1:24" x14ac:dyDescent="0.45">
      <c r="A421" t="s">
        <v>160</v>
      </c>
      <c r="B421" t="s">
        <v>499</v>
      </c>
      <c r="C421">
        <v>64</v>
      </c>
      <c r="D421">
        <v>178</v>
      </c>
      <c r="E421">
        <v>154</v>
      </c>
      <c r="F421">
        <v>52</v>
      </c>
      <c r="G421" s="2">
        <v>0.29899999999999999</v>
      </c>
      <c r="H421" s="2">
        <f t="shared" si="48"/>
        <v>0.29213483146067415</v>
      </c>
      <c r="I421" s="2">
        <f t="shared" si="49"/>
        <v>0.5730337078651685</v>
      </c>
      <c r="J421" s="2">
        <f t="shared" si="50"/>
        <v>0.17133707865168538</v>
      </c>
      <c r="K421" s="1">
        <f t="shared" si="51"/>
        <v>-0.79236303920207285</v>
      </c>
      <c r="L421" s="1">
        <f t="shared" si="52"/>
        <v>-1.0401149198074882</v>
      </c>
      <c r="M421" s="1">
        <f t="shared" si="53"/>
        <v>-0.97060940310242116</v>
      </c>
      <c r="N421" s="1">
        <f t="shared" si="54"/>
        <v>-1.2616595276299907</v>
      </c>
      <c r="O421" s="1">
        <f t="shared" si="55"/>
        <v>-224.57539591813833</v>
      </c>
      <c r="P421" s="1">
        <f>IFERROR(-100*_xlfn.XMATCH(A421,Injuries!A:A),O421)</f>
        <v>-224.57539591813833</v>
      </c>
      <c r="Q421" s="64" t="str">
        <f>IF(AND(_xlfn.IFNA(_xlfn.XMATCH(A421,RHH!A:A),0)&gt;0,_xlfn.IFNA(_xlfn.XMATCH(A421,LHH!A:A),0)&gt;0),"S",IF(_xlfn.IFNA(_xlfn.XMATCH(A421,RHH!A:A),0)&gt;0,"R",IF(_xlfn.IFNA(_xlfn.XMATCH(A421,LHH!A:A),0)&gt;0,"L",NA())))</f>
        <v>L</v>
      </c>
      <c r="R421" s="63" cm="1">
        <f t="array" ref="R421">IF(_xlfn.IFS(Q421="R",_xlfn.XLOOKUP(A421,RHH!A:A,RHH!V:V,0),Q421="L",_xlfn.XLOOKUP(A421,LHH!A:A,LHH!V:V,0),Q421="S",_xlfn.XLOOKUP(A421,RHH!A:A,RHH!V:V,0))="",AVERAGE(S421,N421),_xlfn.IFS(Q421="R",_xlfn.XLOOKUP(A421,RHH!A:A,RHH!V:V,0),Q421="L",_xlfn.XLOOKUP(A421,LHH!A:A,LHH!V:V,0),Q421="S",_xlfn.XLOOKUP(A421,RHH!A:A,RHH!V:V,0)))</f>
        <v>-0.99395881506202954</v>
      </c>
      <c r="S421" s="63" cm="1">
        <f t="array" ref="S421">_xlfn.IFS(Q421="R",_xlfn.XLOOKUP(A421,RHH!A:A,RHH!L:L,0),Q421="L",_xlfn.XLOOKUP(A421,LHH!A:A,LHH!L:L,0),Q421="S",_xlfn.XLOOKUP(A421,LHH!A:A,LHH!L:L,0))</f>
        <v>-1.2412592624113314</v>
      </c>
      <c r="T421" s="64" t="s">
        <v>534</v>
      </c>
      <c r="U421" s="64" t="s">
        <v>549</v>
      </c>
      <c r="V421" s="64" t="s">
        <v>549</v>
      </c>
      <c r="W421" s="64" t="s">
        <v>549</v>
      </c>
      <c r="X421" s="64" t="s">
        <v>549</v>
      </c>
    </row>
    <row r="422" spans="1:24" x14ac:dyDescent="0.45">
      <c r="A422" s="87" t="s">
        <v>373</v>
      </c>
      <c r="B422" t="s">
        <v>8</v>
      </c>
      <c r="C422">
        <v>80</v>
      </c>
      <c r="D422">
        <v>282</v>
      </c>
      <c r="E422">
        <v>257</v>
      </c>
      <c r="F422">
        <v>69</v>
      </c>
      <c r="G422" s="2">
        <v>0.30399999999999999</v>
      </c>
      <c r="H422" s="2">
        <f t="shared" si="48"/>
        <v>0.24468085106382978</v>
      </c>
      <c r="I422" s="2">
        <f t="shared" si="49"/>
        <v>0.66666666666666663</v>
      </c>
      <c r="J422" s="2">
        <f t="shared" si="50"/>
        <v>0.20266666666666666</v>
      </c>
      <c r="K422" s="1">
        <f t="shared" si="51"/>
        <v>-8.074622193065388E-2</v>
      </c>
      <c r="L422" s="1">
        <f t="shared" si="52"/>
        <v>-0.98548107628799309</v>
      </c>
      <c r="M422" s="1">
        <f t="shared" si="53"/>
        <v>0.20593263855391067</v>
      </c>
      <c r="N422" s="1">
        <f t="shared" si="54"/>
        <v>-0.80057202864172017</v>
      </c>
      <c r="O422" s="1">
        <f t="shared" si="55"/>
        <v>-225.76131207696508</v>
      </c>
      <c r="P422" s="1">
        <f>IFERROR(-100*_xlfn.XMATCH(A422,Injuries!A:A),O422)</f>
        <v>-225.76131207696508</v>
      </c>
      <c r="Q422" s="64" t="str">
        <f>IF(AND(_xlfn.IFNA(_xlfn.XMATCH(A422,RHH!A:A),0)&gt;0,_xlfn.IFNA(_xlfn.XMATCH(A422,LHH!A:A),0)&gt;0),"S",IF(_xlfn.IFNA(_xlfn.XMATCH(A422,RHH!A:A),0)&gt;0,"R",IF(_xlfn.IFNA(_xlfn.XMATCH(A422,LHH!A:A),0)&gt;0,"L",NA())))</f>
        <v>R</v>
      </c>
      <c r="R422" s="63" cm="1">
        <f t="array" ref="R422">IF(_xlfn.IFS(Q422="R",_xlfn.XLOOKUP(A422,RHH!A:A,RHH!V:V,0),Q422="L",_xlfn.XLOOKUP(A422,LHH!A:A,LHH!V:V,0),Q422="S",_xlfn.XLOOKUP(A422,RHH!A:A,RHH!V:V,0))="",AVERAGE(S422,N422),_xlfn.IFS(Q422="R",_xlfn.XLOOKUP(A422,RHH!A:A,RHH!V:V,0),Q422="L",_xlfn.XLOOKUP(A422,LHH!A:A,LHH!V:V,0),Q422="S",_xlfn.XLOOKUP(A422,RHH!A:A,RHH!V:V,0)))</f>
        <v>0.93172248524278534</v>
      </c>
      <c r="S422" s="63" cm="1">
        <f t="array" ref="S422">_xlfn.IFS(Q422="R",_xlfn.XLOOKUP(A422,RHH!A:A,RHH!L:L,0),Q422="L",_xlfn.XLOOKUP(A422,LHH!A:A,LHH!L:L,0),Q422="S",_xlfn.XLOOKUP(A422,LHH!A:A,LHH!L:L,0))</f>
        <v>-1.8063030188279539</v>
      </c>
      <c r="T422" s="64"/>
      <c r="U422" s="64"/>
      <c r="V422" s="64"/>
      <c r="W422" s="64"/>
      <c r="X422" s="64"/>
    </row>
    <row r="423" spans="1:24" x14ac:dyDescent="0.45">
      <c r="A423" t="s">
        <v>270</v>
      </c>
      <c r="B423" t="s">
        <v>24</v>
      </c>
      <c r="C423">
        <v>78</v>
      </c>
      <c r="D423">
        <v>321</v>
      </c>
      <c r="E423">
        <v>283</v>
      </c>
      <c r="F423">
        <v>64</v>
      </c>
      <c r="G423" s="2">
        <v>0.30399999999999999</v>
      </c>
      <c r="H423" s="2">
        <f t="shared" si="48"/>
        <v>0.19937694704049844</v>
      </c>
      <c r="I423" s="2">
        <f t="shared" si="49"/>
        <v>0.68224299065420557</v>
      </c>
      <c r="J423" s="2">
        <f t="shared" si="50"/>
        <v>0.20740186915887848</v>
      </c>
      <c r="K423" s="1">
        <f t="shared" si="51"/>
        <v>0.59862818926619354</v>
      </c>
      <c r="L423" s="1">
        <f t="shared" si="52"/>
        <v>-0.98548107628799309</v>
      </c>
      <c r="M423" s="1">
        <f t="shared" si="53"/>
        <v>0.40165645482945</v>
      </c>
      <c r="N423" s="1">
        <f t="shared" si="54"/>
        <v>-0.7308825493771689</v>
      </c>
      <c r="O423" s="1">
        <f t="shared" si="55"/>
        <v>-234.6132983500712</v>
      </c>
      <c r="P423" s="1">
        <f>IFERROR(-100*_xlfn.XMATCH(A423,Injuries!A:A),O423)</f>
        <v>-234.6132983500712</v>
      </c>
      <c r="Q423" s="64" t="str">
        <f>IF(AND(_xlfn.IFNA(_xlfn.XMATCH(A423,RHH!A:A),0)&gt;0,_xlfn.IFNA(_xlfn.XMATCH(A423,LHH!A:A),0)&gt;0),"S",IF(_xlfn.IFNA(_xlfn.XMATCH(A423,RHH!A:A),0)&gt;0,"R",IF(_xlfn.IFNA(_xlfn.XMATCH(A423,LHH!A:A),0)&gt;0,"L",NA())))</f>
        <v>R</v>
      </c>
      <c r="R423" s="63" cm="1">
        <f t="array" ref="R423">IF(_xlfn.IFS(Q423="R",_xlfn.XLOOKUP(A423,RHH!A:A,RHH!V:V,0),Q423="L",_xlfn.XLOOKUP(A423,LHH!A:A,LHH!V:V,0),Q423="S",_xlfn.XLOOKUP(A423,RHH!A:A,RHH!V:V,0))="",AVERAGE(S423,N423),_xlfn.IFS(Q423="R",_xlfn.XLOOKUP(A423,RHH!A:A,RHH!V:V,0),Q423="L",_xlfn.XLOOKUP(A423,LHH!A:A,LHH!V:V,0),Q423="S",_xlfn.XLOOKUP(A423,RHH!A:A,RHH!V:V,0)))</f>
        <v>-0.37046219131319125</v>
      </c>
      <c r="S423" s="63" cm="1">
        <f t="array" ref="S423">_xlfn.IFS(Q423="R",_xlfn.XLOOKUP(A423,RHH!A:A,RHH!L:L,0),Q423="L",_xlfn.XLOOKUP(A423,LHH!A:A,LHH!L:L,0),Q423="S",_xlfn.XLOOKUP(A423,LHH!A:A,LHH!L:L,0))</f>
        <v>-0.1195489783006432</v>
      </c>
      <c r="T423" s="64" t="s">
        <v>533</v>
      </c>
      <c r="U423" s="64" t="s">
        <v>532</v>
      </c>
      <c r="V423" s="64" t="s">
        <v>531</v>
      </c>
      <c r="W423" s="64" t="s">
        <v>549</v>
      </c>
      <c r="X423" s="64" t="s">
        <v>549</v>
      </c>
    </row>
    <row r="424" spans="1:24" x14ac:dyDescent="0.45">
      <c r="A424" s="87" t="s">
        <v>336</v>
      </c>
      <c r="B424" t="s">
        <v>47</v>
      </c>
      <c r="C424">
        <v>51</v>
      </c>
      <c r="D424">
        <v>137</v>
      </c>
      <c r="E424">
        <v>119</v>
      </c>
      <c r="F424">
        <v>46</v>
      </c>
      <c r="G424" s="2">
        <v>0.26100000000000001</v>
      </c>
      <c r="H424" s="2">
        <f t="shared" si="48"/>
        <v>0.33576642335766421</v>
      </c>
      <c r="I424" s="2">
        <f t="shared" si="49"/>
        <v>0.53284671532846717</v>
      </c>
      <c r="J424" s="2">
        <f t="shared" si="50"/>
        <v>0.13907299270072992</v>
      </c>
      <c r="K424" s="1">
        <f t="shared" si="51"/>
        <v>-1.4466595660385491</v>
      </c>
      <c r="L424" s="1">
        <f t="shared" si="52"/>
        <v>-1.4553321305556501</v>
      </c>
      <c r="M424" s="1">
        <f t="shared" si="53"/>
        <v>-1.4755778122220724</v>
      </c>
      <c r="N424" s="1">
        <f t="shared" si="54"/>
        <v>-1.7365003295950505</v>
      </c>
      <c r="O424" s="1">
        <f t="shared" si="55"/>
        <v>-237.90054515452192</v>
      </c>
      <c r="P424" s="1">
        <f>IFERROR(-100*_xlfn.XMATCH(A424,Injuries!A:A),O424)</f>
        <v>-237.90054515452192</v>
      </c>
      <c r="Q424" s="64" t="str">
        <f>IF(AND(_xlfn.IFNA(_xlfn.XMATCH(A424,RHH!A:A),0)&gt;0,_xlfn.IFNA(_xlfn.XMATCH(A424,LHH!A:A),0)&gt;0),"S",IF(_xlfn.IFNA(_xlfn.XMATCH(A424,RHH!A:A),0)&gt;0,"R",IF(_xlfn.IFNA(_xlfn.XMATCH(A424,LHH!A:A),0)&gt;0,"L",NA())))</f>
        <v>L</v>
      </c>
      <c r="R424" s="63" cm="1">
        <f t="array" ref="R424">IF(_xlfn.IFS(Q424="R",_xlfn.XLOOKUP(A424,RHH!A:A,RHH!V:V,0),Q424="L",_xlfn.XLOOKUP(A424,LHH!A:A,LHH!V:V,0),Q424="S",_xlfn.XLOOKUP(A424,RHH!A:A,RHH!V:V,0))="",AVERAGE(S424,N424),_xlfn.IFS(Q424="R",_xlfn.XLOOKUP(A424,RHH!A:A,RHH!V:V,0),Q424="L",_xlfn.XLOOKUP(A424,LHH!A:A,LHH!V:V,0),Q424="S",_xlfn.XLOOKUP(A424,RHH!A:A,RHH!V:V,0)))</f>
        <v>-0.8198533764262681</v>
      </c>
      <c r="S424" s="63" cm="1">
        <f t="array" ref="S424">_xlfn.IFS(Q424="R",_xlfn.XLOOKUP(A424,RHH!A:A,RHH!L:L,0),Q424="L",_xlfn.XLOOKUP(A424,LHH!A:A,LHH!L:L,0),Q424="S",_xlfn.XLOOKUP(A424,LHH!A:A,LHH!L:L,0))</f>
        <v>-1.5122083769093111</v>
      </c>
      <c r="T424" s="64"/>
      <c r="U424" s="64"/>
      <c r="V424" s="64"/>
      <c r="W424" s="64"/>
      <c r="X424" s="64"/>
    </row>
    <row r="425" spans="1:24" x14ac:dyDescent="0.45">
      <c r="A425" t="s">
        <v>246</v>
      </c>
      <c r="B425" t="s">
        <v>27</v>
      </c>
      <c r="C425">
        <v>70</v>
      </c>
      <c r="D425">
        <v>246</v>
      </c>
      <c r="E425">
        <v>219</v>
      </c>
      <c r="F425">
        <v>61</v>
      </c>
      <c r="G425" s="2">
        <v>0.29699999999999999</v>
      </c>
      <c r="H425" s="2">
        <f t="shared" si="48"/>
        <v>0.24796747967479674</v>
      </c>
      <c r="I425" s="2">
        <f t="shared" si="49"/>
        <v>0.64227642276422769</v>
      </c>
      <c r="J425" s="2">
        <f t="shared" si="50"/>
        <v>0.19075609756097561</v>
      </c>
      <c r="K425" s="1">
        <f t="shared" si="51"/>
        <v>-0.13003229176358658</v>
      </c>
      <c r="L425" s="1">
        <f t="shared" si="52"/>
        <v>-1.0619684572152863</v>
      </c>
      <c r="M425" s="1">
        <f t="shared" si="53"/>
        <v>-0.10054221522388392</v>
      </c>
      <c r="N425" s="1">
        <f t="shared" si="54"/>
        <v>-0.97586365768720762</v>
      </c>
      <c r="O425" s="1">
        <f t="shared" si="55"/>
        <v>-240.06245979105307</v>
      </c>
      <c r="P425" s="1">
        <f>IFERROR(-100*_xlfn.XMATCH(A425,Injuries!A:A),O425)</f>
        <v>-240.06245979105307</v>
      </c>
      <c r="Q425" s="64" t="str">
        <f>IF(AND(_xlfn.IFNA(_xlfn.XMATCH(A425,RHH!A:A),0)&gt;0,_xlfn.IFNA(_xlfn.XMATCH(A425,LHH!A:A),0)&gt;0),"S",IF(_xlfn.IFNA(_xlfn.XMATCH(A425,RHH!A:A),0)&gt;0,"R",IF(_xlfn.IFNA(_xlfn.XMATCH(A425,LHH!A:A),0)&gt;0,"L",NA())))</f>
        <v>S</v>
      </c>
      <c r="R425" s="63" cm="1">
        <f t="array" ref="R425">IF(_xlfn.IFS(Q425="R",_xlfn.XLOOKUP(A425,RHH!A:A,RHH!V:V,0),Q425="L",_xlfn.XLOOKUP(A425,LHH!A:A,LHH!V:V,0),Q425="S",_xlfn.XLOOKUP(A425,RHH!A:A,RHH!V:V,0))="",AVERAGE(S425,N425),_xlfn.IFS(Q425="R",_xlfn.XLOOKUP(A425,RHH!A:A,RHH!V:V,0),Q425="L",_xlfn.XLOOKUP(A425,LHH!A:A,LHH!V:V,0),Q425="S",_xlfn.XLOOKUP(A425,RHH!A:A,RHH!V:V,0)))</f>
        <v>0.80001125318820776</v>
      </c>
      <c r="S425" s="63" cm="1">
        <f t="array" ref="S425">_xlfn.IFS(Q425="R",_xlfn.XLOOKUP(A425,RHH!A:A,RHH!L:L,0),Q425="L",_xlfn.XLOOKUP(A425,LHH!A:A,LHH!L:L,0),Q425="S",_xlfn.XLOOKUP(A425,LHH!A:A,LHH!L:L,0))</f>
        <v>-1.6608417826959831</v>
      </c>
      <c r="T425" s="64" t="s">
        <v>529</v>
      </c>
      <c r="U425" s="64" t="s">
        <v>549</v>
      </c>
      <c r="V425" s="64" t="s">
        <v>549</v>
      </c>
      <c r="W425" s="64" t="s">
        <v>549</v>
      </c>
      <c r="X425" s="64" t="s">
        <v>549</v>
      </c>
    </row>
    <row r="426" spans="1:24" x14ac:dyDescent="0.45">
      <c r="A426" s="87" t="s">
        <v>425</v>
      </c>
      <c r="B426" t="s">
        <v>66</v>
      </c>
      <c r="C426">
        <v>59</v>
      </c>
      <c r="D426">
        <v>166</v>
      </c>
      <c r="E426">
        <v>151</v>
      </c>
      <c r="F426">
        <v>44</v>
      </c>
      <c r="G426" s="2">
        <v>0.245</v>
      </c>
      <c r="H426" s="2">
        <f t="shared" si="48"/>
        <v>0.26506024096385544</v>
      </c>
      <c r="I426" s="2">
        <f t="shared" si="49"/>
        <v>0.64457831325301207</v>
      </c>
      <c r="J426" s="2">
        <f t="shared" si="50"/>
        <v>0.15792168674698795</v>
      </c>
      <c r="K426" s="1">
        <f t="shared" si="51"/>
        <v>-0.38635423325680068</v>
      </c>
      <c r="L426" s="1">
        <f t="shared" si="52"/>
        <v>-1.6301604298180346</v>
      </c>
      <c r="M426" s="1">
        <f t="shared" si="53"/>
        <v>-7.1617881634413627E-2</v>
      </c>
      <c r="N426" s="1">
        <f t="shared" si="54"/>
        <v>-1.459098111831179</v>
      </c>
      <c r="O426" s="1">
        <f t="shared" si="55"/>
        <v>-242.2102865639757</v>
      </c>
      <c r="P426" s="1">
        <f>IFERROR(-100*_xlfn.XMATCH(A426,Injuries!A:A),O426)</f>
        <v>-242.2102865639757</v>
      </c>
      <c r="Q426" s="64" t="str">
        <f>IF(AND(_xlfn.IFNA(_xlfn.XMATCH(A426,RHH!A:A),0)&gt;0,_xlfn.IFNA(_xlfn.XMATCH(A426,LHH!A:A),0)&gt;0),"S",IF(_xlfn.IFNA(_xlfn.XMATCH(A426,RHH!A:A),0)&gt;0,"R",IF(_xlfn.IFNA(_xlfn.XMATCH(A426,LHH!A:A),0)&gt;0,"L",NA())))</f>
        <v>R</v>
      </c>
      <c r="R426" s="63" cm="1">
        <f t="array" ref="R426">IF(_xlfn.IFS(Q426="R",_xlfn.XLOOKUP(A426,RHH!A:A,RHH!V:V,0),Q426="L",_xlfn.XLOOKUP(A426,LHH!A:A,LHH!V:V,0),Q426="S",_xlfn.XLOOKUP(A426,RHH!A:A,RHH!V:V,0))="",AVERAGE(S426,N426),_xlfn.IFS(Q426="R",_xlfn.XLOOKUP(A426,RHH!A:A,RHH!V:V,0),Q426="L",_xlfn.XLOOKUP(A426,LHH!A:A,LHH!V:V,0),Q426="S",_xlfn.XLOOKUP(A426,RHH!A:A,RHH!V:V,0)))</f>
        <v>-0.85372600378615671</v>
      </c>
      <c r="S426" s="63" cm="1">
        <f t="array" ref="S426">_xlfn.IFS(Q426="R",_xlfn.XLOOKUP(A426,RHH!A:A,RHH!L:L,0),Q426="L",_xlfn.XLOOKUP(A426,LHH!A:A,LHH!L:L,0),Q426="S",_xlfn.XLOOKUP(A426,LHH!A:A,LHH!L:L,0))</f>
        <v>-0.84170006377713458</v>
      </c>
      <c r="T426" s="64"/>
      <c r="U426" s="64"/>
      <c r="V426" s="64"/>
      <c r="W426" s="64"/>
      <c r="X426" s="64"/>
    </row>
    <row r="427" spans="1:24" x14ac:dyDescent="0.45">
      <c r="A427" t="s">
        <v>306</v>
      </c>
      <c r="B427" t="s">
        <v>78</v>
      </c>
      <c r="C427">
        <v>51</v>
      </c>
      <c r="D427">
        <v>178</v>
      </c>
      <c r="E427">
        <v>156</v>
      </c>
      <c r="F427">
        <v>75</v>
      </c>
      <c r="G427" s="2">
        <v>0.35899999999999999</v>
      </c>
      <c r="H427" s="2">
        <f t="shared" si="48"/>
        <v>0.42134831460674155</v>
      </c>
      <c r="I427" s="2">
        <f t="shared" si="49"/>
        <v>0.4550561797752809</v>
      </c>
      <c r="J427" s="2">
        <f t="shared" si="50"/>
        <v>0.16336516853932584</v>
      </c>
      <c r="K427" s="1">
        <f t="shared" si="51"/>
        <v>-2.7300400655758859</v>
      </c>
      <c r="L427" s="1">
        <f t="shared" si="52"/>
        <v>-0.38450879757354783</v>
      </c>
      <c r="M427" s="1">
        <f t="shared" si="53"/>
        <v>-2.4530523755893987</v>
      </c>
      <c r="N427" s="1">
        <f t="shared" si="54"/>
        <v>-1.3789846611143339</v>
      </c>
      <c r="O427" s="1">
        <f t="shared" si="55"/>
        <v>-245.45926967835143</v>
      </c>
      <c r="P427" s="1">
        <f>IFERROR(-100*_xlfn.XMATCH(A427,Injuries!A:A),O427)</f>
        <v>-245.45926967835143</v>
      </c>
      <c r="Q427" s="64" t="str">
        <f>IF(AND(_xlfn.IFNA(_xlfn.XMATCH(A427,RHH!A:A),0)&gt;0,_xlfn.IFNA(_xlfn.XMATCH(A427,LHH!A:A),0)&gt;0),"S",IF(_xlfn.IFNA(_xlfn.XMATCH(A427,RHH!A:A),0)&gt;0,"R",IF(_xlfn.IFNA(_xlfn.XMATCH(A427,LHH!A:A),0)&gt;0,"L",NA())))</f>
        <v>L</v>
      </c>
      <c r="R427" s="63" cm="1">
        <f t="array" ref="R427">IF(_xlfn.IFS(Q427="R",_xlfn.XLOOKUP(A427,RHH!A:A,RHH!V:V,0),Q427="L",_xlfn.XLOOKUP(A427,LHH!A:A,LHH!V:V,0),Q427="S",_xlfn.XLOOKUP(A427,RHH!A:A,RHH!V:V,0))="",AVERAGE(S427,N427),_xlfn.IFS(Q427="R",_xlfn.XLOOKUP(A427,RHH!A:A,RHH!V:V,0),Q427="L",_xlfn.XLOOKUP(A427,LHH!A:A,LHH!V:V,0),Q427="S",_xlfn.XLOOKUP(A427,RHH!A:A,RHH!V:V,0)))</f>
        <v>-2.2227126872974514</v>
      </c>
      <c r="S427" s="63" cm="1">
        <f t="array" ref="S427">_xlfn.IFS(Q427="R",_xlfn.XLOOKUP(A427,RHH!A:A,RHH!L:L,0),Q427="L",_xlfn.XLOOKUP(A427,LHH!A:A,LHH!L:L,0),Q427="S",_xlfn.XLOOKUP(A427,LHH!A:A,LHH!L:L,0))</f>
        <v>-2.1700062839565323E-2</v>
      </c>
      <c r="T427" s="64" t="s">
        <v>533</v>
      </c>
      <c r="U427" s="64" t="s">
        <v>532</v>
      </c>
      <c r="V427" s="64" t="s">
        <v>549</v>
      </c>
      <c r="W427" s="64" t="s">
        <v>549</v>
      </c>
      <c r="X427" s="64" t="s">
        <v>549</v>
      </c>
    </row>
    <row r="428" spans="1:24" x14ac:dyDescent="0.45">
      <c r="A428" s="87" t="s">
        <v>382</v>
      </c>
      <c r="B428" t="s">
        <v>55</v>
      </c>
      <c r="C428">
        <v>44</v>
      </c>
      <c r="D428">
        <v>147</v>
      </c>
      <c r="E428">
        <v>134</v>
      </c>
      <c r="F428">
        <v>50</v>
      </c>
      <c r="G428" s="2">
        <v>0.246</v>
      </c>
      <c r="H428" s="2">
        <f t="shared" si="48"/>
        <v>0.3401360544217687</v>
      </c>
      <c r="I428" s="2">
        <f t="shared" si="49"/>
        <v>0.5714285714285714</v>
      </c>
      <c r="J428" s="2">
        <f t="shared" si="50"/>
        <v>0.14057142857142857</v>
      </c>
      <c r="K428" s="1">
        <f t="shared" si="51"/>
        <v>-1.5121862705317117</v>
      </c>
      <c r="L428" s="1">
        <f t="shared" si="52"/>
        <v>-1.6192336611141354</v>
      </c>
      <c r="M428" s="1">
        <f t="shared" si="53"/>
        <v>-0.99077869524510109</v>
      </c>
      <c r="N428" s="1">
        <f t="shared" si="54"/>
        <v>-1.714447372892129</v>
      </c>
      <c r="O428" s="1">
        <f t="shared" si="55"/>
        <v>-252.02376381514296</v>
      </c>
      <c r="P428" s="1">
        <f>IFERROR(-100*_xlfn.XMATCH(A428,Injuries!A:A),O428)</f>
        <v>-252.02376381514296</v>
      </c>
      <c r="Q428" s="64" t="str">
        <f>IF(AND(_xlfn.IFNA(_xlfn.XMATCH(A428,RHH!A:A),0)&gt;0,_xlfn.IFNA(_xlfn.XMATCH(A428,LHH!A:A),0)&gt;0),"S",IF(_xlfn.IFNA(_xlfn.XMATCH(A428,RHH!A:A),0)&gt;0,"R",IF(_xlfn.IFNA(_xlfn.XMATCH(A428,LHH!A:A),0)&gt;0,"L",NA())))</f>
        <v>R</v>
      </c>
      <c r="R428" s="63" cm="1">
        <f t="array" ref="R428">IF(_xlfn.IFS(Q428="R",_xlfn.XLOOKUP(A428,RHH!A:A,RHH!V:V,0),Q428="L",_xlfn.XLOOKUP(A428,LHH!A:A,LHH!V:V,0),Q428="S",_xlfn.XLOOKUP(A428,RHH!A:A,RHH!V:V,0))="",AVERAGE(S428,N428),_xlfn.IFS(Q428="R",_xlfn.XLOOKUP(A428,RHH!A:A,RHH!V:V,0),Q428="L",_xlfn.XLOOKUP(A428,LHH!A:A,LHH!V:V,0),Q428="S",_xlfn.XLOOKUP(A428,RHH!A:A,RHH!V:V,0)))</f>
        <v>-1.0079742227854884</v>
      </c>
      <c r="S428" s="63" cm="1">
        <f t="array" ref="S428">_xlfn.IFS(Q428="R",_xlfn.XLOOKUP(A428,RHH!A:A,RHH!L:L,0),Q428="L",_xlfn.XLOOKUP(A428,LHH!A:A,LHH!L:L,0),Q428="S",_xlfn.XLOOKUP(A428,LHH!A:A,LHH!L:L,0))</f>
        <v>-0.96291752197915348</v>
      </c>
      <c r="T428" s="64"/>
      <c r="U428" s="64"/>
      <c r="V428" s="64"/>
      <c r="W428" s="64"/>
      <c r="X428" s="64"/>
    </row>
    <row r="429" spans="1:24" x14ac:dyDescent="0.45">
      <c r="A429" t="s">
        <v>220</v>
      </c>
      <c r="B429" t="s">
        <v>29</v>
      </c>
      <c r="C429">
        <v>54</v>
      </c>
      <c r="D429">
        <v>204</v>
      </c>
      <c r="E429">
        <v>166</v>
      </c>
      <c r="F429">
        <v>47</v>
      </c>
      <c r="G429" s="2">
        <v>0.29499999999999998</v>
      </c>
      <c r="H429" s="2">
        <f t="shared" si="48"/>
        <v>0.23039215686274508</v>
      </c>
      <c r="I429" s="2">
        <f t="shared" si="49"/>
        <v>0.58333333333333337</v>
      </c>
      <c r="J429" s="2">
        <f t="shared" si="50"/>
        <v>0.17208333333333334</v>
      </c>
      <c r="K429" s="1">
        <f t="shared" si="51"/>
        <v>0.13352611108140752</v>
      </c>
      <c r="L429" s="1">
        <f t="shared" si="52"/>
        <v>-1.0838219946230843</v>
      </c>
      <c r="M429" s="1">
        <f t="shared" si="53"/>
        <v>-0.8411897785202237</v>
      </c>
      <c r="N429" s="1">
        <f t="shared" si="54"/>
        <v>-1.2506766604245614</v>
      </c>
      <c r="O429" s="1">
        <f t="shared" si="55"/>
        <v>-255.13803872661052</v>
      </c>
      <c r="P429" s="1">
        <f>IFERROR(-100*_xlfn.XMATCH(A429,Injuries!A:A),O429)</f>
        <v>-255.13803872661052</v>
      </c>
      <c r="Q429" s="64" t="str">
        <f>IF(AND(_xlfn.IFNA(_xlfn.XMATCH(A429,RHH!A:A),0)&gt;0,_xlfn.IFNA(_xlfn.XMATCH(A429,LHH!A:A),0)&gt;0),"S",IF(_xlfn.IFNA(_xlfn.XMATCH(A429,RHH!A:A),0)&gt;0,"R",IF(_xlfn.IFNA(_xlfn.XMATCH(A429,LHH!A:A),0)&gt;0,"L",NA())))</f>
        <v>L</v>
      </c>
      <c r="R429" s="63" cm="1">
        <f t="array" ref="R429">IF(_xlfn.IFS(Q429="R",_xlfn.XLOOKUP(A429,RHH!A:A,RHH!V:V,0),Q429="L",_xlfn.XLOOKUP(A429,LHH!A:A,LHH!V:V,0),Q429="S",_xlfn.XLOOKUP(A429,RHH!A:A,RHH!V:V,0))="",AVERAGE(S429,N429),_xlfn.IFS(Q429="R",_xlfn.XLOOKUP(A429,RHH!A:A,RHH!V:V,0),Q429="L",_xlfn.XLOOKUP(A429,LHH!A:A,LHH!V:V,0),Q429="S",_xlfn.XLOOKUP(A429,RHH!A:A,RHH!V:V,0)))</f>
        <v>-1.2853477571830165</v>
      </c>
      <c r="S429" s="63" cm="1">
        <f t="array" ref="S429">_xlfn.IFS(Q429="R",_xlfn.XLOOKUP(A429,RHH!A:A,RHH!L:L,0),Q429="L",_xlfn.XLOOKUP(A429,LHH!A:A,LHH!L:L,0),Q429="S",_xlfn.XLOOKUP(A429,LHH!A:A,LHH!L:L,0))</f>
        <v>5.9490775084724536E-2</v>
      </c>
      <c r="T429" s="64" t="s">
        <v>532</v>
      </c>
      <c r="U429" s="64" t="s">
        <v>530</v>
      </c>
      <c r="V429" s="64" t="s">
        <v>549</v>
      </c>
      <c r="W429" s="64" t="s">
        <v>549</v>
      </c>
      <c r="X429" s="64" t="s">
        <v>549</v>
      </c>
    </row>
    <row r="430" spans="1:24" x14ac:dyDescent="0.45">
      <c r="A430" t="s">
        <v>218</v>
      </c>
      <c r="B430" t="s">
        <v>112</v>
      </c>
      <c r="C430">
        <v>63</v>
      </c>
      <c r="D430">
        <v>230</v>
      </c>
      <c r="E430">
        <v>205</v>
      </c>
      <c r="F430">
        <v>83</v>
      </c>
      <c r="G430" s="2">
        <v>0.34100000000000003</v>
      </c>
      <c r="H430" s="2">
        <f t="shared" si="48"/>
        <v>0.36086956521739133</v>
      </c>
      <c r="I430" s="2">
        <f t="shared" si="49"/>
        <v>0.5304347826086957</v>
      </c>
      <c r="J430" s="2">
        <f t="shared" si="50"/>
        <v>0.18087826086956524</v>
      </c>
      <c r="K430" s="1">
        <f t="shared" si="51"/>
        <v>-1.8231046558780488</v>
      </c>
      <c r="L430" s="1">
        <f t="shared" si="52"/>
        <v>-0.58119063424372952</v>
      </c>
      <c r="M430" s="1">
        <f t="shared" si="53"/>
        <v>-1.50588487805424</v>
      </c>
      <c r="N430" s="1">
        <f t="shared" si="54"/>
        <v>-1.1212389180729831</v>
      </c>
      <c r="O430" s="1">
        <f t="shared" si="55"/>
        <v>-257.88495115678614</v>
      </c>
      <c r="P430" s="1">
        <f>IFERROR(-100*_xlfn.XMATCH(A430,Injuries!A:A),O430)</f>
        <v>-257.88495115678614</v>
      </c>
      <c r="Q430" s="64" t="str">
        <f>IF(AND(_xlfn.IFNA(_xlfn.XMATCH(A430,RHH!A:A),0)&gt;0,_xlfn.IFNA(_xlfn.XMATCH(A430,LHH!A:A),0)&gt;0),"S",IF(_xlfn.IFNA(_xlfn.XMATCH(A430,RHH!A:A),0)&gt;0,"R",IF(_xlfn.IFNA(_xlfn.XMATCH(A430,LHH!A:A),0)&gt;0,"L",NA())))</f>
        <v>S</v>
      </c>
      <c r="R430" s="63" cm="1">
        <f t="array" ref="R430">IF(_xlfn.IFS(Q430="R",_xlfn.XLOOKUP(A430,RHH!A:A,RHH!V:V,0),Q430="L",_xlfn.XLOOKUP(A430,LHH!A:A,LHH!V:V,0),Q430="S",_xlfn.XLOOKUP(A430,RHH!A:A,RHH!V:V,0))="",AVERAGE(S430,N430),_xlfn.IFS(Q430="R",_xlfn.XLOOKUP(A430,RHH!A:A,RHH!V:V,0),Q430="L",_xlfn.XLOOKUP(A430,LHH!A:A,LHH!V:V,0),Q430="S",_xlfn.XLOOKUP(A430,RHH!A:A,RHH!V:V,0)))</f>
        <v>-1.2729401024706521</v>
      </c>
      <c r="S430" s="63" cm="1">
        <f t="array" ref="S430">_xlfn.IFS(Q430="R",_xlfn.XLOOKUP(A430,RHH!A:A,RHH!L:L,0),Q430="L",_xlfn.XLOOKUP(A430,LHH!A:A,LHH!L:L,0),Q430="S",_xlfn.XLOOKUP(A430,LHH!A:A,LHH!L:L,0))</f>
        <v>-1.3191220132112607</v>
      </c>
      <c r="T430" s="64" t="s">
        <v>530</v>
      </c>
      <c r="U430" s="64" t="s">
        <v>549</v>
      </c>
      <c r="V430" s="64" t="s">
        <v>549</v>
      </c>
      <c r="W430" s="64" t="s">
        <v>549</v>
      </c>
      <c r="X430" s="64" t="s">
        <v>549</v>
      </c>
    </row>
    <row r="431" spans="1:24" x14ac:dyDescent="0.45">
      <c r="A431" s="87" t="s">
        <v>424</v>
      </c>
      <c r="B431" t="s">
        <v>499</v>
      </c>
      <c r="C431">
        <v>48</v>
      </c>
      <c r="D431">
        <v>133</v>
      </c>
      <c r="E431">
        <v>108</v>
      </c>
      <c r="F431">
        <v>36</v>
      </c>
      <c r="G431" s="2">
        <v>0.23100000000000001</v>
      </c>
      <c r="H431" s="2">
        <f t="shared" si="48"/>
        <v>0.27067669172932329</v>
      </c>
      <c r="I431" s="2">
        <f t="shared" si="49"/>
        <v>0.54135338345864659</v>
      </c>
      <c r="J431" s="2">
        <f t="shared" si="50"/>
        <v>0.12505263157894736</v>
      </c>
      <c r="K431" s="1">
        <f t="shared" si="51"/>
        <v>-0.47057816525702628</v>
      </c>
      <c r="L431" s="1">
        <f t="shared" si="52"/>
        <v>-1.7831351916726204</v>
      </c>
      <c r="M431" s="1">
        <f t="shared" si="53"/>
        <v>-1.3686875374974206</v>
      </c>
      <c r="N431" s="1">
        <f t="shared" si="54"/>
        <v>-1.9428424379388893</v>
      </c>
      <c r="O431" s="1">
        <f t="shared" si="55"/>
        <v>-258.39804424587226</v>
      </c>
      <c r="P431" s="1">
        <f>IFERROR(-100*_xlfn.XMATCH(A431,Injuries!A:A),O431)</f>
        <v>-258.39804424587226</v>
      </c>
      <c r="Q431" s="64" t="str">
        <f>IF(AND(_xlfn.IFNA(_xlfn.XMATCH(A431,RHH!A:A),0)&gt;0,_xlfn.IFNA(_xlfn.XMATCH(A431,LHH!A:A),0)&gt;0),"S",IF(_xlfn.IFNA(_xlfn.XMATCH(A431,RHH!A:A),0)&gt;0,"R",IF(_xlfn.IFNA(_xlfn.XMATCH(A431,LHH!A:A),0)&gt;0,"L",NA())))</f>
        <v>L</v>
      </c>
      <c r="R431" s="63" cm="1">
        <f t="array" ref="R431">IF(_xlfn.IFS(Q431="R",_xlfn.XLOOKUP(A431,RHH!A:A,RHH!V:V,0),Q431="L",_xlfn.XLOOKUP(A431,LHH!A:A,LHH!V:V,0),Q431="S",_xlfn.XLOOKUP(A431,RHH!A:A,RHH!V:V,0))="",AVERAGE(S431,N431),_xlfn.IFS(Q431="R",_xlfn.XLOOKUP(A431,RHH!A:A,RHH!V:V,0),Q431="L",_xlfn.XLOOKUP(A431,LHH!A:A,LHH!V:V,0),Q431="S",_xlfn.XLOOKUP(A431,RHH!A:A,RHH!V:V,0)))</f>
        <v>0.23045492828298028</v>
      </c>
      <c r="S431" s="63" cm="1">
        <f t="array" ref="S431">_xlfn.IFS(Q431="R",_xlfn.XLOOKUP(A431,RHH!A:A,RHH!L:L,0),Q431="L",_xlfn.XLOOKUP(A431,LHH!A:A,LHH!L:L,0),Q431="S",_xlfn.XLOOKUP(A431,LHH!A:A,LHH!L:L,0))</f>
        <v>-1.1858419896829917</v>
      </c>
      <c r="T431" s="64"/>
      <c r="U431" s="64"/>
      <c r="V431" s="64"/>
      <c r="W431" s="64"/>
      <c r="X431" s="64"/>
    </row>
    <row r="432" spans="1:24" x14ac:dyDescent="0.45">
      <c r="A432" t="s">
        <v>267</v>
      </c>
      <c r="B432" t="s">
        <v>63</v>
      </c>
      <c r="C432">
        <v>90</v>
      </c>
      <c r="D432">
        <v>371</v>
      </c>
      <c r="E432">
        <v>316</v>
      </c>
      <c r="F432">
        <v>113</v>
      </c>
      <c r="G432" s="2">
        <v>0.38300000000000001</v>
      </c>
      <c r="H432" s="2">
        <f t="shared" si="48"/>
        <v>0.30458221024258758</v>
      </c>
      <c r="I432" s="2">
        <f t="shared" si="49"/>
        <v>0.54716981132075471</v>
      </c>
      <c r="J432" s="2">
        <f t="shared" si="50"/>
        <v>0.20956603773584906</v>
      </c>
      <c r="K432" s="1">
        <f t="shared" si="51"/>
        <v>-0.97902312541785541</v>
      </c>
      <c r="L432" s="1">
        <f t="shared" si="52"/>
        <v>-0.12226634867997145</v>
      </c>
      <c r="M432" s="1">
        <f t="shared" si="53"/>
        <v>-1.2956013934769246</v>
      </c>
      <c r="N432" s="1">
        <f t="shared" si="54"/>
        <v>-0.69903179295907614</v>
      </c>
      <c r="O432" s="1">
        <f t="shared" si="55"/>
        <v>-259.34079518781726</v>
      </c>
      <c r="P432" s="1">
        <f>IFERROR(-100*_xlfn.XMATCH(A432,Injuries!A:A),O432)</f>
        <v>-259.34079518781726</v>
      </c>
      <c r="Q432" s="64" t="str">
        <f>IF(AND(_xlfn.IFNA(_xlfn.XMATCH(A432,RHH!A:A),0)&gt;0,_xlfn.IFNA(_xlfn.XMATCH(A432,LHH!A:A),0)&gt;0),"S",IF(_xlfn.IFNA(_xlfn.XMATCH(A432,RHH!A:A),0)&gt;0,"R",IF(_xlfn.IFNA(_xlfn.XMATCH(A432,LHH!A:A),0)&gt;0,"L",NA())))</f>
        <v>R</v>
      </c>
      <c r="R432" s="63" cm="1">
        <f t="array" ref="R432">IF(_xlfn.IFS(Q432="R",_xlfn.XLOOKUP(A432,RHH!A:A,RHH!V:V,0),Q432="L",_xlfn.XLOOKUP(A432,LHH!A:A,LHH!V:V,0),Q432="S",_xlfn.XLOOKUP(A432,RHH!A:A,RHH!V:V,0))="",AVERAGE(S432,N432),_xlfn.IFS(Q432="R",_xlfn.XLOOKUP(A432,RHH!A:A,RHH!V:V,0),Q432="L",_xlfn.XLOOKUP(A432,LHH!A:A,LHH!V:V,0),Q432="S",_xlfn.XLOOKUP(A432,RHH!A:A,RHH!V:V,0)))</f>
        <v>-0.91508477784123077</v>
      </c>
      <c r="S432" s="63" cm="1">
        <f t="array" ref="S432">_xlfn.IFS(Q432="R",_xlfn.XLOOKUP(A432,RHH!A:A,RHH!L:L,0),Q432="L",_xlfn.XLOOKUP(A432,LHH!A:A,LHH!L:L,0),Q432="S",_xlfn.XLOOKUP(A432,LHH!A:A,LHH!L:L,0))</f>
        <v>-2.0506649287067029</v>
      </c>
      <c r="T432" s="64" t="s">
        <v>529</v>
      </c>
      <c r="U432" s="64" t="s">
        <v>549</v>
      </c>
      <c r="V432" s="64" t="s">
        <v>549</v>
      </c>
      <c r="W432" s="64" t="s">
        <v>549</v>
      </c>
      <c r="X432" s="64" t="s">
        <v>549</v>
      </c>
    </row>
    <row r="433" spans="1:24" x14ac:dyDescent="0.45">
      <c r="A433" t="s">
        <v>86</v>
      </c>
      <c r="B433" t="s">
        <v>14</v>
      </c>
      <c r="C433">
        <v>60</v>
      </c>
      <c r="D433">
        <v>243</v>
      </c>
      <c r="E433">
        <v>191</v>
      </c>
      <c r="F433">
        <v>67</v>
      </c>
      <c r="G433" s="2">
        <v>0.36099999999999999</v>
      </c>
      <c r="H433" s="2">
        <f t="shared" si="48"/>
        <v>0.27572016460905352</v>
      </c>
      <c r="I433" s="2">
        <f t="shared" si="49"/>
        <v>0.51028806584362141</v>
      </c>
      <c r="J433" s="2">
        <f t="shared" si="50"/>
        <v>0.18421399176954731</v>
      </c>
      <c r="K433" s="1">
        <f t="shared" si="51"/>
        <v>-0.54620975798443017</v>
      </c>
      <c r="L433" s="1">
        <f t="shared" si="52"/>
        <v>-0.36265526016574978</v>
      </c>
      <c r="M433" s="1">
        <f t="shared" si="53"/>
        <v>-1.759037823116071</v>
      </c>
      <c r="N433" s="1">
        <f t="shared" si="54"/>
        <v>-1.072145906788087</v>
      </c>
      <c r="O433" s="1">
        <f t="shared" si="55"/>
        <v>-260.53145534950511</v>
      </c>
      <c r="P433" s="1">
        <f>IFERROR(-100*_xlfn.XMATCH(A433,Injuries!A:A),O433)</f>
        <v>-260.53145534950511</v>
      </c>
      <c r="Q433" s="64" t="str">
        <f>IF(AND(_xlfn.IFNA(_xlfn.XMATCH(A433,RHH!A:A),0)&gt;0,_xlfn.IFNA(_xlfn.XMATCH(A433,LHH!A:A),0)&gt;0),"S",IF(_xlfn.IFNA(_xlfn.XMATCH(A433,RHH!A:A),0)&gt;0,"R",IF(_xlfn.IFNA(_xlfn.XMATCH(A433,LHH!A:A),0)&gt;0,"L",NA())))</f>
        <v>L</v>
      </c>
      <c r="R433" s="63" cm="1">
        <f t="array" ref="R433">IF(_xlfn.IFS(Q433="R",_xlfn.XLOOKUP(A433,RHH!A:A,RHH!V:V,0),Q433="L",_xlfn.XLOOKUP(A433,LHH!A:A,LHH!V:V,0),Q433="S",_xlfn.XLOOKUP(A433,RHH!A:A,RHH!V:V,0))="",AVERAGE(S433,N433),_xlfn.IFS(Q433="R",_xlfn.XLOOKUP(A433,RHH!A:A,RHH!V:V,0),Q433="L",_xlfn.XLOOKUP(A433,LHH!A:A,LHH!V:V,0),Q433="S",_xlfn.XLOOKUP(A433,RHH!A:A,RHH!V:V,0)))</f>
        <v>-0.89478301305799701</v>
      </c>
      <c r="S433" s="63" cm="1">
        <f t="array" ref="S433">_xlfn.IFS(Q433="R",_xlfn.XLOOKUP(A433,RHH!A:A,RHH!L:L,0),Q433="L",_xlfn.XLOOKUP(A433,LHH!A:A,LHH!L:L,0),Q433="S",_xlfn.XLOOKUP(A433,LHH!A:A,LHH!L:L,0))</f>
        <v>-0.33079938126493852</v>
      </c>
      <c r="T433" s="64" t="s">
        <v>534</v>
      </c>
      <c r="U433" s="64" t="s">
        <v>549</v>
      </c>
      <c r="V433" s="64" t="s">
        <v>549</v>
      </c>
      <c r="W433" s="64" t="s">
        <v>549</v>
      </c>
      <c r="X433" s="64" t="s">
        <v>549</v>
      </c>
    </row>
    <row r="434" spans="1:24" x14ac:dyDescent="0.45">
      <c r="A434" s="87" t="s">
        <v>461</v>
      </c>
      <c r="B434" t="s">
        <v>65</v>
      </c>
      <c r="C434">
        <v>37</v>
      </c>
      <c r="D434">
        <v>127</v>
      </c>
      <c r="E434">
        <v>104</v>
      </c>
      <c r="F434">
        <v>37</v>
      </c>
      <c r="G434" s="2">
        <v>0.221</v>
      </c>
      <c r="H434" s="2">
        <f t="shared" si="48"/>
        <v>0.29133858267716534</v>
      </c>
      <c r="I434" s="2">
        <f t="shared" si="49"/>
        <v>0.52755905511811019</v>
      </c>
      <c r="J434" s="2">
        <f t="shared" si="50"/>
        <v>0.11659055118110236</v>
      </c>
      <c r="K434" s="1">
        <f t="shared" si="51"/>
        <v>-0.78042254400360345</v>
      </c>
      <c r="L434" s="1">
        <f t="shared" si="52"/>
        <v>-1.8924028787116105</v>
      </c>
      <c r="M434" s="1">
        <f t="shared" si="53"/>
        <v>-1.5420197427037012</v>
      </c>
      <c r="N434" s="1">
        <f t="shared" si="54"/>
        <v>-2.0673815632224479</v>
      </c>
      <c r="O434" s="1">
        <f t="shared" si="55"/>
        <v>-262.55745852925088</v>
      </c>
      <c r="P434" s="1">
        <f>IFERROR(-100*_xlfn.XMATCH(A434,Injuries!A:A),O434)</f>
        <v>-262.55745852925088</v>
      </c>
      <c r="Q434" s="64" t="str">
        <f>IF(AND(_xlfn.IFNA(_xlfn.XMATCH(A434,RHH!A:A),0)&gt;0,_xlfn.IFNA(_xlfn.XMATCH(A434,LHH!A:A),0)&gt;0),"S",IF(_xlfn.IFNA(_xlfn.XMATCH(A434,RHH!A:A),0)&gt;0,"R",IF(_xlfn.IFNA(_xlfn.XMATCH(A434,LHH!A:A),0)&gt;0,"L",NA())))</f>
        <v>L</v>
      </c>
      <c r="R434" s="63" cm="1">
        <f t="array" ref="R434">IF(_xlfn.IFS(Q434="R",_xlfn.XLOOKUP(A434,RHH!A:A,RHH!V:V,0),Q434="L",_xlfn.XLOOKUP(A434,LHH!A:A,LHH!V:V,0),Q434="S",_xlfn.XLOOKUP(A434,RHH!A:A,RHH!V:V,0))="",AVERAGE(S434,N434),_xlfn.IFS(Q434="R",_xlfn.XLOOKUP(A434,RHH!A:A,RHH!V:V,0),Q434="L",_xlfn.XLOOKUP(A434,LHH!A:A,LHH!V:V,0),Q434="S",_xlfn.XLOOKUP(A434,RHH!A:A,RHH!V:V,0)))</f>
        <v>-1.3516217165508979</v>
      </c>
      <c r="S434" s="63" cm="1">
        <f t="array" ref="S434">_xlfn.IFS(Q434="R",_xlfn.XLOOKUP(A434,RHH!A:A,RHH!L:L,0),Q434="L",_xlfn.XLOOKUP(A434,LHH!A:A,LHH!L:L,0),Q434="S",_xlfn.XLOOKUP(A434,LHH!A:A,LHH!L:L,0))</f>
        <v>-0.92210493843944075</v>
      </c>
      <c r="T434" s="64"/>
      <c r="U434" s="64"/>
      <c r="V434" s="64"/>
      <c r="W434" s="64"/>
      <c r="X434" s="64"/>
    </row>
    <row r="435" spans="1:24" x14ac:dyDescent="0.45">
      <c r="A435" s="87" t="s">
        <v>349</v>
      </c>
      <c r="B435" t="s">
        <v>499</v>
      </c>
      <c r="C435">
        <v>38</v>
      </c>
      <c r="D435">
        <v>118</v>
      </c>
      <c r="E435">
        <v>103</v>
      </c>
      <c r="F435">
        <v>39</v>
      </c>
      <c r="G435" s="2">
        <v>0.19400000000000001</v>
      </c>
      <c r="H435" s="2">
        <f t="shared" si="48"/>
        <v>0.33050847457627119</v>
      </c>
      <c r="I435" s="2">
        <f t="shared" si="49"/>
        <v>0.5423728813559322</v>
      </c>
      <c r="J435" s="2">
        <f t="shared" si="50"/>
        <v>0.10522033898305085</v>
      </c>
      <c r="K435" s="1">
        <f t="shared" si="51"/>
        <v>-1.3678117065776418</v>
      </c>
      <c r="L435" s="1">
        <f t="shared" si="52"/>
        <v>-2.1874256337168836</v>
      </c>
      <c r="M435" s="1">
        <f t="shared" si="53"/>
        <v>-1.3558770682685279</v>
      </c>
      <c r="N435" s="1">
        <f t="shared" si="54"/>
        <v>-2.2347205880081726</v>
      </c>
      <c r="O435" s="1">
        <f t="shared" si="55"/>
        <v>-263.69702938496437</v>
      </c>
      <c r="P435" s="1">
        <f>IFERROR(-100*_xlfn.XMATCH(A435,Injuries!A:A),O435)</f>
        <v>-263.69702938496437</v>
      </c>
      <c r="Q435" s="64" t="str">
        <f>IF(AND(_xlfn.IFNA(_xlfn.XMATCH(A435,RHH!A:A),0)&gt;0,_xlfn.IFNA(_xlfn.XMATCH(A435,LHH!A:A),0)&gt;0),"S",IF(_xlfn.IFNA(_xlfn.XMATCH(A435,RHH!A:A),0)&gt;0,"R",IF(_xlfn.IFNA(_xlfn.XMATCH(A435,LHH!A:A),0)&gt;0,"L",NA())))</f>
        <v>L</v>
      </c>
      <c r="R435" s="63" cm="1">
        <f t="array" ref="R435">IF(_xlfn.IFS(Q435="R",_xlfn.XLOOKUP(A435,RHH!A:A,RHH!V:V,0),Q435="L",_xlfn.XLOOKUP(A435,LHH!A:A,LHH!V:V,0),Q435="S",_xlfn.XLOOKUP(A435,RHH!A:A,RHH!V:V,0))="",AVERAGE(S435,N435),_xlfn.IFS(Q435="R",_xlfn.XLOOKUP(A435,RHH!A:A,RHH!V:V,0),Q435="L",_xlfn.XLOOKUP(A435,LHH!A:A,LHH!V:V,0),Q435="S",_xlfn.XLOOKUP(A435,RHH!A:A,RHH!V:V,0)))</f>
        <v>-0.77422614600573736</v>
      </c>
      <c r="S435" s="63" cm="1">
        <f t="array" ref="S435">_xlfn.IFS(Q435="R",_xlfn.XLOOKUP(A435,RHH!A:A,RHH!L:L,0),Q435="L",_xlfn.XLOOKUP(A435,LHH!A:A,LHH!L:L,0),Q435="S",_xlfn.XLOOKUP(A435,LHH!A:A,LHH!L:L,0))</f>
        <v>-1.7496442466529376</v>
      </c>
      <c r="T435" s="64"/>
      <c r="U435" s="64"/>
      <c r="V435" s="64"/>
      <c r="W435" s="64"/>
      <c r="X435" s="64"/>
    </row>
    <row r="436" spans="1:24" x14ac:dyDescent="0.45">
      <c r="A436" t="s">
        <v>271</v>
      </c>
      <c r="B436" t="s">
        <v>53</v>
      </c>
      <c r="C436">
        <v>78</v>
      </c>
      <c r="D436">
        <v>260</v>
      </c>
      <c r="E436">
        <v>220</v>
      </c>
      <c r="F436">
        <v>61</v>
      </c>
      <c r="G436" s="2">
        <v>0.30499999999999999</v>
      </c>
      <c r="H436" s="2">
        <f t="shared" si="48"/>
        <v>0.23461538461538461</v>
      </c>
      <c r="I436" s="2">
        <f t="shared" si="49"/>
        <v>0.61153846153846159</v>
      </c>
      <c r="J436" s="2">
        <f t="shared" si="50"/>
        <v>0.18651923076923077</v>
      </c>
      <c r="K436" s="1">
        <f t="shared" si="51"/>
        <v>7.0194861167005837E-2</v>
      </c>
      <c r="L436" s="1">
        <f t="shared" si="52"/>
        <v>-0.97455430758409411</v>
      </c>
      <c r="M436" s="1">
        <f t="shared" si="53"/>
        <v>-0.48677911427974702</v>
      </c>
      <c r="N436" s="1">
        <f t="shared" si="54"/>
        <v>-1.0382189721464314</v>
      </c>
      <c r="O436" s="1">
        <f t="shared" si="55"/>
        <v>-269.9369327580722</v>
      </c>
      <c r="P436" s="1">
        <f>IFERROR(-100*_xlfn.XMATCH(A436,Injuries!A:A),O436)</f>
        <v>-269.9369327580722</v>
      </c>
      <c r="Q436" s="64" t="str">
        <f>IF(AND(_xlfn.IFNA(_xlfn.XMATCH(A436,RHH!A:A),0)&gt;0,_xlfn.IFNA(_xlfn.XMATCH(A436,LHH!A:A),0)&gt;0),"S",IF(_xlfn.IFNA(_xlfn.XMATCH(A436,RHH!A:A),0)&gt;0,"R",IF(_xlfn.IFNA(_xlfn.XMATCH(A436,LHH!A:A),0)&gt;0,"L",NA())))</f>
        <v>R</v>
      </c>
      <c r="R436" s="63" cm="1">
        <f t="array" ref="R436">IF(_xlfn.IFS(Q436="R",_xlfn.XLOOKUP(A436,RHH!A:A,RHH!V:V,0),Q436="L",_xlfn.XLOOKUP(A436,LHH!A:A,LHH!V:V,0),Q436="S",_xlfn.XLOOKUP(A436,RHH!A:A,RHH!V:V,0))="",AVERAGE(S436,N436),_xlfn.IFS(Q436="R",_xlfn.XLOOKUP(A436,RHH!A:A,RHH!V:V,0),Q436="L",_xlfn.XLOOKUP(A436,LHH!A:A,LHH!V:V,0),Q436="S",_xlfn.XLOOKUP(A436,RHH!A:A,RHH!V:V,0)))</f>
        <v>-1.4024792676446569</v>
      </c>
      <c r="S436" s="63" cm="1">
        <f t="array" ref="S436">_xlfn.IFS(Q436="R",_xlfn.XLOOKUP(A436,RHH!A:A,RHH!L:L,0),Q436="L",_xlfn.XLOOKUP(A436,LHH!A:A,LHH!L:L,0),Q436="S",_xlfn.XLOOKUP(A436,LHH!A:A,LHH!L:L,0))</f>
        <v>-0.40601668284563275</v>
      </c>
      <c r="T436" s="64" t="s">
        <v>531</v>
      </c>
      <c r="U436" s="64" t="s">
        <v>533</v>
      </c>
      <c r="V436" s="64" t="s">
        <v>549</v>
      </c>
      <c r="W436" s="64" t="s">
        <v>549</v>
      </c>
      <c r="X436" s="64" t="s">
        <v>549</v>
      </c>
    </row>
    <row r="437" spans="1:24" x14ac:dyDescent="0.45">
      <c r="A437" t="s">
        <v>296</v>
      </c>
      <c r="B437" t="s">
        <v>24</v>
      </c>
      <c r="C437">
        <v>66</v>
      </c>
      <c r="D437">
        <v>218</v>
      </c>
      <c r="E437">
        <v>183</v>
      </c>
      <c r="F437">
        <v>65</v>
      </c>
      <c r="G437" s="2">
        <v>0.317</v>
      </c>
      <c r="H437" s="2">
        <f t="shared" si="48"/>
        <v>0.29816513761467889</v>
      </c>
      <c r="I437" s="2">
        <f t="shared" si="49"/>
        <v>0.54128440366972475</v>
      </c>
      <c r="J437" s="2">
        <f t="shared" si="50"/>
        <v>0.17158715596330273</v>
      </c>
      <c r="K437" s="1">
        <f t="shared" si="51"/>
        <v>-0.88279311981066322</v>
      </c>
      <c r="L437" s="1">
        <f t="shared" si="52"/>
        <v>-0.84343308313730592</v>
      </c>
      <c r="M437" s="1">
        <f t="shared" si="53"/>
        <v>-1.3695543008970819</v>
      </c>
      <c r="N437" s="1">
        <f t="shared" si="54"/>
        <v>-1.2579790603952405</v>
      </c>
      <c r="O437" s="1">
        <f t="shared" si="55"/>
        <v>-274.23943516616242</v>
      </c>
      <c r="P437" s="1">
        <f>IFERROR(-100*_xlfn.XMATCH(A437,Injuries!A:A),O437)</f>
        <v>-274.23943516616242</v>
      </c>
      <c r="Q437" s="64" t="str">
        <f>IF(AND(_xlfn.IFNA(_xlfn.XMATCH(A437,RHH!A:A),0)&gt;0,_xlfn.IFNA(_xlfn.XMATCH(A437,LHH!A:A),0)&gt;0),"S",IF(_xlfn.IFNA(_xlfn.XMATCH(A437,RHH!A:A),0)&gt;0,"R",IF(_xlfn.IFNA(_xlfn.XMATCH(A437,LHH!A:A),0)&gt;0,"L",NA())))</f>
        <v>R</v>
      </c>
      <c r="R437" s="63" cm="1">
        <f t="array" ref="R437">IF(_xlfn.IFS(Q437="R",_xlfn.XLOOKUP(A437,RHH!A:A,RHH!V:V,0),Q437="L",_xlfn.XLOOKUP(A437,LHH!A:A,LHH!V:V,0),Q437="S",_xlfn.XLOOKUP(A437,RHH!A:A,RHH!V:V,0))="",AVERAGE(S437,N437),_xlfn.IFS(Q437="R",_xlfn.XLOOKUP(A437,RHH!A:A,RHH!V:V,0),Q437="L",_xlfn.XLOOKUP(A437,LHH!A:A,LHH!V:V,0),Q437="S",_xlfn.XLOOKUP(A437,RHH!A:A,RHH!V:V,0)))</f>
        <v>-1.6041832974882428</v>
      </c>
      <c r="S437" s="63" cm="1">
        <f t="array" ref="S437">_xlfn.IFS(Q437="R",_xlfn.XLOOKUP(A437,RHH!A:A,RHH!L:L,0),Q437="L",_xlfn.XLOOKUP(A437,LHH!A:A,LHH!L:L,0),Q437="S",_xlfn.XLOOKUP(A437,LHH!A:A,LHH!L:L,0))</f>
        <v>-0.72540721203912684</v>
      </c>
      <c r="T437" s="64" t="s">
        <v>532</v>
      </c>
      <c r="U437" s="64" t="s">
        <v>530</v>
      </c>
      <c r="V437" s="64" t="s">
        <v>549</v>
      </c>
      <c r="W437" s="64" t="s">
        <v>549</v>
      </c>
      <c r="X437" s="64" t="s">
        <v>549</v>
      </c>
    </row>
    <row r="438" spans="1:24" x14ac:dyDescent="0.45">
      <c r="A438" t="s">
        <v>330</v>
      </c>
      <c r="B438" t="s">
        <v>42</v>
      </c>
      <c r="C438">
        <v>78</v>
      </c>
      <c r="D438">
        <v>273</v>
      </c>
      <c r="E438">
        <v>234</v>
      </c>
      <c r="F438">
        <v>79</v>
      </c>
      <c r="G438" s="2">
        <v>0.32900000000000001</v>
      </c>
      <c r="H438" s="2">
        <f t="shared" si="48"/>
        <v>0.2893772893772894</v>
      </c>
      <c r="I438" s="2">
        <f t="shared" si="49"/>
        <v>0.56776556776556775</v>
      </c>
      <c r="J438" s="2">
        <f t="shared" si="50"/>
        <v>0.18679487179487181</v>
      </c>
      <c r="K438" s="1">
        <f t="shared" si="51"/>
        <v>-0.75101111667713449</v>
      </c>
      <c r="L438" s="1">
        <f t="shared" si="52"/>
        <v>-0.71231185869051772</v>
      </c>
      <c r="M438" s="1">
        <f t="shared" si="53"/>
        <v>-1.0368060542373705</v>
      </c>
      <c r="N438" s="1">
        <f t="shared" si="54"/>
        <v>-1.0341622756118132</v>
      </c>
      <c r="O438" s="1">
        <f t="shared" si="55"/>
        <v>-282.32630124202501</v>
      </c>
      <c r="P438" s="1">
        <f>IFERROR(-100*_xlfn.XMATCH(A438,Injuries!A:A),O438)</f>
        <v>-282.32630124202501</v>
      </c>
      <c r="Q438" s="64" t="str">
        <f>IF(AND(_xlfn.IFNA(_xlfn.XMATCH(A438,RHH!A:A),0)&gt;0,_xlfn.IFNA(_xlfn.XMATCH(A438,LHH!A:A),0)&gt;0),"S",IF(_xlfn.IFNA(_xlfn.XMATCH(A438,RHH!A:A),0)&gt;0,"R",IF(_xlfn.IFNA(_xlfn.XMATCH(A438,LHH!A:A),0)&gt;0,"L",NA())))</f>
        <v>S</v>
      </c>
      <c r="R438" s="63" cm="1">
        <f t="array" ref="R438">IF(_xlfn.IFS(Q438="R",_xlfn.XLOOKUP(A438,RHH!A:A,RHH!V:V,0),Q438="L",_xlfn.XLOOKUP(A438,LHH!A:A,LHH!V:V,0),Q438="S",_xlfn.XLOOKUP(A438,RHH!A:A,RHH!V:V,0))="",AVERAGE(S438,N438),_xlfn.IFS(Q438="R",_xlfn.XLOOKUP(A438,RHH!A:A,RHH!V:V,0),Q438="L",_xlfn.XLOOKUP(A438,LHH!A:A,LHH!V:V,0),Q438="S",_xlfn.XLOOKUP(A438,RHH!A:A,RHH!V:V,0)))</f>
        <v>-0.9865686608924823</v>
      </c>
      <c r="S438" s="63" cm="1">
        <f t="array" ref="S438">_xlfn.IFS(Q438="R",_xlfn.XLOOKUP(A438,RHH!A:A,RHH!L:L,0),Q438="L",_xlfn.XLOOKUP(A438,LHH!A:A,LHH!L:L,0),Q438="S",_xlfn.XLOOKUP(A438,LHH!A:A,LHH!L:L,0))</f>
        <v>-1.0845424570106743</v>
      </c>
      <c r="T438" s="64" t="s">
        <v>534</v>
      </c>
      <c r="U438" s="64" t="s">
        <v>549</v>
      </c>
      <c r="V438" s="64" t="s">
        <v>549</v>
      </c>
      <c r="W438" s="64" t="s">
        <v>549</v>
      </c>
      <c r="X438" s="64" t="s">
        <v>549</v>
      </c>
    </row>
    <row r="439" spans="1:24" x14ac:dyDescent="0.45">
      <c r="A439" t="s">
        <v>329</v>
      </c>
      <c r="B439" t="s">
        <v>24</v>
      </c>
      <c r="C439">
        <v>76</v>
      </c>
      <c r="D439">
        <v>237</v>
      </c>
      <c r="E439">
        <v>195</v>
      </c>
      <c r="F439">
        <v>56</v>
      </c>
      <c r="G439" s="2">
        <v>0.29699999999999999</v>
      </c>
      <c r="H439" s="2">
        <f t="shared" si="48"/>
        <v>0.23628691983122363</v>
      </c>
      <c r="I439" s="2">
        <f t="shared" si="49"/>
        <v>0.5864978902953587</v>
      </c>
      <c r="J439" s="2">
        <f t="shared" si="50"/>
        <v>0.17418987341772152</v>
      </c>
      <c r="K439" s="1">
        <f t="shared" si="51"/>
        <v>4.5128627306219853E-2</v>
      </c>
      <c r="L439" s="1">
        <f t="shared" si="52"/>
        <v>-1.0619684572152863</v>
      </c>
      <c r="M439" s="1">
        <f t="shared" si="53"/>
        <v>-0.80142563609968676</v>
      </c>
      <c r="N439" s="1">
        <f t="shared" si="54"/>
        <v>-1.2196740408380979</v>
      </c>
      <c r="O439" s="1">
        <f t="shared" si="55"/>
        <v>-289.06274767862919</v>
      </c>
      <c r="P439" s="1">
        <f>IFERROR(-100*_xlfn.XMATCH(A439,Injuries!A:A),O439)</f>
        <v>-289.06274767862919</v>
      </c>
      <c r="Q439" s="64" t="str">
        <f>IF(AND(_xlfn.IFNA(_xlfn.XMATCH(A439,RHH!A:A),0)&gt;0,_xlfn.IFNA(_xlfn.XMATCH(A439,LHH!A:A),0)&gt;0),"S",IF(_xlfn.IFNA(_xlfn.XMATCH(A439,RHH!A:A),0)&gt;0,"R",IF(_xlfn.IFNA(_xlfn.XMATCH(A439,LHH!A:A),0)&gt;0,"L",NA())))</f>
        <v>L</v>
      </c>
      <c r="R439" s="63" cm="1">
        <f t="array" ref="R439">IF(_xlfn.IFS(Q439="R",_xlfn.XLOOKUP(A439,RHH!A:A,RHH!V:V,0),Q439="L",_xlfn.XLOOKUP(A439,LHH!A:A,LHH!V:V,0),Q439="S",_xlfn.XLOOKUP(A439,RHH!A:A,RHH!V:V,0))="",AVERAGE(S439,N439),_xlfn.IFS(Q439="R",_xlfn.XLOOKUP(A439,RHH!A:A,RHH!V:V,0),Q439="L",_xlfn.XLOOKUP(A439,LHH!A:A,LHH!V:V,0),Q439="S",_xlfn.XLOOKUP(A439,RHH!A:A,RHH!V:V,0)))</f>
        <v>-0.89536992126696413</v>
      </c>
      <c r="S439" s="63" cm="1">
        <f t="array" ref="S439">_xlfn.IFS(Q439="R",_xlfn.XLOOKUP(A439,RHH!A:A,RHH!L:L,0),Q439="L",_xlfn.XLOOKUP(A439,LHH!A:A,LHH!L:L,0),Q439="S",_xlfn.XLOOKUP(A439,LHH!A:A,LHH!L:L,0))</f>
        <v>-1.1597572716724005</v>
      </c>
      <c r="T439" s="64" t="s">
        <v>532</v>
      </c>
      <c r="U439" s="64" t="s">
        <v>549</v>
      </c>
      <c r="V439" s="64" t="s">
        <v>549</v>
      </c>
      <c r="W439" s="64" t="s">
        <v>549</v>
      </c>
      <c r="X439" s="64" t="s">
        <v>549</v>
      </c>
    </row>
    <row r="440" spans="1:24" x14ac:dyDescent="0.45">
      <c r="A440" t="s">
        <v>209</v>
      </c>
      <c r="B440" t="s">
        <v>93</v>
      </c>
      <c r="C440">
        <v>72</v>
      </c>
      <c r="D440">
        <v>189</v>
      </c>
      <c r="E440">
        <v>161</v>
      </c>
      <c r="F440">
        <v>74</v>
      </c>
      <c r="G440" s="2">
        <v>0.32900000000000001</v>
      </c>
      <c r="H440" s="2">
        <f t="shared" si="48"/>
        <v>0.39153439153439151</v>
      </c>
      <c r="I440" s="2">
        <f t="shared" si="49"/>
        <v>0.46031746031746029</v>
      </c>
      <c r="J440" s="2">
        <f t="shared" si="50"/>
        <v>0.15144444444444444</v>
      </c>
      <c r="K440" s="1">
        <f t="shared" si="51"/>
        <v>-2.282952405706336</v>
      </c>
      <c r="L440" s="1">
        <f t="shared" si="52"/>
        <v>-0.71231185869051772</v>
      </c>
      <c r="M440" s="1">
        <f t="shared" si="53"/>
        <v>-2.3869419180106148</v>
      </c>
      <c r="N440" s="1">
        <f t="shared" si="54"/>
        <v>-1.5544257443615743</v>
      </c>
      <c r="O440" s="1">
        <f t="shared" si="55"/>
        <v>-293.78646568433754</v>
      </c>
      <c r="P440" s="1">
        <f>IFERROR(-100*_xlfn.XMATCH(A440,Injuries!A:A),O440)</f>
        <v>-293.78646568433754</v>
      </c>
      <c r="Q440" s="64" t="str">
        <f>IF(AND(_xlfn.IFNA(_xlfn.XMATCH(A440,RHH!A:A),0)&gt;0,_xlfn.IFNA(_xlfn.XMATCH(A440,LHH!A:A),0)&gt;0),"S",IF(_xlfn.IFNA(_xlfn.XMATCH(A440,RHH!A:A),0)&gt;0,"R",IF(_xlfn.IFNA(_xlfn.XMATCH(A440,LHH!A:A),0)&gt;0,"L",NA())))</f>
        <v>L</v>
      </c>
      <c r="R440" s="63" cm="1">
        <f t="array" ref="R440">IF(_xlfn.IFS(Q440="R",_xlfn.XLOOKUP(A440,RHH!A:A,RHH!V:V,0),Q440="L",_xlfn.XLOOKUP(A440,LHH!A:A,LHH!V:V,0),Q440="S",_xlfn.XLOOKUP(A440,RHH!A:A,RHH!V:V,0))="",AVERAGE(S440,N440),_xlfn.IFS(Q440="R",_xlfn.XLOOKUP(A440,RHH!A:A,RHH!V:V,0),Q440="L",_xlfn.XLOOKUP(A440,LHH!A:A,LHH!V:V,0),Q440="S",_xlfn.XLOOKUP(A440,RHH!A:A,RHH!V:V,0)))</f>
        <v>-2.0152177751806191</v>
      </c>
      <c r="S440" s="63" cm="1">
        <f t="array" ref="S440">_xlfn.IFS(Q440="R",_xlfn.XLOOKUP(A440,RHH!A:A,RHH!L:L,0),Q440="L",_xlfn.XLOOKUP(A440,LHH!A:A,LHH!L:L,0),Q440="S",_xlfn.XLOOKUP(A440,LHH!A:A,LHH!L:L,0))</f>
        <v>-0.44000190575893006</v>
      </c>
      <c r="T440" s="64" t="s">
        <v>534</v>
      </c>
      <c r="U440" s="64" t="s">
        <v>549</v>
      </c>
      <c r="V440" s="64" t="s">
        <v>549</v>
      </c>
      <c r="W440" s="64" t="s">
        <v>549</v>
      </c>
      <c r="X440" s="64" t="s">
        <v>549</v>
      </c>
    </row>
    <row r="441" spans="1:24" x14ac:dyDescent="0.45">
      <c r="A441" s="87" t="s">
        <v>304</v>
      </c>
      <c r="B441" t="s">
        <v>14</v>
      </c>
      <c r="C441">
        <v>55</v>
      </c>
      <c r="D441">
        <v>186</v>
      </c>
      <c r="E441">
        <v>162</v>
      </c>
      <c r="F441">
        <v>72</v>
      </c>
      <c r="G441" s="2">
        <v>0.309</v>
      </c>
      <c r="H441" s="2">
        <f t="shared" si="48"/>
        <v>0.38709677419354838</v>
      </c>
      <c r="I441" s="2">
        <f t="shared" si="49"/>
        <v>0.4838709677419355</v>
      </c>
      <c r="J441" s="2">
        <f t="shared" si="50"/>
        <v>0.14951612903225805</v>
      </c>
      <c r="K441" s="1">
        <f t="shared" si="51"/>
        <v>-2.2164061834094757</v>
      </c>
      <c r="L441" s="1">
        <f t="shared" si="52"/>
        <v>-0.93084723276849801</v>
      </c>
      <c r="M441" s="1">
        <f t="shared" si="53"/>
        <v>-2.0909810505119339</v>
      </c>
      <c r="N441" s="1">
        <f t="shared" si="54"/>
        <v>-1.5828053748323099</v>
      </c>
      <c r="O441" s="1">
        <f t="shared" si="55"/>
        <v>-294.40179971880963</v>
      </c>
      <c r="P441" s="1">
        <f>IFERROR(-100*_xlfn.XMATCH(A441,Injuries!A:A),O441)</f>
        <v>-294.40179971880963</v>
      </c>
      <c r="Q441" s="64" t="str">
        <f>IF(AND(_xlfn.IFNA(_xlfn.XMATCH(A441,RHH!A:A),0)&gt;0,_xlfn.IFNA(_xlfn.XMATCH(A441,LHH!A:A),0)&gt;0),"S",IF(_xlfn.IFNA(_xlfn.XMATCH(A441,RHH!A:A),0)&gt;0,"R",IF(_xlfn.IFNA(_xlfn.XMATCH(A441,LHH!A:A),0)&gt;0,"L",NA())))</f>
        <v>R</v>
      </c>
      <c r="R441" s="63" cm="1">
        <f t="array" ref="R441">IF(_xlfn.IFS(Q441="R",_xlfn.XLOOKUP(A441,RHH!A:A,RHH!V:V,0),Q441="L",_xlfn.XLOOKUP(A441,LHH!A:A,LHH!V:V,0),Q441="S",_xlfn.XLOOKUP(A441,RHH!A:A,RHH!V:V,0))="",AVERAGE(S441,N441),_xlfn.IFS(Q441="R",_xlfn.XLOOKUP(A441,RHH!A:A,RHH!V:V,0),Q441="L",_xlfn.XLOOKUP(A441,LHH!A:A,LHH!V:V,0),Q441="S",_xlfn.XLOOKUP(A441,RHH!A:A,RHH!V:V,0)))</f>
        <v>-1.4699472322204887</v>
      </c>
      <c r="S441" s="63" cm="1">
        <f t="array" ref="S441">_xlfn.IFS(Q441="R",_xlfn.XLOOKUP(A441,RHH!A:A,RHH!L:L,0),Q441="L",_xlfn.XLOOKUP(A441,LHH!A:A,LHH!L:L,0),Q441="S",_xlfn.XLOOKUP(A441,LHH!A:A,LHH!L:L,0))</f>
        <v>-1.2937905632657083</v>
      </c>
    </row>
    <row r="442" spans="1:24" x14ac:dyDescent="0.45">
      <c r="A442" s="87" t="s">
        <v>392</v>
      </c>
      <c r="B442" t="s">
        <v>35</v>
      </c>
      <c r="C442">
        <v>66</v>
      </c>
      <c r="D442">
        <v>243</v>
      </c>
      <c r="E442">
        <v>217</v>
      </c>
      <c r="F442">
        <v>76</v>
      </c>
      <c r="G442" s="2">
        <v>0.28999999999999998</v>
      </c>
      <c r="H442" s="2">
        <f t="shared" si="48"/>
        <v>0.31275720164609055</v>
      </c>
      <c r="I442" s="2">
        <f t="shared" si="49"/>
        <v>0.58024691358024694</v>
      </c>
      <c r="J442" s="2">
        <f t="shared" si="50"/>
        <v>0.16827160493827159</v>
      </c>
      <c r="K442" s="1">
        <f t="shared" si="51"/>
        <v>-1.1016147671543799</v>
      </c>
      <c r="L442" s="1">
        <f t="shared" si="52"/>
        <v>-1.1384558381425793</v>
      </c>
      <c r="M442" s="1">
        <f t="shared" si="53"/>
        <v>-0.87997209026371037</v>
      </c>
      <c r="N442" s="1">
        <f t="shared" si="54"/>
        <v>-1.3067750780501353</v>
      </c>
      <c r="O442" s="1">
        <f t="shared" si="55"/>
        <v>-317.54634396618286</v>
      </c>
      <c r="P442" s="1">
        <f>IFERROR(-100*_xlfn.XMATCH(A442,Injuries!A:A),O442)</f>
        <v>-317.54634396618286</v>
      </c>
      <c r="Q442" s="64" t="str">
        <f>IF(AND(_xlfn.IFNA(_xlfn.XMATCH(A442,RHH!A:A),0)&gt;0,_xlfn.IFNA(_xlfn.XMATCH(A442,LHH!A:A),0)&gt;0),"S",IF(_xlfn.IFNA(_xlfn.XMATCH(A442,RHH!A:A),0)&gt;0,"R",IF(_xlfn.IFNA(_xlfn.XMATCH(A442,LHH!A:A),0)&gt;0,"L",NA())))</f>
        <v>R</v>
      </c>
      <c r="R442" s="63" cm="1">
        <f t="array" ref="R442">IF(_xlfn.IFS(Q442="R",_xlfn.XLOOKUP(A442,RHH!A:A,RHH!V:V,0),Q442="L",_xlfn.XLOOKUP(A442,LHH!A:A,LHH!V:V,0),Q442="S",_xlfn.XLOOKUP(A442,RHH!A:A,RHH!V:V,0))="",AVERAGE(S442,N442),_xlfn.IFS(Q442="R",_xlfn.XLOOKUP(A442,RHH!A:A,RHH!V:V,0),Q442="L",_xlfn.XLOOKUP(A442,LHH!A:A,LHH!V:V,0),Q442="S",_xlfn.XLOOKUP(A442,RHH!A:A,RHH!V:V,0)))</f>
        <v>0.46660376502386985</v>
      </c>
      <c r="S442" s="63" cm="1">
        <f t="array" ref="S442">_xlfn.IFS(Q442="R",_xlfn.XLOOKUP(A442,RHH!A:A,RHH!L:L,0),Q442="L",_xlfn.XLOOKUP(A442,LHH!A:A,LHH!L:L,0),Q442="S",_xlfn.XLOOKUP(A442,LHH!A:A,LHH!L:L,0))</f>
        <v>-2.4255788436666537</v>
      </c>
    </row>
    <row r="443" spans="1:24" x14ac:dyDescent="0.45">
      <c r="A443" t="s">
        <v>199</v>
      </c>
      <c r="B443" t="s">
        <v>117</v>
      </c>
      <c r="C443">
        <v>83</v>
      </c>
      <c r="D443">
        <v>319</v>
      </c>
      <c r="E443">
        <v>273</v>
      </c>
      <c r="F443">
        <v>89</v>
      </c>
      <c r="G443" s="2">
        <v>0.31900000000000001</v>
      </c>
      <c r="H443" s="2">
        <f t="shared" si="48"/>
        <v>0.27899686520376177</v>
      </c>
      <c r="I443" s="2">
        <f t="shared" si="49"/>
        <v>0.57680250783699061</v>
      </c>
      <c r="J443" s="2">
        <f t="shared" si="50"/>
        <v>0.184</v>
      </c>
      <c r="K443" s="1">
        <f t="shared" si="51"/>
        <v>-0.59534694792841025</v>
      </c>
      <c r="L443" s="1">
        <f t="shared" si="52"/>
        <v>-0.82157954572950787</v>
      </c>
      <c r="M443" s="1">
        <f t="shared" si="53"/>
        <v>-0.92325266387086158</v>
      </c>
      <c r="N443" s="1">
        <f t="shared" si="54"/>
        <v>-1.0752952916372418</v>
      </c>
      <c r="O443" s="1">
        <f t="shared" si="55"/>
        <v>-343.01919803228014</v>
      </c>
      <c r="P443" s="1">
        <f>IFERROR(-100*_xlfn.XMATCH(A443,Injuries!A:A),O443)</f>
        <v>-343.01919803228014</v>
      </c>
      <c r="Q443" s="64" t="str">
        <f>IF(AND(_xlfn.IFNA(_xlfn.XMATCH(A443,RHH!A:A),0)&gt;0,_xlfn.IFNA(_xlfn.XMATCH(A443,LHH!A:A),0)&gt;0),"S",IF(_xlfn.IFNA(_xlfn.XMATCH(A443,RHH!A:A),0)&gt;0,"R",IF(_xlfn.IFNA(_xlfn.XMATCH(A443,LHH!A:A),0)&gt;0,"L",NA())))</f>
        <v>R</v>
      </c>
      <c r="R443" s="63" cm="1">
        <f t="array" ref="R443">IF(_xlfn.IFS(Q443="R",_xlfn.XLOOKUP(A443,RHH!A:A,RHH!V:V,0),Q443="L",_xlfn.XLOOKUP(A443,LHH!A:A,LHH!V:V,0),Q443="S",_xlfn.XLOOKUP(A443,RHH!A:A,RHH!V:V,0))="",AVERAGE(S443,N443),_xlfn.IFS(Q443="R",_xlfn.XLOOKUP(A443,RHH!A:A,RHH!V:V,0),Q443="L",_xlfn.XLOOKUP(A443,LHH!A:A,LHH!V:V,0),Q443="S",_xlfn.XLOOKUP(A443,RHH!A:A,RHH!V:V,0)))</f>
        <v>-1.8373613007344725</v>
      </c>
      <c r="S443" s="63" cm="1">
        <f t="array" ref="S443">_xlfn.IFS(Q443="R",_xlfn.XLOOKUP(A443,RHH!A:A,RHH!L:L,0),Q443="L",_xlfn.XLOOKUP(A443,LHH!A:A,LHH!L:L,0),Q443="S",_xlfn.XLOOKUP(A443,LHH!A:A,LHH!L:L,0))</f>
        <v>-0.85653157841647398</v>
      </c>
      <c r="T443" s="7" t="s">
        <v>531</v>
      </c>
      <c r="U443" s="7" t="s">
        <v>533</v>
      </c>
      <c r="V443" s="7" t="s">
        <v>549</v>
      </c>
      <c r="W443" s="46" t="s">
        <v>549</v>
      </c>
      <c r="X443" s="46" t="s">
        <v>549</v>
      </c>
    </row>
    <row r="444" spans="1:24" x14ac:dyDescent="0.45">
      <c r="A444" s="87" t="s">
        <v>315</v>
      </c>
      <c r="B444" t="s">
        <v>14</v>
      </c>
      <c r="C444">
        <v>83</v>
      </c>
      <c r="D444">
        <v>303</v>
      </c>
      <c r="E444">
        <v>269</v>
      </c>
      <c r="F444">
        <v>90</v>
      </c>
      <c r="G444" s="2">
        <v>0.28299999999999997</v>
      </c>
      <c r="H444" s="2">
        <f t="shared" si="48"/>
        <v>0.29702970297029702</v>
      </c>
      <c r="I444" s="2">
        <f t="shared" si="49"/>
        <v>0.5907590759075908</v>
      </c>
      <c r="J444" s="2">
        <f t="shared" si="50"/>
        <v>0.16718481848184819</v>
      </c>
      <c r="K444" s="1">
        <f t="shared" si="51"/>
        <v>-0.8657662154056438</v>
      </c>
      <c r="L444" s="1">
        <f t="shared" si="52"/>
        <v>-1.2149432190698726</v>
      </c>
      <c r="M444" s="1">
        <f t="shared" si="53"/>
        <v>-0.74788184036510263</v>
      </c>
      <c r="N444" s="1">
        <f t="shared" si="54"/>
        <v>-1.3227696595584197</v>
      </c>
      <c r="O444" s="1">
        <f t="shared" si="55"/>
        <v>-400.79920684620117</v>
      </c>
      <c r="P444" s="1">
        <f>IFERROR(-100*_xlfn.XMATCH(A444,Injuries!A:A),O444)</f>
        <v>-400.79920684620117</v>
      </c>
      <c r="Q444" s="64" t="str">
        <f>IF(AND(_xlfn.IFNA(_xlfn.XMATCH(A444,RHH!A:A),0)&gt;0,_xlfn.IFNA(_xlfn.XMATCH(A444,LHH!A:A),0)&gt;0),"S",IF(_xlfn.IFNA(_xlfn.XMATCH(A444,RHH!A:A),0)&gt;0,"R",IF(_xlfn.IFNA(_xlfn.XMATCH(A444,LHH!A:A),0)&gt;0,"L",NA())))</f>
        <v>L</v>
      </c>
      <c r="R444" s="63" cm="1">
        <f t="array" ref="R444">IF(_xlfn.IFS(Q444="R",_xlfn.XLOOKUP(A444,RHH!A:A,RHH!V:V,0),Q444="L",_xlfn.XLOOKUP(A444,LHH!A:A,LHH!V:V,0),Q444="S",_xlfn.XLOOKUP(A444,RHH!A:A,RHH!V:V,0))="",AVERAGE(S444,N444),_xlfn.IFS(Q444="R",_xlfn.XLOOKUP(A444,RHH!A:A,RHH!V:V,0),Q444="L",_xlfn.XLOOKUP(A444,LHH!A:A,LHH!V:V,0),Q444="S",_xlfn.XLOOKUP(A444,RHH!A:A,RHH!V:V,0)))</f>
        <v>-0.60700751550787702</v>
      </c>
      <c r="S444" s="63" cm="1">
        <f t="array" ref="S444">_xlfn.IFS(Q444="R",_xlfn.XLOOKUP(A444,RHH!A:A,RHH!L:L,0),Q444="L",_xlfn.XLOOKUP(A444,LHH!A:A,LHH!L:L,0),Q444="S",_xlfn.XLOOKUP(A444,LHH!A:A,LHH!L:L,0))</f>
        <v>-1.4760729905365053</v>
      </c>
    </row>
  </sheetData>
  <sortState xmlns:xlrd2="http://schemas.microsoft.com/office/spreadsheetml/2017/richdata2" ref="A2:X444">
    <sortCondition descending="1" ref="O2:O444"/>
  </sortState>
  <dataValidations count="4">
    <dataValidation allowBlank="1" showInputMessage="1" showErrorMessage="1" promptTitle="Missing Bat Side" prompt="Number of players with missing info for bat side;_x000a_Proportion of players compared to the population." sqref="AF1" xr:uid="{CA611683-3BE0-4DF8-BB45-7D84FCD9BFA2}"/>
    <dataValidation allowBlank="1" showInputMessage="1" showErrorMessage="1" promptTitle="Missing Position" prompt="Number of players with missing info for positions;_x000a_Proportion of players compared to the population." sqref="AE1" xr:uid="{9258247C-9489-4716-ABE5-21F8C05B56A7}"/>
    <dataValidation allowBlank="1" showInputMessage="1" showErrorMessage="1" promptTitle="To Update Primary Position" prompt="Use This Code:_x000a_=IF(XLOOKUP(A2,DH!A:A,DH!C:C,0)&gt;XLOOKUP(A2,Positions!A:A,Positions!C:C,0),&quot;DH&quot;,IFERROR(INDEX(Positions!$C:$C,SMALL(IF(Positions!$A:$A=$A2,ROW(Positions!$A:$A),&quot;&quot;),COLUMNS($S$1:S1))),NA))" sqref="T1" xr:uid="{FA528585-0585-48F5-9669-D5CC38F9EAFB}"/>
    <dataValidation allowBlank="1" showInputMessage="1" showErrorMessage="1" promptTitle="To Update Secondary Positions" prompt="Use This Code:_x000a_=IFERROR(INDEX(Positions!$C:$C,SMALL(IF(Positions!$A:$A=$A2,ROW(Positions!$A:$A),&quot;&quot;),COLUMNS($S$1:T1))),&quot;&quot;)" sqref="U1" xr:uid="{947DD523-0B75-4A49-9C2C-FEF89C9A99D9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C52D-C7DF-4B8C-901E-91A2B85907DC}">
  <dimension ref="A1:Z31"/>
  <sheetViews>
    <sheetView zoomScale="90" zoomScaleNormal="90" workbookViewId="0">
      <selection activeCell="E2" sqref="E2"/>
    </sheetView>
  </sheetViews>
  <sheetFormatPr defaultRowHeight="14.25" x14ac:dyDescent="0.45"/>
  <cols>
    <col min="1" max="1" width="3.06640625" bestFit="1" customWidth="1"/>
    <col min="2" max="2" width="9.53125" bestFit="1" customWidth="1"/>
    <col min="3" max="3" width="6.46484375" bestFit="1" customWidth="1"/>
    <col min="4" max="4" width="8.33203125" bestFit="1" customWidth="1"/>
    <col min="5" max="5" width="7.53125" bestFit="1" customWidth="1"/>
    <col min="6" max="13" width="6.33203125" bestFit="1" customWidth="1"/>
    <col min="14" max="14" width="7" bestFit="1" customWidth="1"/>
    <col min="15" max="22" width="7.796875" bestFit="1" customWidth="1"/>
    <col min="23" max="23" width="9" style="48"/>
    <col min="24" max="24" width="8.06640625" bestFit="1" customWidth="1"/>
    <col min="25" max="25" width="17.19921875" bestFit="1" customWidth="1"/>
  </cols>
  <sheetData>
    <row r="1" spans="1:26" ht="14.65" thickBot="1" x14ac:dyDescent="0.5">
      <c r="A1" t="s">
        <v>427</v>
      </c>
      <c r="B1" s="3" t="s">
        <v>1</v>
      </c>
      <c r="C1" s="3" t="s">
        <v>402</v>
      </c>
      <c r="D1" s="20" t="s">
        <v>400</v>
      </c>
      <c r="E1" s="21" t="s">
        <v>411</v>
      </c>
      <c r="F1" s="22" t="s">
        <v>412</v>
      </c>
      <c r="G1" s="22" t="s">
        <v>413</v>
      </c>
      <c r="H1" s="22" t="s">
        <v>414</v>
      </c>
      <c r="I1" s="22" t="s">
        <v>415</v>
      </c>
      <c r="J1" s="22" t="s">
        <v>416</v>
      </c>
      <c r="K1" s="22" t="s">
        <v>417</v>
      </c>
      <c r="L1" s="22" t="s">
        <v>418</v>
      </c>
      <c r="M1" s="23" t="s">
        <v>419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420</v>
      </c>
      <c r="T1" s="1" t="s">
        <v>421</v>
      </c>
      <c r="U1" s="1" t="s">
        <v>422</v>
      </c>
      <c r="V1" s="1" t="s">
        <v>423</v>
      </c>
      <c r="X1" s="4"/>
      <c r="Y1" s="5" t="s">
        <v>408</v>
      </c>
      <c r="Z1" s="6"/>
    </row>
    <row r="2" spans="1:26" ht="14.65" thickBot="1" x14ac:dyDescent="0.5">
      <c r="A2">
        <v>1</v>
      </c>
      <c r="B2" s="64" t="s">
        <v>20</v>
      </c>
      <c r="C2" s="64">
        <f>COUNTIF(Players!B:B,$B2)</f>
        <v>12</v>
      </c>
      <c r="D2" s="63">
        <f>SUMIF(Players!B:B,B2,Players!O:O)</f>
        <v>2795.1673441192911</v>
      </c>
      <c r="E2" s="18">
        <f ca="1">_xlfn.XMATCH($B2,Players!$B$2:INDIRECT("Players!B"&amp;$X$6),1)</f>
        <v>1</v>
      </c>
      <c r="F2" s="19">
        <f ca="1">_xlfn.XMATCH($B2,INDIRECT("Players!B"&amp;E2+2):INDIRECT("Players!B"&amp;$X$6),1)+E2</f>
        <v>16</v>
      </c>
      <c r="G2" s="19">
        <f ca="1">_xlfn.XMATCH($B2,INDIRECT("Players!B"&amp;F2+2):INDIRECT("Players!B"&amp;$X$6),1)+F2</f>
        <v>26</v>
      </c>
      <c r="H2" s="19">
        <f ca="1">_xlfn.XMATCH($B2,INDIRECT("Players!B"&amp;G2+2):INDIRECT("Players!B"&amp;$X$6),1)+G2</f>
        <v>35</v>
      </c>
      <c r="I2" s="19">
        <f ca="1">_xlfn.XMATCH($B2,INDIRECT("Players!B"&amp;H2+2):INDIRECT("Players!B"&amp;$X$6),1)+H2</f>
        <v>56</v>
      </c>
      <c r="J2" s="19">
        <f ca="1">_xlfn.XMATCH($B2,INDIRECT("Players!B"&amp;I2+2):INDIRECT("Players!B"&amp;$X$6),1)+I2</f>
        <v>75</v>
      </c>
      <c r="K2" s="19">
        <f ca="1">_xlfn.XMATCH($B2,INDIRECT("Players!B"&amp;J2+2):INDIRECT("Players!B"&amp;$X$6),1)+J2</f>
        <v>130</v>
      </c>
      <c r="L2" s="19">
        <f ca="1">_xlfn.XMATCH($B2,INDIRECT("Players!B"&amp;K2+2):INDIRECT("Players!B"&amp;$X$6),1)+K2</f>
        <v>202</v>
      </c>
      <c r="M2" s="19">
        <f ca="1">_xlfn.XMATCH($B2,INDIRECT("Players!B"&amp;L2+2):INDIRECT("Players!B"&amp;$X$6),1)+L2</f>
        <v>269</v>
      </c>
      <c r="N2" s="1" cm="1">
        <f t="array" aca="1" ref="N2" ca="1">INDIRECT("Players!"&amp;$X$7&amp;E2+1)</f>
        <v>1080.7527639873795</v>
      </c>
      <c r="O2" s="1" cm="1">
        <f t="array" aca="1" ref="O2" ca="1">INDIRECT("Players!"&amp;$X$7&amp;F2+1)+N2</f>
        <v>1665.438783077595</v>
      </c>
      <c r="P2" s="1" cm="1">
        <f t="array" aca="1" ref="P2" ca="1">INDIRECT("Players!"&amp;$X$7&amp;G2+1)+O2</f>
        <v>2172.4248137398863</v>
      </c>
      <c r="Q2" s="1" cm="1">
        <f t="array" aca="1" ref="Q2" ca="1">INDIRECT("Players!"&amp;$X$7&amp;H2+1)+P2</f>
        <v>2605.3648358059449</v>
      </c>
      <c r="R2" s="1" cm="1">
        <f t="array" aca="1" ref="R2" ca="1">INDIRECT("Players!"&amp;$X$7&amp;I2+1)+Q2</f>
        <v>2915.7855915167038</v>
      </c>
      <c r="S2" s="1" cm="1">
        <f t="array" aca="1" ref="S2" ca="1">INDIRECT("Players!"&amp;$X$7&amp;J2+1)+R2</f>
        <v>3156.015554573868</v>
      </c>
      <c r="T2" s="1" cm="1">
        <f t="array" aca="1" ref="T2" ca="1">INDIRECT("Players!"&amp;$X$7&amp;K2+1)+S2</f>
        <v>3276.880173452254</v>
      </c>
      <c r="U2" s="1" cm="1">
        <f t="array" aca="1" ref="U2" ca="1">INDIRECT("Players!"&amp;$X$7&amp;L2+1)+T2</f>
        <v>3308.557847308165</v>
      </c>
      <c r="V2" s="1" cm="1">
        <f t="array" aca="1" ref="V2" ca="1">INDIRECT("Players!"&amp;$X$7&amp;M2+1)+U2</f>
        <v>3274.1394770906659</v>
      </c>
      <c r="X2" s="9" t="s">
        <v>409</v>
      </c>
      <c r="Y2" s="10">
        <v>7</v>
      </c>
      <c r="Z2" s="6"/>
    </row>
    <row r="3" spans="1:26" ht="14.65" thickBot="1" x14ac:dyDescent="0.5">
      <c r="A3">
        <f>A2+1</f>
        <v>2</v>
      </c>
      <c r="B3" s="17" t="s">
        <v>35</v>
      </c>
      <c r="C3" s="17">
        <f>COUNTIF(Players!B:B,$B3)</f>
        <v>15</v>
      </c>
      <c r="D3" s="24">
        <f>SUMIF(Players!B:B,B3,Players!O:O)</f>
        <v>2586.4072649140048</v>
      </c>
      <c r="E3" s="11">
        <f ca="1">_xlfn.XMATCH($B3,Players!$B$2:INDIRECT("Players!B"&amp;$X$6),1)</f>
        <v>12</v>
      </c>
      <c r="F3" s="19">
        <f ca="1">_xlfn.XMATCH($B3,INDIRECT("Players!B"&amp;E3+2):INDIRECT("Players!B"&amp;$X$6),1)+E3</f>
        <v>17</v>
      </c>
      <c r="G3" s="19">
        <f ca="1">_xlfn.XMATCH($B3,INDIRECT("Players!B"&amp;F3+2):INDIRECT("Players!B"&amp;$X$6),1)+F3</f>
        <v>19</v>
      </c>
      <c r="H3" s="19">
        <f ca="1">_xlfn.XMATCH($B3,INDIRECT("Players!B"&amp;G3+2):INDIRECT("Players!B"&amp;$X$6),1)+G3</f>
        <v>25</v>
      </c>
      <c r="I3" s="19">
        <f ca="1">_xlfn.XMATCH($B3,INDIRECT("Players!B"&amp;H3+2):INDIRECT("Players!B"&amp;$X$6),1)+H3</f>
        <v>33</v>
      </c>
      <c r="J3" s="19">
        <f ca="1">_xlfn.XMATCH($B3,INDIRECT("Players!B"&amp;I3+2):INDIRECT("Players!B"&amp;$X$6),1)+I3</f>
        <v>55</v>
      </c>
      <c r="K3" s="19">
        <f ca="1">_xlfn.XMATCH($B3,INDIRECT("Players!B"&amp;J3+2):INDIRECT("Players!B"&amp;$X$6),1)+J3</f>
        <v>98</v>
      </c>
      <c r="L3" s="19">
        <f ca="1">_xlfn.XMATCH($B3,INDIRECT("Players!B"&amp;K3+2):INDIRECT("Players!B"&amp;$X$6),1)+K3</f>
        <v>122</v>
      </c>
      <c r="M3" s="19">
        <f ca="1">_xlfn.XMATCH($B3,INDIRECT("Players!B"&amp;L3+2):INDIRECT("Players!B"&amp;$X$6),1)+L3</f>
        <v>164</v>
      </c>
      <c r="N3" s="1" cm="1">
        <f t="array" aca="1" ref="N3" ca="1">INDIRECT("Players!"&amp;$X$7&amp;E3+1)</f>
        <v>626.27265411078838</v>
      </c>
      <c r="O3" s="1" cm="1">
        <f t="array" aca="1" ref="O3" ca="1">INDIRECT("Players!"&amp;$X$7&amp;F3+1)+N3</f>
        <v>1209.979491276913</v>
      </c>
      <c r="P3" s="1" cm="1">
        <f t="array" aca="1" ref="P3" ca="1">INDIRECT("Players!"&amp;$X$7&amp;G3+1)+O3</f>
        <v>1774.9643988162716</v>
      </c>
      <c r="Q3" s="1" cm="1">
        <f t="array" aca="1" ref="Q3" ca="1">INDIRECT("Players!"&amp;$X$7&amp;H3+1)+P3</f>
        <v>2283.1740093703293</v>
      </c>
      <c r="R3" s="1" cm="1">
        <f t="array" aca="1" ref="R3" ca="1">INDIRECT("Players!"&amp;$X$7&amp;I3+1)+Q3</f>
        <v>2727.3137298549077</v>
      </c>
      <c r="S3" s="1" cm="1">
        <f t="array" aca="1" ref="S3" ca="1">INDIRECT("Players!"&amp;$X$7&amp;J3+1)+R3</f>
        <v>3044.3211458394994</v>
      </c>
      <c r="T3" s="1" cm="1">
        <f t="array" aca="1" ref="T3" ca="1">INDIRECT("Players!"&amp;$X$7&amp;K3+1)+S3</f>
        <v>3231.0165659281206</v>
      </c>
      <c r="U3" s="1" cm="1">
        <f t="array" aca="1" ref="U3" ca="1">INDIRECT("Players!"&amp;$X$7&amp;L3+1)+T3</f>
        <v>3368.9182520428003</v>
      </c>
      <c r="V3" s="1" cm="1">
        <f t="array" aca="1" ref="V3" ca="1">INDIRECT("Players!"&amp;$X$7&amp;M3+1)+U3</f>
        <v>3444.4144262251752</v>
      </c>
      <c r="X3" s="12" t="s">
        <v>410</v>
      </c>
      <c r="Y3" s="13" t="str" cm="1">
        <f t="array" aca="1" ref="Y3" ca="1">INDIRECT("Players!A"&amp;Y2+1)</f>
        <v>Cedric Mullins II</v>
      </c>
      <c r="Z3" s="6"/>
    </row>
    <row r="4" spans="1:26" x14ac:dyDescent="0.45">
      <c r="A4">
        <f t="shared" ref="A4:A31" si="0">A3+1</f>
        <v>3</v>
      </c>
      <c r="B4" s="7" t="s">
        <v>27</v>
      </c>
      <c r="C4" s="7">
        <f>COUNTIF(Players!B:B,$B4)</f>
        <v>14</v>
      </c>
      <c r="D4" s="8">
        <f>SUMIF(Players!B:B,B4,Players!O:O)</f>
        <v>2118.2866047343032</v>
      </c>
      <c r="E4" s="11">
        <f ca="1">_xlfn.XMATCH($B4,Players!$B$2:INDIRECT("Players!B"&amp;$X$6),1)</f>
        <v>8</v>
      </c>
      <c r="F4" s="19">
        <f ca="1">_xlfn.XMATCH($B4,INDIRECT("Players!B"&amp;E4+2):INDIRECT("Players!B"&amp;$X$6),1)+E4</f>
        <v>11</v>
      </c>
      <c r="G4" s="19">
        <f ca="1">_xlfn.XMATCH($B4,INDIRECT("Players!B"&amp;F4+2):INDIRECT("Players!B"&amp;$X$6),1)+F4</f>
        <v>14</v>
      </c>
      <c r="H4" s="19">
        <f ca="1">_xlfn.XMATCH($B4,INDIRECT("Players!B"&amp;G4+2):INDIRECT("Players!B"&amp;$X$6),1)+G4</f>
        <v>48</v>
      </c>
      <c r="I4" s="19">
        <f ca="1">_xlfn.XMATCH($B4,INDIRECT("Players!B"&amp;H4+2):INDIRECT("Players!B"&amp;$X$6),1)+H4</f>
        <v>67</v>
      </c>
      <c r="J4" s="19">
        <f ca="1">_xlfn.XMATCH($B4,INDIRECT("Players!B"&amp;I4+2):INDIRECT("Players!B"&amp;$X$6),1)+I4</f>
        <v>121</v>
      </c>
      <c r="K4" s="19">
        <f ca="1">_xlfn.XMATCH($B4,INDIRECT("Players!B"&amp;J4+2):INDIRECT("Players!B"&amp;$X$6),1)+J4</f>
        <v>127</v>
      </c>
      <c r="L4" s="19">
        <f ca="1">_xlfn.XMATCH($B4,INDIRECT("Players!B"&amp;K4+2):INDIRECT("Players!B"&amp;$X$6),1)+K4</f>
        <v>238</v>
      </c>
      <c r="M4" s="19">
        <f ca="1">_xlfn.XMATCH($B4,INDIRECT("Players!B"&amp;L4+2):INDIRECT("Players!B"&amp;$X$6),1)+L4</f>
        <v>245</v>
      </c>
      <c r="N4" s="1" cm="1">
        <f t="array" aca="1" ref="N4" ca="1">INDIRECT("Players!"&amp;$X$7&amp;E4+1)</f>
        <v>669.51886093223766</v>
      </c>
      <c r="O4" s="1" cm="1">
        <f t="array" aca="1" ref="O4" ca="1">INDIRECT("Players!"&amp;$X$7&amp;F4+1)+N4</f>
        <v>1304.9596826610959</v>
      </c>
      <c r="P4" s="1" cm="1">
        <f t="array" aca="1" ref="P4" ca="1">INDIRECT("Players!"&amp;$X$7&amp;G4+1)+O4</f>
        <v>1915.9274673254311</v>
      </c>
      <c r="Q4" s="1" cm="1">
        <f t="array" aca="1" ref="Q4" ca="1">INDIRECT("Players!"&amp;$X$7&amp;H4+1)+P4</f>
        <v>2266.15877712579</v>
      </c>
      <c r="R4" s="1" cm="1">
        <f t="array" aca="1" ref="R4" ca="1">INDIRECT("Players!"&amp;$X$7&amp;I4+1)+Q4</f>
        <v>2513.8807859745589</v>
      </c>
      <c r="S4" s="1" cm="1">
        <f t="array" aca="1" ref="S4" ca="1">INDIRECT("Players!"&amp;$X$7&amp;J4+1)+R4</f>
        <v>2651.8473181135346</v>
      </c>
      <c r="T4" s="1" cm="1">
        <f t="array" aca="1" ref="T4" ca="1">INDIRECT("Players!"&amp;$X$7&amp;K4+1)+S4</f>
        <v>2776.6171308170101</v>
      </c>
      <c r="U4" s="1" cm="1">
        <f t="array" aca="1" ref="U4" ca="1">INDIRECT("Players!"&amp;$X$7&amp;L4+1)+T4</f>
        <v>2771.2675055048944</v>
      </c>
      <c r="V4" s="1" cm="1">
        <f t="array" aca="1" ref="V4" ca="1">INDIRECT("Players!"&amp;$X$7&amp;M4+1)+U4</f>
        <v>2755.3997420684004</v>
      </c>
      <c r="X4" s="93"/>
      <c r="Y4" s="93"/>
      <c r="Z4" s="93"/>
    </row>
    <row r="5" spans="1:26" x14ac:dyDescent="0.45">
      <c r="A5">
        <f t="shared" si="0"/>
        <v>4</v>
      </c>
      <c r="B5" s="64" t="s">
        <v>10</v>
      </c>
      <c r="C5" s="64">
        <f>COUNTIF(Players!B:B,$B5)</f>
        <v>14</v>
      </c>
      <c r="D5" s="63">
        <f>SUMIF(Players!B:B,B5,Players!O:O)</f>
        <v>2151.2150736098588</v>
      </c>
      <c r="E5" s="11">
        <f ca="1">_xlfn.XMATCH($B5,Players!$B$2:INDIRECT("Players!B"&amp;$X$6),1)</f>
        <v>3</v>
      </c>
      <c r="F5" s="19">
        <f ca="1">_xlfn.XMATCH($B5,INDIRECT("Players!B"&amp;E5+2):INDIRECT("Players!B"&amp;$X$6),1)+E5</f>
        <v>22</v>
      </c>
      <c r="G5" s="19">
        <f ca="1">_xlfn.XMATCH($B5,INDIRECT("Players!B"&amp;F5+2):INDIRECT("Players!B"&amp;$X$6),1)+F5</f>
        <v>44</v>
      </c>
      <c r="H5" s="19">
        <f ca="1">_xlfn.XMATCH($B5,INDIRECT("Players!B"&amp;G5+2):INDIRECT("Players!B"&amp;$X$6),1)+G5</f>
        <v>68</v>
      </c>
      <c r="I5" s="19">
        <f ca="1">_xlfn.XMATCH($B5,INDIRECT("Players!B"&amp;H5+2):INDIRECT("Players!B"&amp;$X$6),1)+H5</f>
        <v>118</v>
      </c>
      <c r="J5" s="19">
        <f ca="1">_xlfn.XMATCH($B5,INDIRECT("Players!B"&amp;I5+2):INDIRECT("Players!B"&amp;$X$6),1)+I5</f>
        <v>140</v>
      </c>
      <c r="K5" s="19">
        <f ca="1">_xlfn.XMATCH($B5,INDIRECT("Players!B"&amp;J5+2):INDIRECT("Players!B"&amp;$X$6),1)+J5</f>
        <v>159</v>
      </c>
      <c r="L5" s="19">
        <f ca="1">_xlfn.XMATCH($B5,INDIRECT("Players!B"&amp;K5+2):INDIRECT("Players!B"&amp;$X$6),1)+K5</f>
        <v>188</v>
      </c>
      <c r="M5" s="19">
        <f ca="1">_xlfn.XMATCH($B5,INDIRECT("Players!B"&amp;L5+2):INDIRECT("Players!B"&amp;$X$6),1)+L5</f>
        <v>201</v>
      </c>
      <c r="N5" s="1" cm="1">
        <f t="array" aca="1" ref="N5" ca="1">INDIRECT("Players!"&amp;$X$7&amp;E5+1)</f>
        <v>775.33748633457219</v>
      </c>
      <c r="O5" s="1" cm="1">
        <f t="array" aca="1" ref="O5" ca="1">INDIRECT("Players!"&amp;$X$7&amp;F5+1)+N5</f>
        <v>1307.372752297194</v>
      </c>
      <c r="P5" s="1" cm="1">
        <f t="array" aca="1" ref="P5" ca="1">INDIRECT("Players!"&amp;$X$7&amp;G5+1)+O5</f>
        <v>1667.9807021506103</v>
      </c>
      <c r="Q5" s="1" cm="1">
        <f t="array" aca="1" ref="Q5" ca="1">INDIRECT("Players!"&amp;$X$7&amp;H5+1)+P5</f>
        <v>1914.6717479818246</v>
      </c>
      <c r="R5" s="1" cm="1">
        <f t="array" aca="1" ref="R5" ca="1">INDIRECT("Players!"&amp;$X$7&amp;I5+1)+Q5</f>
        <v>2060.2666865021406</v>
      </c>
      <c r="S5" s="1" cm="1">
        <f t="array" aca="1" ref="S5" ca="1">INDIRECT("Players!"&amp;$X$7&amp;J5+1)+R5</f>
        <v>2166.7247332746661</v>
      </c>
      <c r="T5" s="1" cm="1">
        <f t="array" aca="1" ref="T5" ca="1">INDIRECT("Players!"&amp;$X$7&amp;K5+1)+S5</f>
        <v>2250.7871666136743</v>
      </c>
      <c r="U5" s="1" cm="1">
        <f t="array" aca="1" ref="U5" ca="1">INDIRECT("Players!"&amp;$X$7&amp;L5+1)+T5</f>
        <v>2298.2247140127201</v>
      </c>
      <c r="V5" s="1" cm="1">
        <f t="array" aca="1" ref="V5" ca="1">INDIRECT("Players!"&amp;$X$7&amp;M5+1)+U5</f>
        <v>2332.5218900910945</v>
      </c>
      <c r="X5" s="93"/>
      <c r="Y5" s="93"/>
      <c r="Z5" s="93"/>
    </row>
    <row r="6" spans="1:26" x14ac:dyDescent="0.45">
      <c r="A6">
        <f t="shared" si="0"/>
        <v>5</v>
      </c>
      <c r="B6" s="64" t="s">
        <v>57</v>
      </c>
      <c r="C6" s="64">
        <f>COUNTIF(Players!B:B,$B6)</f>
        <v>13</v>
      </c>
      <c r="D6" s="63">
        <f>SUMIF(Players!B:B,B6,Players!O:O)</f>
        <v>1561.741296925187</v>
      </c>
      <c r="E6" s="11">
        <f ca="1">_xlfn.XMATCH($B6,Players!$B$2:INDIRECT("Players!B"&amp;$X$6),1)</f>
        <v>15</v>
      </c>
      <c r="F6" s="19">
        <f ca="1">_xlfn.XMATCH($B6,INDIRECT("Players!B"&amp;E6+2):INDIRECT("Players!B"&amp;$X$6),1)+E6</f>
        <v>18</v>
      </c>
      <c r="G6" s="19">
        <f ca="1">_xlfn.XMATCH($B6,INDIRECT("Players!B"&amp;F6+2):INDIRECT("Players!B"&amp;$X$6),1)+F6</f>
        <v>39</v>
      </c>
      <c r="H6" s="19">
        <f ca="1">_xlfn.XMATCH($B6,INDIRECT("Players!B"&amp;G6+2):INDIRECT("Players!B"&amp;$X$6),1)+G6</f>
        <v>71</v>
      </c>
      <c r="I6" s="19">
        <f ca="1">_xlfn.XMATCH($B6,INDIRECT("Players!B"&amp;H6+2):INDIRECT("Players!B"&amp;$X$6),1)+H6</f>
        <v>105</v>
      </c>
      <c r="J6" s="19">
        <f ca="1">_xlfn.XMATCH($B6,INDIRECT("Players!B"&amp;I6+2):INDIRECT("Players!B"&amp;$X$6),1)+I6</f>
        <v>156</v>
      </c>
      <c r="K6" s="19">
        <f ca="1">_xlfn.XMATCH($B6,INDIRECT("Players!B"&amp;J6+2):INDIRECT("Players!B"&amp;$X$6),1)+J6</f>
        <v>198</v>
      </c>
      <c r="L6" s="19">
        <f ca="1">_xlfn.XMATCH($B6,INDIRECT("Players!B"&amp;K6+2):INDIRECT("Players!B"&amp;$X$6),1)+K6</f>
        <v>234</v>
      </c>
      <c r="M6" s="19">
        <f ca="1">_xlfn.XMATCH($B6,INDIRECT("Players!B"&amp;L6+2):INDIRECT("Players!B"&amp;$X$6),1)+L6</f>
        <v>249</v>
      </c>
      <c r="N6" s="1" cm="1">
        <f t="array" aca="1" ref="N6" ca="1">INDIRECT("Players!"&amp;$X$7&amp;E6+1)</f>
        <v>600.90633585998751</v>
      </c>
      <c r="O6" s="1" cm="1">
        <f t="array" aca="1" ref="O6" ca="1">INDIRECT("Players!"&amp;$X$7&amp;F6+1)+N6</f>
        <v>1181.6408453189163</v>
      </c>
      <c r="P6" s="1" cm="1">
        <f t="array" aca="1" ref="P6" ca="1">INDIRECT("Players!"&amp;$X$7&amp;G6+1)+O6</f>
        <v>1564.9889131626103</v>
      </c>
      <c r="Q6" s="1" cm="1">
        <f t="array" aca="1" ref="Q6" ca="1">INDIRECT("Players!"&amp;$X$7&amp;H6+1)+P6</f>
        <v>1808.5859585176372</v>
      </c>
      <c r="R6" s="1" cm="1">
        <f t="array" aca="1" ref="R6" ca="1">INDIRECT("Players!"&amp;$X$7&amp;I6+1)+Q6</f>
        <v>1974.786702319092</v>
      </c>
      <c r="S6" s="1" cm="1">
        <f t="array" aca="1" ref="S6" ca="1">INDIRECT("Players!"&amp;$X$7&amp;J6+1)+R6</f>
        <v>2061.8574452144917</v>
      </c>
      <c r="T6" s="1" cm="1">
        <f t="array" aca="1" ref="T6" ca="1">INDIRECT("Players!"&amp;$X$7&amp;K6+1)+S6</f>
        <v>2098.314791712216</v>
      </c>
      <c r="U6" s="1" cm="1">
        <f t="array" aca="1" ref="U6" ca="1">INDIRECT("Players!"&amp;$X$7&amp;L6+1)+T6</f>
        <v>2096.9343669774166</v>
      </c>
      <c r="V6" s="1" cm="1">
        <f t="array" aca="1" ref="V6" ca="1">INDIRECT("Players!"&amp;$X$7&amp;M6+1)+U6</f>
        <v>2080.0281032132393</v>
      </c>
      <c r="X6" s="7" cm="1">
        <f t="array" ref="X6">LOOKUP(2,1/(Players!A:A&lt;&gt;""),ROW(Players!A:A))</f>
        <v>444</v>
      </c>
      <c r="Z6" s="7"/>
    </row>
    <row r="7" spans="1:26" x14ac:dyDescent="0.45">
      <c r="A7">
        <f t="shared" si="0"/>
        <v>6</v>
      </c>
      <c r="B7" s="64" t="s">
        <v>7</v>
      </c>
      <c r="C7" s="64">
        <f>COUNTIF(Players!B:B,$B7)</f>
        <v>18</v>
      </c>
      <c r="D7" s="63">
        <f>SUMIF(Players!B:B,B7,Players!O:O)</f>
        <v>1567.166970987585</v>
      </c>
      <c r="E7" s="11">
        <f ca="1">_xlfn.XMATCH($B7,Players!$B$2:INDIRECT("Players!B"&amp;$X$6),1)</f>
        <v>21</v>
      </c>
      <c r="F7" s="19">
        <f ca="1">_xlfn.XMATCH($B7,INDIRECT("Players!B"&amp;E7+2):INDIRECT("Players!B"&amp;$X$6),1)+E7</f>
        <v>30</v>
      </c>
      <c r="G7" s="19">
        <f ca="1">_xlfn.XMATCH($B7,INDIRECT("Players!B"&amp;F7+2):INDIRECT("Players!B"&amp;$X$6),1)+F7</f>
        <v>52</v>
      </c>
      <c r="H7" s="19">
        <f ca="1">_xlfn.XMATCH($B7,INDIRECT("Players!B"&amp;G7+2):INDIRECT("Players!B"&amp;$X$6),1)+G7</f>
        <v>88</v>
      </c>
      <c r="I7" s="19">
        <f ca="1">_xlfn.XMATCH($B7,INDIRECT("Players!B"&amp;H7+2):INDIRECT("Players!B"&amp;$X$6),1)+H7</f>
        <v>97</v>
      </c>
      <c r="J7" s="19">
        <f ca="1">_xlfn.XMATCH($B7,INDIRECT("Players!B"&amp;I7+2):INDIRECT("Players!B"&amp;$X$6),1)+I7</f>
        <v>112</v>
      </c>
      <c r="K7" s="19">
        <f ca="1">_xlfn.XMATCH($B7,INDIRECT("Players!B"&amp;J7+2):INDIRECT("Players!B"&amp;$X$6),1)+J7</f>
        <v>115</v>
      </c>
      <c r="L7" s="19">
        <f ca="1">_xlfn.XMATCH($B7,INDIRECT("Players!B"&amp;K7+2):INDIRECT("Players!B"&amp;$X$6),1)+K7</f>
        <v>120</v>
      </c>
      <c r="M7" s="19">
        <f ca="1">_xlfn.XMATCH($B7,INDIRECT("Players!B"&amp;L7+2):INDIRECT("Players!B"&amp;$X$6),1)+L7</f>
        <v>170</v>
      </c>
      <c r="N7" s="1" cm="1">
        <f t="array" aca="1" ref="N7" ca="1">INDIRECT("Players!"&amp;$X$7&amp;E7+1)</f>
        <v>542.15480375937386</v>
      </c>
      <c r="O7" s="1" cm="1">
        <f t="array" aca="1" ref="O7" ca="1">INDIRECT("Players!"&amp;$X$7&amp;F7+1)+N7</f>
        <v>1006.4720585868158</v>
      </c>
      <c r="P7" s="1" cm="1">
        <f t="array" aca="1" ref="P7" ca="1">INDIRECT("Players!"&amp;$X$7&amp;G7+1)+O7</f>
        <v>1335.3293479531542</v>
      </c>
      <c r="Q7" s="1" cm="1">
        <f t="array" aca="1" ref="Q7" ca="1">INDIRECT("Players!"&amp;$X$7&amp;H7+1)+P7</f>
        <v>1542.029146830949</v>
      </c>
      <c r="R7" s="1" cm="1">
        <f t="array" aca="1" ref="R7" ca="1">INDIRECT("Players!"&amp;$X$7&amp;I7+1)+Q7</f>
        <v>1731.5048187158586</v>
      </c>
      <c r="S7" s="1" cm="1">
        <f t="array" aca="1" ref="S7" ca="1">INDIRECT("Players!"&amp;$X$7&amp;J7+1)+R7</f>
        <v>1888.2275804470517</v>
      </c>
      <c r="T7" s="1" cm="1">
        <f t="array" aca="1" ref="T7" ca="1">INDIRECT("Players!"&amp;$X$7&amp;K7+1)+S7</f>
        <v>2042.3615368388118</v>
      </c>
      <c r="U7" s="1" cm="1">
        <f t="array" aca="1" ref="U7" ca="1">INDIRECT("Players!"&amp;$X$7&amp;L7+1)+T7</f>
        <v>2185.5115679195596</v>
      </c>
      <c r="V7" s="1" cm="1">
        <f t="array" aca="1" ref="V7" ca="1">INDIRECT("Players!"&amp;$X$7&amp;M7+1)+U7</f>
        <v>2252.6531120070836</v>
      </c>
      <c r="X7" s="7" t="str" cm="1">
        <f t="array" aca="1" ref="X7" ca="1">_xlfn.IFS(AND(Players!K2=MAX(Players!K:K),INDIRECT("Players!K"&amp;X6)=MIN(Players!K:K)),"K", AND(Players!L2=MAX(Players!L:L),INDIRECT("Players!L"&amp;X6)=MIN(Players!L:L)),"L", AND(Players!M2=MAX(Players!M:M),INDIRECT("Players!M"&amp;X6)=MIN(Players!M:M)),"M", AND(Players!N2=MAX(Players!N:N),INDIRECT("Players!N"&amp;X6)=MIN(Players!N:N)),"N", AND(Players!O2=MAX(Players!O:O),INDIRECT("Players!O"&amp;X6)=MIN(Players!O:O)),"O", AND(Players!P2=MAX(Players!P:P),INDIRECT("Players!P"&amp;X6)=MIN(Players!P:P)),"P",AND(Players!R2=MAX(Players!R:R),INDIRECT("Players!R"&amp;X6)=MIN(Players!R:R)),"R",AND(Players!S2=MAX(Players!S:S),INDIRECT("Players!S"&amp;X6)=MIN(Players!S:S)),"S")</f>
        <v>O</v>
      </c>
      <c r="Y7" t="str" cm="1">
        <f t="array" aca="1" ref="Y7" ca="1">_xlfn.IFS(X7="K", "SO", X7 ="L", "SLG", X7="M","BIP", X7="N", "HIT", X7="O", "wZ",X7="P","Inj", X7="R", "vLHP", X7="S", "vRHP")</f>
        <v>wZ</v>
      </c>
      <c r="Z7" s="7"/>
    </row>
    <row r="8" spans="1:26" x14ac:dyDescent="0.45">
      <c r="A8">
        <f t="shared" si="0"/>
        <v>7</v>
      </c>
      <c r="B8" s="17" t="s">
        <v>53</v>
      </c>
      <c r="C8" s="17">
        <f>COUNTIF(Players!B:B,$B8)</f>
        <v>13</v>
      </c>
      <c r="D8" s="24">
        <f>SUMIF(Players!B:B,B8,Players!O:O)</f>
        <v>1471.6928200291563</v>
      </c>
      <c r="E8" s="11">
        <f ca="1">_xlfn.XMATCH($B8,Players!$B$2:INDIRECT("Players!B"&amp;$X$6),1)</f>
        <v>6</v>
      </c>
      <c r="F8" s="19">
        <f ca="1">_xlfn.XMATCH($B8,INDIRECT("Players!B"&amp;E8+2):INDIRECT("Players!B"&amp;$X$6),1)+E8</f>
        <v>50</v>
      </c>
      <c r="G8" s="19">
        <f ca="1">_xlfn.XMATCH($B8,INDIRECT("Players!B"&amp;F8+2):INDIRECT("Players!B"&amp;$X$6),1)+F8</f>
        <v>60</v>
      </c>
      <c r="H8" s="19">
        <f ca="1">_xlfn.XMATCH($B8,INDIRECT("Players!B"&amp;G8+2):INDIRECT("Players!B"&amp;$X$6),1)+G8</f>
        <v>86</v>
      </c>
      <c r="I8" s="19">
        <f ca="1">_xlfn.XMATCH($B8,INDIRECT("Players!B"&amp;H8+2):INDIRECT("Players!B"&amp;$X$6),1)+H8</f>
        <v>93</v>
      </c>
      <c r="J8" s="19">
        <f ca="1">_xlfn.XMATCH($B8,INDIRECT("Players!B"&amp;I8+2):INDIRECT("Players!B"&amp;$X$6),1)+I8</f>
        <v>114</v>
      </c>
      <c r="K8" s="19">
        <f ca="1">_xlfn.XMATCH($B8,INDIRECT("Players!B"&amp;J8+2):INDIRECT("Players!B"&amp;$X$6),1)+J8</f>
        <v>148</v>
      </c>
      <c r="L8" s="19">
        <f ca="1">_xlfn.XMATCH($B8,INDIRECT("Players!B"&amp;K8+2):INDIRECT("Players!B"&amp;$X$6),1)+K8</f>
        <v>155</v>
      </c>
      <c r="M8" s="19">
        <f ca="1">_xlfn.XMATCH($B8,INDIRECT("Players!B"&amp;L8+2):INDIRECT("Players!B"&amp;$X$6),1)+L8</f>
        <v>211</v>
      </c>
      <c r="N8" s="1" cm="1">
        <f t="array" aca="1" ref="N8" ca="1">INDIRECT("Players!"&amp;$X$7&amp;E8+1)</f>
        <v>697.45494283798462</v>
      </c>
      <c r="O8" s="1" cm="1">
        <f t="array" aca="1" ref="O8" ca="1">INDIRECT("Players!"&amp;$X$7&amp;F8+1)+N8</f>
        <v>1035.9507540303925</v>
      </c>
      <c r="P8" s="1" cm="1">
        <f t="array" aca="1" ref="P8" ca="1">INDIRECT("Players!"&amp;$X$7&amp;G8+1)+O8</f>
        <v>1327.2753392739321</v>
      </c>
      <c r="Q8" s="1" cm="1">
        <f t="array" aca="1" ref="Q8" ca="1">INDIRECT("Players!"&amp;$X$7&amp;H8+1)+P8</f>
        <v>1538.7688691602325</v>
      </c>
      <c r="R8" s="1" cm="1">
        <f t="array" aca="1" ref="R8" ca="1">INDIRECT("Players!"&amp;$X$7&amp;I8+1)+Q8</f>
        <v>1735.8683214112848</v>
      </c>
      <c r="S8" s="1" cm="1">
        <f t="array" aca="1" ref="S8" ca="1">INDIRECT("Players!"&amp;$X$7&amp;J8+1)+R8</f>
        <v>1890.4277882705735</v>
      </c>
      <c r="T8" s="1" cm="1">
        <f t="array" aca="1" ref="T8" ca="1">INDIRECT("Players!"&amp;$X$7&amp;K8+1)+S8</f>
        <v>1986.8190684360652</v>
      </c>
      <c r="U8" s="1" cm="1">
        <f t="array" aca="1" ref="U8" ca="1">INDIRECT("Players!"&amp;$X$7&amp;L8+1)+T8</f>
        <v>2074.1090990306452</v>
      </c>
      <c r="V8" s="1" cm="1">
        <f t="array" aca="1" ref="V8" ca="1">INDIRECT("Players!"&amp;$X$7&amp;M8+1)+U8</f>
        <v>2094.829249588664</v>
      </c>
      <c r="X8" s="7"/>
      <c r="Z8" s="7"/>
    </row>
    <row r="9" spans="1:26" x14ac:dyDescent="0.45">
      <c r="A9">
        <f t="shared" si="0"/>
        <v>8</v>
      </c>
      <c r="B9" s="64" t="s">
        <v>22</v>
      </c>
      <c r="C9" s="64">
        <f>COUNTIF(Players!B:B,$B9)</f>
        <v>14</v>
      </c>
      <c r="D9" s="63">
        <f>SUMIF(Players!B:B,B9,Players!O:O)</f>
        <v>1309.177559377971</v>
      </c>
      <c r="E9" s="11">
        <f ca="1">_xlfn.XMATCH($B9,Players!$B$2:INDIRECT("Players!B"&amp;$X$6),1)</f>
        <v>2</v>
      </c>
      <c r="F9" s="19">
        <f ca="1">_xlfn.XMATCH($B9,INDIRECT("Players!B"&amp;E9+2):INDIRECT("Players!B"&amp;$X$6),1)+E9</f>
        <v>9</v>
      </c>
      <c r="G9" s="19">
        <f ca="1">_xlfn.XMATCH($B9,INDIRECT("Players!B"&amp;F9+2):INDIRECT("Players!B"&amp;$X$6),1)+F9</f>
        <v>123</v>
      </c>
      <c r="H9" s="19">
        <f ca="1">_xlfn.XMATCH($B9,INDIRECT("Players!B"&amp;G9+2):INDIRECT("Players!B"&amp;$X$6),1)+G9</f>
        <v>125</v>
      </c>
      <c r="I9" s="19">
        <f ca="1">_xlfn.XMATCH($B9,INDIRECT("Players!B"&amp;H9+2):INDIRECT("Players!B"&amp;$X$6),1)+H9</f>
        <v>138</v>
      </c>
      <c r="J9" s="19">
        <f ca="1">_xlfn.XMATCH($B9,INDIRECT("Players!B"&amp;I9+2):INDIRECT("Players!B"&amp;$X$6),1)+I9</f>
        <v>177</v>
      </c>
      <c r="K9" s="19">
        <f ca="1">_xlfn.XMATCH($B9,INDIRECT("Players!B"&amp;J9+2):INDIRECT("Players!B"&amp;$X$6),1)+J9</f>
        <v>184</v>
      </c>
      <c r="L9" s="19">
        <f ca="1">_xlfn.XMATCH($B9,INDIRECT("Players!B"&amp;K9+2):INDIRECT("Players!B"&amp;$X$6),1)+K9</f>
        <v>260</v>
      </c>
      <c r="M9" s="19">
        <f ca="1">_xlfn.XMATCH($B9,INDIRECT("Players!B"&amp;L9+2):INDIRECT("Players!B"&amp;$X$6),1)+L9</f>
        <v>274</v>
      </c>
      <c r="N9" s="1" cm="1">
        <f t="array" aca="1" ref="N9" ca="1">INDIRECT("Players!"&amp;$X$7&amp;E9+1)</f>
        <v>816.6460233791546</v>
      </c>
      <c r="O9" s="1" cm="1">
        <f t="array" aca="1" ref="O9" ca="1">INDIRECT("Players!"&amp;$X$7&amp;F9+1)+N9</f>
        <v>1479.3351178145094</v>
      </c>
      <c r="P9" s="1" cm="1">
        <f t="array" aca="1" ref="P9" ca="1">INDIRECT("Players!"&amp;$X$7&amp;G9+1)+O9</f>
        <v>1612.7029979811723</v>
      </c>
      <c r="Q9" s="1" cm="1">
        <f t="array" aca="1" ref="Q9" ca="1">INDIRECT("Players!"&amp;$X$7&amp;H9+1)+P9</f>
        <v>1740.3462022201131</v>
      </c>
      <c r="R9" s="1" cm="1">
        <f t="array" aca="1" ref="R9" ca="1">INDIRECT("Players!"&amp;$X$7&amp;I9+1)+Q9</f>
        <v>1850.839436514691</v>
      </c>
      <c r="S9" s="1" cm="1">
        <f t="array" aca="1" ref="S9" ca="1">INDIRECT("Players!"&amp;$X$7&amp;J9+1)+R9</f>
        <v>1905.6691034373562</v>
      </c>
      <c r="T9" s="1" cm="1">
        <f t="array" aca="1" ref="T9" ca="1">INDIRECT("Players!"&amp;$X$7&amp;K9+1)+S9</f>
        <v>1955.9790817725293</v>
      </c>
      <c r="U9" s="1" cm="1">
        <f t="array" aca="1" ref="U9" ca="1">INDIRECT("Players!"&amp;$X$7&amp;L9+1)+T9</f>
        <v>1927.2678768578237</v>
      </c>
      <c r="V9" s="1" cm="1">
        <f t="array" aca="1" ref="V9" ca="1">INDIRECT("Players!"&amp;$X$7&amp;M9+1)+U9</f>
        <v>1885.1125514146574</v>
      </c>
      <c r="X9" s="7"/>
      <c r="Z9" s="7"/>
    </row>
    <row r="10" spans="1:26" x14ac:dyDescent="0.45">
      <c r="A10">
        <f t="shared" si="0"/>
        <v>9</v>
      </c>
      <c r="B10" s="17" t="s">
        <v>12</v>
      </c>
      <c r="C10" s="17">
        <f>COUNTIF(Players!B:B,$B10)</f>
        <v>14</v>
      </c>
      <c r="D10" s="24">
        <f>SUMIF(Players!B:B,B10,Players!O:O)</f>
        <v>1493.132437268795</v>
      </c>
      <c r="E10" s="11">
        <f ca="1">_xlfn.XMATCH($B10,Players!$B$2:INDIRECT("Players!B"&amp;$X$6),1)</f>
        <v>20</v>
      </c>
      <c r="F10" s="19">
        <f ca="1">_xlfn.XMATCH($B10,INDIRECT("Players!B"&amp;E10+2):INDIRECT("Players!B"&amp;$X$6),1)+E10</f>
        <v>27</v>
      </c>
      <c r="G10" s="19">
        <f ca="1">_xlfn.XMATCH($B10,INDIRECT("Players!B"&amp;F10+2):INDIRECT("Players!B"&amp;$X$6),1)+F10</f>
        <v>32</v>
      </c>
      <c r="H10" s="19">
        <f ca="1">_xlfn.XMATCH($B10,INDIRECT("Players!B"&amp;G10+2):INDIRECT("Players!B"&amp;$X$6),1)+G10</f>
        <v>94</v>
      </c>
      <c r="I10" s="19">
        <f ca="1">_xlfn.XMATCH($B10,INDIRECT("Players!B"&amp;H10+2):INDIRECT("Players!B"&amp;$X$6),1)+H10</f>
        <v>103</v>
      </c>
      <c r="J10" s="19">
        <f ca="1">_xlfn.XMATCH($B10,INDIRECT("Players!B"&amp;I10+2):INDIRECT("Players!B"&amp;$X$6),1)+I10</f>
        <v>165</v>
      </c>
      <c r="K10" s="19">
        <f ca="1">_xlfn.XMATCH($B10,INDIRECT("Players!B"&amp;J10+2):INDIRECT("Players!B"&amp;$X$6),1)+J10</f>
        <v>247</v>
      </c>
      <c r="L10" s="19">
        <f ca="1">_xlfn.XMATCH($B10,INDIRECT("Players!B"&amp;K10+2):INDIRECT("Players!B"&amp;$X$6),1)+K10</f>
        <v>250</v>
      </c>
      <c r="M10" s="19">
        <f ca="1">_xlfn.XMATCH($B10,INDIRECT("Players!B"&amp;L10+2):INDIRECT("Players!B"&amp;$X$6),1)+L10</f>
        <v>270</v>
      </c>
      <c r="N10" s="1" cm="1">
        <f t="array" aca="1" ref="N10" ca="1">INDIRECT("Players!"&amp;$X$7&amp;E10+1)</f>
        <v>555.02260472475893</v>
      </c>
      <c r="O10" s="1" cm="1">
        <f t="array" aca="1" ref="O10" ca="1">INDIRECT("Players!"&amp;$X$7&amp;F10+1)+N10</f>
        <v>1052.6036989417876</v>
      </c>
      <c r="P10" s="1" cm="1">
        <f t="array" aca="1" ref="P10" ca="1">INDIRECT("Players!"&amp;$X$7&amp;G10+1)+O10</f>
        <v>1505.3103998674044</v>
      </c>
      <c r="Q10" s="1" cm="1">
        <f t="array" aca="1" ref="Q10" ca="1">INDIRECT("Players!"&amp;$X$7&amp;H10+1)+P10</f>
        <v>1701.8202578065313</v>
      </c>
      <c r="R10" s="1" cm="1">
        <f t="array" aca="1" ref="R10" ca="1">INDIRECT("Players!"&amp;$X$7&amp;I10+1)+Q10</f>
        <v>1870.4186326420181</v>
      </c>
      <c r="S10" s="1" cm="1">
        <f t="array" aca="1" ref="S10" ca="1">INDIRECT("Players!"&amp;$X$7&amp;J10+1)+R10</f>
        <v>1945.6491443251834</v>
      </c>
      <c r="T10" s="1" cm="1">
        <f t="array" aca="1" ref="T10" ca="1">INDIRECT("Players!"&amp;$X$7&amp;K10+1)+S10</f>
        <v>1929.3463495789176</v>
      </c>
      <c r="U10" s="1" cm="1">
        <f t="array" aca="1" ref="U10" ca="1">INDIRECT("Players!"&amp;$X$7&amp;L10+1)+T10</f>
        <v>1911.354368075353</v>
      </c>
      <c r="V10" s="1" cm="1">
        <f t="array" aca="1" ref="V10" ca="1">INDIRECT("Players!"&amp;$X$7&amp;M10+1)+U10</f>
        <v>1873.178065700117</v>
      </c>
      <c r="X10" s="7"/>
      <c r="Z10" s="7"/>
    </row>
    <row r="11" spans="1:26" x14ac:dyDescent="0.45">
      <c r="A11">
        <f t="shared" si="0"/>
        <v>10</v>
      </c>
      <c r="B11" s="64" t="s">
        <v>31</v>
      </c>
      <c r="C11" s="64">
        <f>COUNTIF(Players!B:B,$B11)</f>
        <v>16</v>
      </c>
      <c r="D11" s="63">
        <f>SUMIF(Players!B:B,B11,Players!O:O)</f>
        <v>1969.4172450254362</v>
      </c>
      <c r="E11" s="11">
        <f ca="1">_xlfn.XMATCH($B11,Players!$B$2:INDIRECT("Players!B"&amp;$X$6),1)</f>
        <v>24</v>
      </c>
      <c r="F11" s="19">
        <f ca="1">_xlfn.XMATCH($B11,INDIRECT("Players!B"&amp;E11+2):INDIRECT("Players!B"&amp;$X$6),1)+E11</f>
        <v>40</v>
      </c>
      <c r="G11" s="19">
        <f ca="1">_xlfn.XMATCH($B11,INDIRECT("Players!B"&amp;F11+2):INDIRECT("Players!B"&amp;$X$6),1)+F11</f>
        <v>62</v>
      </c>
      <c r="H11" s="19">
        <f ca="1">_xlfn.XMATCH($B11,INDIRECT("Players!B"&amp;G11+2):INDIRECT("Players!B"&amp;$X$6),1)+G11</f>
        <v>84</v>
      </c>
      <c r="I11" s="19">
        <f ca="1">_xlfn.XMATCH($B11,INDIRECT("Players!B"&amp;H11+2):INDIRECT("Players!B"&amp;$X$6),1)+H11</f>
        <v>91</v>
      </c>
      <c r="J11" s="19">
        <f ca="1">_xlfn.XMATCH($B11,INDIRECT("Players!B"&amp;I11+2):INDIRECT("Players!B"&amp;$X$6),1)+I11</f>
        <v>110</v>
      </c>
      <c r="K11" s="19">
        <f ca="1">_xlfn.XMATCH($B11,INDIRECT("Players!B"&amp;J11+2):INDIRECT("Players!B"&amp;$X$6),1)+J11</f>
        <v>152</v>
      </c>
      <c r="L11" s="19">
        <f ca="1">_xlfn.XMATCH($B11,INDIRECT("Players!B"&amp;K11+2):INDIRECT("Players!B"&amp;$X$6),1)+K11</f>
        <v>180</v>
      </c>
      <c r="M11" s="19">
        <f ca="1">_xlfn.XMATCH($B11,INDIRECT("Players!B"&amp;L11+2):INDIRECT("Players!B"&amp;$X$6),1)+L11</f>
        <v>186</v>
      </c>
      <c r="N11" s="1" cm="1">
        <f t="array" aca="1" ref="N11" ca="1">INDIRECT("Players!"&amp;$X$7&amp;E11+1)</f>
        <v>515.85141301151725</v>
      </c>
      <c r="O11" s="1" cm="1">
        <f t="array" aca="1" ref="O11" ca="1">INDIRECT("Players!"&amp;$X$7&amp;F11+1)+N11</f>
        <v>898.25529068406138</v>
      </c>
      <c r="P11" s="1" cm="1">
        <f t="array" aca="1" ref="P11" ca="1">INDIRECT("Players!"&amp;$X$7&amp;G11+1)+O11</f>
        <v>1178.7078632284038</v>
      </c>
      <c r="Q11" s="1" cm="1">
        <f t="array" aca="1" ref="Q11" ca="1">INDIRECT("Players!"&amp;$X$7&amp;H11+1)+P11</f>
        <v>1398.9073471316453</v>
      </c>
      <c r="R11" s="1" cm="1">
        <f t="array" aca="1" ref="R11" ca="1">INDIRECT("Players!"&amp;$X$7&amp;I11+1)+Q11</f>
        <v>1598.9191168988118</v>
      </c>
      <c r="S11" s="1" cm="1">
        <f t="array" aca="1" ref="S11" ca="1">INDIRECT("Players!"&amp;$X$7&amp;J11+1)+R11</f>
        <v>1757.3982260890009</v>
      </c>
      <c r="T11" s="1" cm="1">
        <f t="array" aca="1" ref="T11" ca="1">INDIRECT("Players!"&amp;$X$7&amp;K11+1)+S11</f>
        <v>1850.8662876607618</v>
      </c>
      <c r="U11" s="1" cm="1">
        <f t="array" aca="1" ref="U11" ca="1">INDIRECT("Players!"&amp;$X$7&amp;L11+1)+T11</f>
        <v>1904.7736583978635</v>
      </c>
      <c r="V11" s="1" cm="1">
        <f t="array" aca="1" ref="V11" ca="1">INDIRECT("Players!"&amp;$X$7&amp;M11+1)+U11</f>
        <v>1953.3842373460052</v>
      </c>
      <c r="X11" s="7"/>
      <c r="Z11" s="7"/>
    </row>
    <row r="12" spans="1:26" x14ac:dyDescent="0.45">
      <c r="A12">
        <f t="shared" si="0"/>
        <v>11</v>
      </c>
      <c r="B12" s="17" t="s">
        <v>37</v>
      </c>
      <c r="C12" s="17">
        <f>COUNTIF(Players!B:B,$B12)</f>
        <v>15</v>
      </c>
      <c r="D12" s="24">
        <f>SUMIF(Players!B:B,B12,Players!O:O)</f>
        <v>1205.4452489948353</v>
      </c>
      <c r="E12" s="11">
        <f ca="1">_xlfn.XMATCH($B12,Players!$B$2:INDIRECT("Players!B"&amp;$X$6),1)</f>
        <v>34</v>
      </c>
      <c r="F12" s="19">
        <f ca="1">_xlfn.XMATCH($B12,INDIRECT("Players!B"&amp;E12+2):INDIRECT("Players!B"&amp;$X$6),1)+E12</f>
        <v>36</v>
      </c>
      <c r="G12" s="19">
        <f ca="1">_xlfn.XMATCH($B12,INDIRECT("Players!B"&amp;F12+2):INDIRECT("Players!B"&amp;$X$6),1)+F12</f>
        <v>45</v>
      </c>
      <c r="H12" s="19">
        <f ca="1">_xlfn.XMATCH($B12,INDIRECT("Players!B"&amp;G12+2):INDIRECT("Players!B"&amp;$X$6),1)+G12</f>
        <v>54</v>
      </c>
      <c r="I12" s="19">
        <f ca="1">_xlfn.XMATCH($B12,INDIRECT("Players!B"&amp;H12+2):INDIRECT("Players!B"&amp;$X$6),1)+H12</f>
        <v>128</v>
      </c>
      <c r="J12" s="19">
        <f ca="1">_xlfn.XMATCH($B12,INDIRECT("Players!B"&amp;I12+2):INDIRECT("Players!B"&amp;$X$6),1)+I12</f>
        <v>151</v>
      </c>
      <c r="K12" s="19">
        <f ca="1">_xlfn.XMATCH($B12,INDIRECT("Players!B"&amp;J12+2):INDIRECT("Players!B"&amp;$X$6),1)+J12</f>
        <v>161</v>
      </c>
      <c r="L12" s="19">
        <f ca="1">_xlfn.XMATCH($B12,INDIRECT("Players!B"&amp;K12+2):INDIRECT("Players!B"&amp;$X$6),1)+K12</f>
        <v>163</v>
      </c>
      <c r="M12" s="19">
        <f ca="1">_xlfn.XMATCH($B12,INDIRECT("Players!B"&amp;L12+2):INDIRECT("Players!B"&amp;$X$6),1)+L12</f>
        <v>208</v>
      </c>
      <c r="N12" s="1" cm="1">
        <f t="array" aca="1" ref="N12" ca="1">INDIRECT("Players!"&amp;$X$7&amp;E12+1)</f>
        <v>441.21469867983456</v>
      </c>
      <c r="O12" s="1" cm="1">
        <f t="array" aca="1" ref="O12" ca="1">INDIRECT("Players!"&amp;$X$7&amp;F12+1)+N12</f>
        <v>860.81188056347992</v>
      </c>
      <c r="P12" s="1" cm="1">
        <f t="array" aca="1" ref="P12" ca="1">INDIRECT("Players!"&amp;$X$7&amp;G12+1)+O12</f>
        <v>1219.8210490853389</v>
      </c>
      <c r="Q12" s="1" cm="1">
        <f t="array" aca="1" ref="Q12" ca="1">INDIRECT("Players!"&amp;$X$7&amp;H12+1)+P12</f>
        <v>1544.0870468079975</v>
      </c>
      <c r="R12" s="1" cm="1">
        <f t="array" aca="1" ref="R12" ca="1">INDIRECT("Players!"&amp;$X$7&amp;I12+1)+Q12</f>
        <v>1667.6136969719159</v>
      </c>
      <c r="S12" s="1" cm="1">
        <f t="array" aca="1" ref="S12" ca="1">INDIRECT("Players!"&amp;$X$7&amp;J12+1)+R12</f>
        <v>1761.102632936093</v>
      </c>
      <c r="T12" s="1" cm="1">
        <f t="array" aca="1" ref="T12" ca="1">INDIRECT("Players!"&amp;$X$7&amp;K12+1)+S12</f>
        <v>1842.8566407525389</v>
      </c>
      <c r="U12" s="1" cm="1">
        <f t="array" aca="1" ref="U12" ca="1">INDIRECT("Players!"&amp;$X$7&amp;L12+1)+T12</f>
        <v>1921.5646129462173</v>
      </c>
      <c r="V12" s="1" cm="1">
        <f t="array" aca="1" ref="V12" ca="1">INDIRECT("Players!"&amp;$X$7&amp;M12+1)+U12</f>
        <v>1947.5535927236017</v>
      </c>
      <c r="X12" s="7"/>
      <c r="Z12" s="7"/>
    </row>
    <row r="13" spans="1:26" x14ac:dyDescent="0.45">
      <c r="A13">
        <f t="shared" si="0"/>
        <v>12</v>
      </c>
      <c r="B13" s="64" t="s">
        <v>47</v>
      </c>
      <c r="C13" s="64">
        <f>COUNTIF(Players!B:B,$B13)</f>
        <v>13</v>
      </c>
      <c r="D13" s="63">
        <f>SUMIF(Players!B:B,B13,Players!O:O)</f>
        <v>913.83124172204748</v>
      </c>
      <c r="E13" s="11">
        <f ca="1">_xlfn.XMATCH($B13,Players!$B$2:INDIRECT("Players!B"&amp;$X$6),1)</f>
        <v>5</v>
      </c>
      <c r="F13" s="19">
        <f ca="1">_xlfn.XMATCH($B13,INDIRECT("Players!B"&amp;E13+2):INDIRECT("Players!B"&amp;$X$6),1)+E13</f>
        <v>64</v>
      </c>
      <c r="G13" s="19">
        <f ca="1">_xlfn.XMATCH($B13,INDIRECT("Players!B"&amp;F13+2):INDIRECT("Players!B"&amp;$X$6),1)+F13</f>
        <v>65</v>
      </c>
      <c r="H13" s="19">
        <f ca="1">_xlfn.XMATCH($B13,INDIRECT("Players!B"&amp;G13+2):INDIRECT("Players!B"&amp;$X$6),1)+G13</f>
        <v>70</v>
      </c>
      <c r="I13" s="19">
        <f ca="1">_xlfn.XMATCH($B13,INDIRECT("Players!B"&amp;H13+2):INDIRECT("Players!B"&amp;$X$6),1)+H13</f>
        <v>87</v>
      </c>
      <c r="J13" s="19">
        <f ca="1">_xlfn.XMATCH($B13,INDIRECT("Players!B"&amp;I13+2):INDIRECT("Players!B"&amp;$X$6),1)+I13</f>
        <v>131</v>
      </c>
      <c r="K13" s="19">
        <f ca="1">_xlfn.XMATCH($B13,INDIRECT("Players!B"&amp;J13+2):INDIRECT("Players!B"&amp;$X$6),1)+J13</f>
        <v>262</v>
      </c>
      <c r="L13" s="19">
        <f ca="1">_xlfn.XMATCH($B13,INDIRECT("Players!B"&amp;K13+2):INDIRECT("Players!B"&amp;$X$6),1)+K13</f>
        <v>278</v>
      </c>
      <c r="M13" s="19">
        <f ca="1">_xlfn.XMATCH($B13,INDIRECT("Players!B"&amp;L13+2):INDIRECT("Players!B"&amp;$X$6),1)+L13</f>
        <v>336</v>
      </c>
      <c r="N13" s="1" cm="1">
        <f t="array" aca="1" ref="N13" ca="1">INDIRECT("Players!"&amp;$X$7&amp;E13+1)</f>
        <v>724.1577436886206</v>
      </c>
      <c r="O13" s="1" cm="1">
        <f t="array" aca="1" ref="O13" ca="1">INDIRECT("Players!"&amp;$X$7&amp;F13+1)+N13</f>
        <v>998.52888059280065</v>
      </c>
      <c r="P13" s="1" cm="1">
        <f t="array" aca="1" ref="P13" ca="1">INDIRECT("Players!"&amp;$X$7&amp;G13+1)+O13</f>
        <v>1270.2412581485823</v>
      </c>
      <c r="Q13" s="1" cm="1">
        <f t="array" aca="1" ref="Q13" ca="1">INDIRECT("Players!"&amp;$X$7&amp;H13+1)+P13</f>
        <v>1515.5101599570808</v>
      </c>
      <c r="R13" s="1" cm="1">
        <f t="array" aca="1" ref="R13" ca="1">INDIRECT("Players!"&amp;$X$7&amp;I13+1)+Q13</f>
        <v>1722.7591551004261</v>
      </c>
      <c r="S13" s="1" cm="1">
        <f t="array" aca="1" ref="S13" ca="1">INDIRECT("Players!"&amp;$X$7&amp;J13+1)+R13</f>
        <v>1843.0607914980235</v>
      </c>
      <c r="T13" s="1" cm="1">
        <f t="array" aca="1" ref="T13" ca="1">INDIRECT("Players!"&amp;$X$7&amp;K13+1)+S13</f>
        <v>1813.7872040596653</v>
      </c>
      <c r="U13" s="1" cm="1">
        <f t="array" aca="1" ref="U13" ca="1">INDIRECT("Players!"&amp;$X$7&amp;L13+1)+T13</f>
        <v>1766.5510107592315</v>
      </c>
      <c r="V13" s="1" cm="1">
        <f t="array" aca="1" ref="V13" ca="1">INDIRECT("Players!"&amp;$X$7&amp;M13+1)+U13</f>
        <v>1668.0373385553878</v>
      </c>
      <c r="X13" s="7"/>
      <c r="Z13" s="7"/>
    </row>
    <row r="14" spans="1:26" x14ac:dyDescent="0.45">
      <c r="A14">
        <f t="shared" si="0"/>
        <v>13</v>
      </c>
      <c r="B14" s="64" t="s">
        <v>55</v>
      </c>
      <c r="C14" s="64">
        <f>COUNTIF(Players!B:B,$B14)</f>
        <v>14</v>
      </c>
      <c r="D14" s="63">
        <f>SUMIF(Players!B:B,B14,Players!O:O)</f>
        <v>1103.1400102979819</v>
      </c>
      <c r="E14" s="11">
        <f ca="1">_xlfn.XMATCH($B14,Players!$B$2:INDIRECT("Players!B"&amp;$X$6),1)</f>
        <v>10</v>
      </c>
      <c r="F14" s="19">
        <f ca="1">_xlfn.XMATCH($B14,INDIRECT("Players!B"&amp;E14+2):INDIRECT("Players!B"&amp;$X$6),1)+E14</f>
        <v>59</v>
      </c>
      <c r="G14" s="19">
        <f ca="1">_xlfn.XMATCH($B14,INDIRECT("Players!B"&amp;F14+2):INDIRECT("Players!B"&amp;$X$6),1)+F14</f>
        <v>61</v>
      </c>
      <c r="H14" s="19">
        <f ca="1">_xlfn.XMATCH($B14,INDIRECT("Players!B"&amp;G14+2):INDIRECT("Players!B"&amp;$X$6),1)+G14</f>
        <v>95</v>
      </c>
      <c r="I14" s="19">
        <f ca="1">_xlfn.XMATCH($B14,INDIRECT("Players!B"&amp;H14+2):INDIRECT("Players!B"&amp;$X$6),1)+H14</f>
        <v>111</v>
      </c>
      <c r="J14" s="19">
        <f ca="1">_xlfn.XMATCH($B14,INDIRECT("Players!B"&amp;I14+2):INDIRECT("Players!B"&amp;$X$6),1)+I14</f>
        <v>144</v>
      </c>
      <c r="K14" s="19">
        <f ca="1">_xlfn.XMATCH($B14,INDIRECT("Players!B"&amp;J14+2):INDIRECT("Players!B"&amp;$X$6),1)+J14</f>
        <v>149</v>
      </c>
      <c r="L14" s="19">
        <f ca="1">_xlfn.XMATCH($B14,INDIRECT("Players!B"&amp;K14+2):INDIRECT("Players!B"&amp;$X$6),1)+K14</f>
        <v>167</v>
      </c>
      <c r="M14" s="19">
        <f ca="1">_xlfn.XMATCH($B14,INDIRECT("Players!B"&amp;L14+2):INDIRECT("Players!B"&amp;$X$6),1)+L14</f>
        <v>258</v>
      </c>
      <c r="N14" s="1" cm="1">
        <f t="array" aca="1" ref="N14" ca="1">INDIRECT("Players!"&amp;$X$7&amp;E14+1)</f>
        <v>646.0247959737876</v>
      </c>
      <c r="O14" s="1" cm="1">
        <f t="array" aca="1" ref="O14" ca="1">INDIRECT("Players!"&amp;$X$7&amp;F14+1)+N14</f>
        <v>938.95966692324293</v>
      </c>
      <c r="P14" s="1" cm="1">
        <f t="array" aca="1" ref="P14" ca="1">INDIRECT("Players!"&amp;$X$7&amp;G14+1)+O14</f>
        <v>1229.9326594328431</v>
      </c>
      <c r="Q14" s="1" cm="1">
        <f t="array" aca="1" ref="Q14" ca="1">INDIRECT("Players!"&amp;$X$7&amp;H14+1)+P14</f>
        <v>1423.3570771386876</v>
      </c>
      <c r="R14" s="1" cm="1">
        <f t="array" aca="1" ref="R14" ca="1">INDIRECT("Players!"&amp;$X$7&amp;I14+1)+Q14</f>
        <v>1581.5120741950598</v>
      </c>
      <c r="S14" s="1" cm="1">
        <f t="array" aca="1" ref="S14" ca="1">INDIRECT("Players!"&amp;$X$7&amp;J14+1)+R14</f>
        <v>1681.9618194431689</v>
      </c>
      <c r="T14" s="1" cm="1">
        <f t="array" aca="1" ref="T14" ca="1">INDIRECT("Players!"&amp;$X$7&amp;K14+1)+S14</f>
        <v>1778.0543993917086</v>
      </c>
      <c r="U14" s="1" cm="1">
        <f t="array" aca="1" ref="U14" ca="1">INDIRECT("Players!"&amp;$X$7&amp;L14+1)+T14</f>
        <v>1850.6090312406659</v>
      </c>
      <c r="V14" s="1" cm="1">
        <f t="array" aca="1" ref="V14" ca="1">INDIRECT("Players!"&amp;$X$7&amp;M14+1)+U14</f>
        <v>1825.7124049072911</v>
      </c>
      <c r="X14" s="7"/>
      <c r="Z14" s="7"/>
    </row>
    <row r="15" spans="1:26" x14ac:dyDescent="0.45">
      <c r="A15">
        <f t="shared" si="0"/>
        <v>14</v>
      </c>
      <c r="B15" s="64" t="s">
        <v>66</v>
      </c>
      <c r="C15" s="64">
        <f>COUNTIF(Players!B:B,$B15)</f>
        <v>15</v>
      </c>
      <c r="D15" s="63">
        <f>SUMIF(Players!B:B,B15,Players!O:O)</f>
        <v>469.38302468721383</v>
      </c>
      <c r="E15" s="11">
        <f ca="1">_xlfn.XMATCH($B15,Players!$B$2:INDIRECT("Players!B"&amp;$X$6),1)</f>
        <v>7</v>
      </c>
      <c r="F15" s="19">
        <f ca="1">_xlfn.XMATCH($B15,INDIRECT("Players!B"&amp;E15+2):INDIRECT("Players!B"&amp;$X$6),1)+E15</f>
        <v>76</v>
      </c>
      <c r="G15" s="19">
        <f ca="1">_xlfn.XMATCH($B15,INDIRECT("Players!B"&amp;F15+2):INDIRECT("Players!B"&amp;$X$6),1)+F15</f>
        <v>106</v>
      </c>
      <c r="H15" s="19">
        <f ca="1">_xlfn.XMATCH($B15,INDIRECT("Players!B"&amp;G15+2):INDIRECT("Players!B"&amp;$X$6),1)+G15</f>
        <v>109</v>
      </c>
      <c r="I15" s="19">
        <f ca="1">_xlfn.XMATCH($B15,INDIRECT("Players!B"&amp;H15+2):INDIRECT("Players!B"&amp;$X$6),1)+H15</f>
        <v>126</v>
      </c>
      <c r="J15" s="19">
        <f ca="1">_xlfn.XMATCH($B15,INDIRECT("Players!B"&amp;I15+2):INDIRECT("Players!B"&amp;$X$6),1)+I15</f>
        <v>132</v>
      </c>
      <c r="K15" s="19">
        <f ca="1">_xlfn.XMATCH($B15,INDIRECT("Players!B"&amp;J15+2):INDIRECT("Players!B"&amp;$X$6),1)+J15</f>
        <v>175</v>
      </c>
      <c r="L15" s="19">
        <f ca="1">_xlfn.XMATCH($B15,INDIRECT("Players!B"&amp;K15+2):INDIRECT("Players!B"&amp;$X$6),1)+K15</f>
        <v>235</v>
      </c>
      <c r="M15" s="19">
        <f ca="1">_xlfn.XMATCH($B15,INDIRECT("Players!B"&amp;L15+2):INDIRECT("Players!B"&amp;$X$6),1)+L15</f>
        <v>338</v>
      </c>
      <c r="N15" s="1" cm="1">
        <f t="array" aca="1" ref="N15" ca="1">INDIRECT("Players!"&amp;$X$7&amp;E15+1)</f>
        <v>688.94274661569477</v>
      </c>
      <c r="O15" s="1" cm="1">
        <f t="array" aca="1" ref="O15" ca="1">INDIRECT("Players!"&amp;$X$7&amp;F15+1)+N15</f>
        <v>927.90554828833183</v>
      </c>
      <c r="P15" s="1" cm="1">
        <f t="array" aca="1" ref="P15" ca="1">INDIRECT("Players!"&amp;$X$7&amp;G15+1)+O15</f>
        <v>1093.2776176128721</v>
      </c>
      <c r="Q15" s="1" cm="1">
        <f t="array" aca="1" ref="Q15" ca="1">INDIRECT("Players!"&amp;$X$7&amp;H15+1)+P15</f>
        <v>1252.3343052742409</v>
      </c>
      <c r="R15" s="1" cm="1">
        <f t="array" aca="1" ref="R15" ca="1">INDIRECT("Players!"&amp;$X$7&amp;I15+1)+Q15</f>
        <v>1379.4722848795111</v>
      </c>
      <c r="S15" s="1" cm="1">
        <f t="array" aca="1" ref="S15" ca="1">INDIRECT("Players!"&amp;$X$7&amp;J15+1)+R15</f>
        <v>1499.3742095259583</v>
      </c>
      <c r="T15" s="1" cm="1">
        <f t="array" aca="1" ref="T15" ca="1">INDIRECT("Players!"&amp;$X$7&amp;K15+1)+S15</f>
        <v>1554.9408832520874</v>
      </c>
      <c r="U15" s="1" cm="1">
        <f t="array" aca="1" ref="U15" ca="1">INDIRECT("Players!"&amp;$X$7&amp;L15+1)+T15</f>
        <v>1553.2807081544697</v>
      </c>
      <c r="V15" s="1" cm="1">
        <f t="array" aca="1" ref="V15" ca="1">INDIRECT("Players!"&amp;$X$7&amp;M15+1)+U15</f>
        <v>1453.8148264998749</v>
      </c>
      <c r="X15" s="7"/>
      <c r="Z15" s="7"/>
    </row>
    <row r="16" spans="1:26" x14ac:dyDescent="0.45">
      <c r="A16">
        <f t="shared" si="0"/>
        <v>15</v>
      </c>
      <c r="B16" s="64" t="s">
        <v>117</v>
      </c>
      <c r="C16" s="64">
        <f>COUNTIF(Players!B:B,$B16)</f>
        <v>12</v>
      </c>
      <c r="D16" s="63">
        <f>SUMIF(Players!B:B,B16,Players!O:O)</f>
        <v>606.87232759863491</v>
      </c>
      <c r="E16" s="11">
        <f ca="1">_xlfn.XMATCH($B16,Players!$B$2:INDIRECT("Players!B"&amp;$X$6),1)</f>
        <v>28</v>
      </c>
      <c r="F16" s="19">
        <f ca="1">_xlfn.XMATCH($B16,INDIRECT("Players!B"&amp;E16+2):INDIRECT("Players!B"&amp;$X$6),1)+E16</f>
        <v>42</v>
      </c>
      <c r="G16" s="19">
        <f ca="1">_xlfn.XMATCH($B16,INDIRECT("Players!B"&amp;F16+2):INDIRECT("Players!B"&amp;$X$6),1)+F16</f>
        <v>74</v>
      </c>
      <c r="H16" s="19">
        <f ca="1">_xlfn.XMATCH($B16,INDIRECT("Players!B"&amp;G16+2):INDIRECT("Players!B"&amp;$X$6),1)+G16</f>
        <v>85</v>
      </c>
      <c r="I16" s="19">
        <f ca="1">_xlfn.XMATCH($B16,INDIRECT("Players!B"&amp;H16+2):INDIRECT("Players!B"&amp;$X$6),1)+H16</f>
        <v>129</v>
      </c>
      <c r="J16" s="19">
        <f ca="1">_xlfn.XMATCH($B16,INDIRECT("Players!B"&amp;I16+2):INDIRECT("Players!B"&amp;$X$6),1)+I16</f>
        <v>239</v>
      </c>
      <c r="K16" s="19">
        <f ca="1">_xlfn.XMATCH($B16,INDIRECT("Players!B"&amp;J16+2):INDIRECT("Players!B"&amp;$X$6),1)+J16</f>
        <v>254</v>
      </c>
      <c r="L16" s="19">
        <f ca="1">_xlfn.XMATCH($B16,INDIRECT("Players!B"&amp;K16+2):INDIRECT("Players!B"&amp;$X$6),1)+K16</f>
        <v>285</v>
      </c>
      <c r="M16" s="19">
        <f ca="1">_xlfn.XMATCH($B16,INDIRECT("Players!B"&amp;L16+2):INDIRECT("Players!B"&amp;$X$6),1)+L16</f>
        <v>315</v>
      </c>
      <c r="N16" s="1" cm="1">
        <f t="array" aca="1" ref="N16" ca="1">INDIRECT("Players!"&amp;$X$7&amp;E16+1)</f>
        <v>491.74651870652252</v>
      </c>
      <c r="O16" s="1" cm="1">
        <f t="array" aca="1" ref="O16" ca="1">INDIRECT("Players!"&amp;$X$7&amp;F16+1)+N16</f>
        <v>862.34437330193009</v>
      </c>
      <c r="P16" s="1" cm="1">
        <f t="array" aca="1" ref="P16" ca="1">INDIRECT("Players!"&amp;$X$7&amp;G16+1)+O16</f>
        <v>1103.6041584562092</v>
      </c>
      <c r="Q16" s="1" cm="1">
        <f t="array" aca="1" ref="Q16" ca="1">INDIRECT("Players!"&amp;$X$7&amp;H16+1)+P16</f>
        <v>1315.2943902686143</v>
      </c>
      <c r="R16" s="1" cm="1">
        <f t="array" aca="1" ref="R16" ca="1">INDIRECT("Players!"&amp;$X$7&amp;I16+1)+Q16</f>
        <v>1437.44752355381</v>
      </c>
      <c r="S16" s="1" cm="1">
        <f t="array" aca="1" ref="S16" ca="1">INDIRECT("Players!"&amp;$X$7&amp;J16+1)+R16</f>
        <v>1431.5766645457381</v>
      </c>
      <c r="T16" s="1" cm="1">
        <f t="array" aca="1" ref="T16" ca="1">INDIRECT("Players!"&amp;$X$7&amp;K16+1)+S16</f>
        <v>1409.5346273782752</v>
      </c>
      <c r="U16" s="1" cm="1">
        <f t="array" aca="1" ref="U16" ca="1">INDIRECT("Players!"&amp;$X$7&amp;L16+1)+T16</f>
        <v>1355.7544831881794</v>
      </c>
      <c r="V16" s="1" cm="1">
        <f t="array" aca="1" ref="V16" ca="1">INDIRECT("Players!"&amp;$X$7&amp;M16+1)+U16</f>
        <v>1275.7118577629897</v>
      </c>
      <c r="X16" s="7"/>
      <c r="Z16" s="7"/>
    </row>
    <row r="17" spans="1:26" x14ac:dyDescent="0.45">
      <c r="A17">
        <f t="shared" si="0"/>
        <v>16</v>
      </c>
      <c r="B17" s="64" t="s">
        <v>8</v>
      </c>
      <c r="C17" s="64">
        <f>COUNTIF(Players!B:B,$B17)</f>
        <v>14</v>
      </c>
      <c r="D17" s="63">
        <f>SUMIF(Players!B:B,B17,Players!O:O)</f>
        <v>736.01399676202982</v>
      </c>
      <c r="E17" s="11">
        <f ca="1">_xlfn.XMATCH($B17,Players!$B$2:INDIRECT("Players!B"&amp;$X$6),1)</f>
        <v>31</v>
      </c>
      <c r="F17" s="19">
        <f ca="1">_xlfn.XMATCH($B17,INDIRECT("Players!B"&amp;E17+2):INDIRECT("Players!B"&amp;$X$6),1)+E17</f>
        <v>41</v>
      </c>
      <c r="G17" s="19">
        <f ca="1">_xlfn.XMATCH($B17,INDIRECT("Players!B"&amp;F17+2):INDIRECT("Players!B"&amp;$X$6),1)+F17</f>
        <v>90</v>
      </c>
      <c r="H17" s="19">
        <f ca="1">_xlfn.XMATCH($B17,INDIRECT("Players!B"&amp;G17+2):INDIRECT("Players!B"&amp;$X$6),1)+G17</f>
        <v>101</v>
      </c>
      <c r="I17" s="19">
        <f ca="1">_xlfn.XMATCH($B17,INDIRECT("Players!B"&amp;H17+2):INDIRECT("Players!B"&amp;$X$6),1)+H17</f>
        <v>182</v>
      </c>
      <c r="J17" s="19">
        <f ca="1">_xlfn.XMATCH($B17,INDIRECT("Players!B"&amp;I17+2):INDIRECT("Players!B"&amp;$X$6),1)+I17</f>
        <v>185</v>
      </c>
      <c r="K17" s="19">
        <f ca="1">_xlfn.XMATCH($B17,INDIRECT("Players!B"&amp;J17+2):INDIRECT("Players!B"&amp;$X$6),1)+J17</f>
        <v>187</v>
      </c>
      <c r="L17" s="19">
        <f ca="1">_xlfn.XMATCH($B17,INDIRECT("Players!B"&amp;K17+2):INDIRECT("Players!B"&amp;$X$6),1)+K17</f>
        <v>192</v>
      </c>
      <c r="M17" s="19">
        <f ca="1">_xlfn.XMATCH($B17,INDIRECT("Players!B"&amp;L17+2):INDIRECT("Players!B"&amp;$X$6),1)+L17</f>
        <v>255</v>
      </c>
      <c r="N17" s="1" cm="1">
        <f t="array" aca="1" ref="N17" ca="1">INDIRECT("Players!"&amp;$X$7&amp;E17+1)</f>
        <v>456.8003380822766</v>
      </c>
      <c r="O17" s="1" cm="1">
        <f t="array" aca="1" ref="O17" ca="1">INDIRECT("Players!"&amp;$X$7&amp;F17+1)+N17</f>
        <v>829.71710298143455</v>
      </c>
      <c r="P17" s="1" cm="1">
        <f t="array" aca="1" ref="P17" ca="1">INDIRECT("Players!"&amp;$X$7&amp;G17+1)+O17</f>
        <v>1030.9338895857468</v>
      </c>
      <c r="Q17" s="1" cm="1">
        <f t="array" aca="1" ref="Q17" ca="1">INDIRECT("Players!"&amp;$X$7&amp;H17+1)+P17</f>
        <v>1205.6431051998009</v>
      </c>
      <c r="R17" s="1" cm="1">
        <f t="array" aca="1" ref="R17" ca="1">INDIRECT("Players!"&amp;$X$7&amp;I17+1)+Q17</f>
        <v>1256.4056254696741</v>
      </c>
      <c r="S17" s="1" cm="1">
        <f t="array" aca="1" ref="S17" ca="1">INDIRECT("Players!"&amp;$X$7&amp;J17+1)+R17</f>
        <v>1306.6108088671265</v>
      </c>
      <c r="T17" s="1" cm="1">
        <f t="array" aca="1" ref="T17" ca="1">INDIRECT("Players!"&amp;$X$7&amp;K17+1)+S17</f>
        <v>1355.0613890227642</v>
      </c>
      <c r="U17" s="1" cm="1">
        <f t="array" aca="1" ref="U17" ca="1">INDIRECT("Players!"&amp;$X$7&amp;L17+1)+T17</f>
        <v>1397.0243959004843</v>
      </c>
      <c r="V17" s="1" cm="1">
        <f t="array" aca="1" ref="V17" ca="1">INDIRECT("Players!"&amp;$X$7&amp;M17+1)+U17</f>
        <v>1374.9468260167769</v>
      </c>
      <c r="X17" s="7"/>
      <c r="Z17" s="7"/>
    </row>
    <row r="18" spans="1:26" x14ac:dyDescent="0.45">
      <c r="A18">
        <f t="shared" si="0"/>
        <v>17</v>
      </c>
      <c r="B18" s="64" t="s">
        <v>63</v>
      </c>
      <c r="C18" s="64">
        <f>COUNTIF(Players!B:B,$B18)</f>
        <v>13</v>
      </c>
      <c r="D18" s="63">
        <f>SUMIF(Players!B:B,B18,Players!O:O)</f>
        <v>759.17731054243563</v>
      </c>
      <c r="E18" s="11">
        <f ca="1">_xlfn.XMATCH($B18,Players!$B$2:INDIRECT("Players!B"&amp;$X$6),1)</f>
        <v>4</v>
      </c>
      <c r="F18" s="19">
        <f ca="1">_xlfn.XMATCH($B18,INDIRECT("Players!B"&amp;E18+2):INDIRECT("Players!B"&amp;$X$6),1)+E18</f>
        <v>72</v>
      </c>
      <c r="G18" s="19">
        <f ca="1">_xlfn.XMATCH($B18,INDIRECT("Players!B"&amp;F18+2):INDIRECT("Players!B"&amp;$X$6),1)+F18</f>
        <v>133</v>
      </c>
      <c r="H18" s="19">
        <f ca="1">_xlfn.XMATCH($B18,INDIRECT("Players!B"&amp;G18+2):INDIRECT("Players!B"&amp;$X$6),1)+G18</f>
        <v>135</v>
      </c>
      <c r="I18" s="19">
        <f ca="1">_xlfn.XMATCH($B18,INDIRECT("Players!B"&amp;H18+2):INDIRECT("Players!B"&amp;$X$6),1)+H18</f>
        <v>195</v>
      </c>
      <c r="J18" s="19">
        <f ca="1">_xlfn.XMATCH($B18,INDIRECT("Players!B"&amp;I18+2):INDIRECT("Players!B"&amp;$X$6),1)+I18</f>
        <v>213</v>
      </c>
      <c r="K18" s="19">
        <f ca="1">_xlfn.XMATCH($B18,INDIRECT("Players!B"&amp;J18+2):INDIRECT("Players!B"&amp;$X$6),1)+J18</f>
        <v>225</v>
      </c>
      <c r="L18" s="19">
        <f ca="1">_xlfn.XMATCH($B18,INDIRECT("Players!B"&amp;K18+2):INDIRECT("Players!B"&amp;$X$6),1)+K18</f>
        <v>265</v>
      </c>
      <c r="M18" s="19">
        <f ca="1">_xlfn.XMATCH($B18,INDIRECT("Players!B"&amp;L18+2):INDIRECT("Players!B"&amp;$X$6),1)+L18</f>
        <v>280</v>
      </c>
      <c r="N18" s="1" cm="1">
        <f t="array" aca="1" ref="N18" ca="1">INDIRECT("Players!"&amp;$X$7&amp;E18+1)</f>
        <v>766.59056381103608</v>
      </c>
      <c r="O18" s="1" cm="1">
        <f t="array" aca="1" ref="O18" ca="1">INDIRECT("Players!"&amp;$X$7&amp;F18+1)+N18</f>
        <v>1008.6112037895641</v>
      </c>
      <c r="P18" s="1" cm="1">
        <f t="array" aca="1" ref="P18" ca="1">INDIRECT("Players!"&amp;$X$7&amp;G18+1)+O18</f>
        <v>1126.8686935888304</v>
      </c>
      <c r="Q18" s="1" cm="1">
        <f t="array" aca="1" ref="Q18" ca="1">INDIRECT("Players!"&amp;$X$7&amp;H18+1)+P18</f>
        <v>1241.7290959946934</v>
      </c>
      <c r="R18" s="1" cm="1">
        <f t="array" aca="1" ref="R18" ca="1">INDIRECT("Players!"&amp;$X$7&amp;I18+1)+Q18</f>
        <v>1282.3014950047975</v>
      </c>
      <c r="S18" s="1" cm="1">
        <f t="array" aca="1" ref="S18" ca="1">INDIRECT("Players!"&amp;$X$7&amp;J18+1)+R18</f>
        <v>1302.4741606779257</v>
      </c>
      <c r="T18" s="1" cm="1">
        <f t="array" aca="1" ref="T18" ca="1">INDIRECT("Players!"&amp;$X$7&amp;K18+1)+S18</f>
        <v>1311.8597832872472</v>
      </c>
      <c r="U18" s="1" cm="1">
        <f t="array" aca="1" ref="U18" ca="1">INDIRECT("Players!"&amp;$X$7&amp;L18+1)+T18</f>
        <v>1280.2597777319261</v>
      </c>
      <c r="V18" s="1" cm="1">
        <f t="array" aca="1" ref="V18" ca="1">INDIRECT("Players!"&amp;$X$7&amp;M18+1)+U18</f>
        <v>1231.699235660067</v>
      </c>
      <c r="X18" s="7"/>
      <c r="Z18" s="7"/>
    </row>
    <row r="19" spans="1:26" x14ac:dyDescent="0.45">
      <c r="A19">
        <f t="shared" si="0"/>
        <v>18</v>
      </c>
      <c r="B19" s="64" t="s">
        <v>114</v>
      </c>
      <c r="C19" s="64">
        <f>COUNTIF(Players!B:B,$B19)</f>
        <v>12</v>
      </c>
      <c r="D19" s="63">
        <f>SUMIF(Players!B:B,B19,Players!O:O)</f>
        <v>678.03918106337096</v>
      </c>
      <c r="E19" s="11">
        <f ca="1">_xlfn.XMATCH($B19,Players!$B$2:INDIRECT("Players!B"&amp;$X$6),1)</f>
        <v>13</v>
      </c>
      <c r="F19" s="19">
        <f ca="1">_xlfn.XMATCH($B19,INDIRECT("Players!B"&amp;E19+2):INDIRECT("Players!B"&amp;$X$6),1)+E19</f>
        <v>23</v>
      </c>
      <c r="G19" s="19">
        <f ca="1">_xlfn.XMATCH($B19,INDIRECT("Players!B"&amp;F19+2):INDIRECT("Players!B"&amp;$X$6),1)+F19</f>
        <v>160</v>
      </c>
      <c r="H19" s="19">
        <f ca="1">_xlfn.XMATCH($B19,INDIRECT("Players!B"&amp;G19+2):INDIRECT("Players!B"&amp;$X$6),1)+G19</f>
        <v>166</v>
      </c>
      <c r="I19" s="19">
        <f ca="1">_xlfn.XMATCH($B19,INDIRECT("Players!B"&amp;H19+2):INDIRECT("Players!B"&amp;$X$6),1)+H19</f>
        <v>194</v>
      </c>
      <c r="J19" s="19">
        <f ca="1">_xlfn.XMATCH($B19,INDIRECT("Players!B"&amp;I19+2):INDIRECT("Players!B"&amp;$X$6),1)+I19</f>
        <v>216</v>
      </c>
      <c r="K19" s="19">
        <f ca="1">_xlfn.XMATCH($B19,INDIRECT("Players!B"&amp;J19+2):INDIRECT("Players!B"&amp;$X$6),1)+J19</f>
        <v>306</v>
      </c>
      <c r="L19" s="19">
        <f ca="1">_xlfn.XMATCH($B19,INDIRECT("Players!B"&amp;K19+2):INDIRECT("Players!B"&amp;$X$6),1)+K19</f>
        <v>314</v>
      </c>
      <c r="M19" s="19">
        <f ca="1">_xlfn.XMATCH($B19,INDIRECT("Players!B"&amp;L19+2):INDIRECT("Players!B"&amp;$X$6),1)+L19</f>
        <v>320</v>
      </c>
      <c r="N19" s="1" cm="1">
        <f t="array" aca="1" ref="N19" ca="1">INDIRECT("Players!"&amp;$X$7&amp;E19+1)</f>
        <v>615.64305584715157</v>
      </c>
      <c r="O19" s="1" cm="1">
        <f t="array" aca="1" ref="O19" ca="1">INDIRECT("Players!"&amp;$X$7&amp;F19+1)+N19</f>
        <v>1142.2392516712546</v>
      </c>
      <c r="P19" s="1" cm="1">
        <f t="array" aca="1" ref="P19" ca="1">INDIRECT("Players!"&amp;$X$7&amp;G19+1)+O19</f>
        <v>1226.1473941595641</v>
      </c>
      <c r="Q19" s="1" cm="1">
        <f t="array" aca="1" ref="Q19" ca="1">INDIRECT("Players!"&amp;$X$7&amp;H19+1)+P19</f>
        <v>1299.5747934445853</v>
      </c>
      <c r="R19" s="1" cm="1">
        <f t="array" aca="1" ref="R19" ca="1">INDIRECT("Players!"&amp;$X$7&amp;I19+1)+Q19</f>
        <v>1340.2181070629931</v>
      </c>
      <c r="S19" s="1" cm="1">
        <f t="array" aca="1" ref="S19" ca="1">INDIRECT("Players!"&amp;$X$7&amp;J19+1)+R19</f>
        <v>1358.2466998698048</v>
      </c>
      <c r="T19" s="1" cm="1">
        <f t="array" aca="1" ref="T19" ca="1">INDIRECT("Players!"&amp;$X$7&amp;K19+1)+S19</f>
        <v>1286.6103348087443</v>
      </c>
      <c r="U19" s="1" cm="1">
        <f t="array" aca="1" ref="U19" ca="1">INDIRECT("Players!"&amp;$X$7&amp;L19+1)+T19</f>
        <v>1208.4744429624579</v>
      </c>
      <c r="V19" s="1" cm="1">
        <f t="array" aca="1" ref="V19" ca="1">INDIRECT("Players!"&amp;$X$7&amp;M19+1)+U19</f>
        <v>1117.8318342300536</v>
      </c>
      <c r="X19" s="7"/>
      <c r="Z19" s="7"/>
    </row>
    <row r="20" spans="1:26" x14ac:dyDescent="0.45">
      <c r="A20">
        <f t="shared" si="0"/>
        <v>19</v>
      </c>
      <c r="B20" s="64" t="s">
        <v>33</v>
      </c>
      <c r="C20" s="64">
        <f>COUNTIF(Players!B:B,$B20)</f>
        <v>15</v>
      </c>
      <c r="D20" s="63">
        <f>SUMIF(Players!B:B,B20,Players!O:O)</f>
        <v>630.26505321720606</v>
      </c>
      <c r="E20" s="11">
        <f ca="1">_xlfn.XMATCH($B20,Players!$B$2:INDIRECT("Players!B"&amp;$X$6),1)</f>
        <v>49</v>
      </c>
      <c r="F20" s="19">
        <f ca="1">_xlfn.XMATCH($B20,INDIRECT("Players!B"&amp;E20+2):INDIRECT("Players!B"&amp;$X$6),1)+E20</f>
        <v>63</v>
      </c>
      <c r="G20" s="19">
        <f ca="1">_xlfn.XMATCH($B20,INDIRECT("Players!B"&amp;F20+2):INDIRECT("Players!B"&amp;$X$6),1)+F20</f>
        <v>66</v>
      </c>
      <c r="H20" s="19">
        <f ca="1">_xlfn.XMATCH($B20,INDIRECT("Players!B"&amp;G20+2):INDIRECT("Players!B"&amp;$X$6),1)+G20</f>
        <v>124</v>
      </c>
      <c r="I20" s="19">
        <f ca="1">_xlfn.XMATCH($B20,INDIRECT("Players!B"&amp;H20+2):INDIRECT("Players!B"&amp;$X$6),1)+H20</f>
        <v>143</v>
      </c>
      <c r="J20" s="19">
        <f ca="1">_xlfn.XMATCH($B20,INDIRECT("Players!B"&amp;I20+2):INDIRECT("Players!B"&amp;$X$6),1)+I20</f>
        <v>169</v>
      </c>
      <c r="K20" s="19">
        <f ca="1">_xlfn.XMATCH($B20,INDIRECT("Players!B"&amp;J20+2):INDIRECT("Players!B"&amp;$X$6),1)+J20</f>
        <v>178</v>
      </c>
      <c r="L20" s="19">
        <f ca="1">_xlfn.XMATCH($B20,INDIRECT("Players!B"&amp;K20+2):INDIRECT("Players!B"&amp;$X$6),1)+K20</f>
        <v>210</v>
      </c>
      <c r="M20" s="19">
        <f ca="1">_xlfn.XMATCH($B20,INDIRECT("Players!B"&amp;L20+2):INDIRECT("Players!B"&amp;$X$6),1)+L20</f>
        <v>231</v>
      </c>
      <c r="N20" s="1" cm="1">
        <f t="array" aca="1" ref="N20" ca="1">INDIRECT("Players!"&amp;$X$7&amp;E20+1)</f>
        <v>348.30256090859984</v>
      </c>
      <c r="O20" s="1" cm="1">
        <f t="array" aca="1" ref="O20" ca="1">INDIRECT("Players!"&amp;$X$7&amp;F20+1)+N20</f>
        <v>627.23384344047906</v>
      </c>
      <c r="P20" s="1" cm="1">
        <f t="array" aca="1" ref="P20" ca="1">INDIRECT("Players!"&amp;$X$7&amp;G20+1)+O20</f>
        <v>875.99092985561106</v>
      </c>
      <c r="Q20" s="1" cm="1">
        <f t="array" aca="1" ref="Q20" ca="1">INDIRECT("Players!"&amp;$X$7&amp;H20+1)+P20</f>
        <v>1008.0956746958076</v>
      </c>
      <c r="R20" s="1" cm="1">
        <f t="array" aca="1" ref="R20" ca="1">INDIRECT("Players!"&amp;$X$7&amp;I20+1)+Q20</f>
        <v>1108.8669190915675</v>
      </c>
      <c r="S20" s="1" cm="1">
        <f t="array" aca="1" ref="S20" ca="1">INDIRECT("Players!"&amp;$X$7&amp;J20+1)+R20</f>
        <v>1176.159629577236</v>
      </c>
      <c r="T20" s="1" cm="1">
        <f t="array" aca="1" ref="T20" ca="1">INDIRECT("Players!"&amp;$X$7&amp;K20+1)+S20</f>
        <v>1230.8518539835575</v>
      </c>
      <c r="U20" s="1" cm="1">
        <f t="array" aca="1" ref="U20" ca="1">INDIRECT("Players!"&amp;$X$7&amp;L20+1)+T20</f>
        <v>1252.1295807289303</v>
      </c>
      <c r="V20" s="1" cm="1">
        <f t="array" aca="1" ref="V20" ca="1">INDIRECT("Players!"&amp;$X$7&amp;M20+1)+U20</f>
        <v>1253.2800821591763</v>
      </c>
      <c r="X20" s="7"/>
      <c r="Z20" s="7"/>
    </row>
    <row r="21" spans="1:26" x14ac:dyDescent="0.45">
      <c r="A21">
        <f t="shared" si="0"/>
        <v>20</v>
      </c>
      <c r="B21" s="17" t="s">
        <v>18</v>
      </c>
      <c r="C21" s="17">
        <f>COUNTIF(Players!B:B,$B21)</f>
        <v>14</v>
      </c>
      <c r="D21" s="24">
        <f>SUMIF(Players!B:B,B21,Players!O:O)</f>
        <v>342.62045633975254</v>
      </c>
      <c r="E21" s="11">
        <f ca="1">_xlfn.XMATCH($B21,Players!$B$2:INDIRECT("Players!B"&amp;$X$6),1)</f>
        <v>51</v>
      </c>
      <c r="F21" s="19">
        <f ca="1">_xlfn.XMATCH($B21,INDIRECT("Players!B"&amp;E21+2):INDIRECT("Players!B"&amp;$X$6),1)+E21</f>
        <v>78</v>
      </c>
      <c r="G21" s="19">
        <f ca="1">_xlfn.XMATCH($B21,INDIRECT("Players!B"&amp;F21+2):INDIRECT("Players!B"&amp;$X$6),1)+F21</f>
        <v>108</v>
      </c>
      <c r="H21" s="19">
        <f ca="1">_xlfn.XMATCH($B21,INDIRECT("Players!B"&amp;G21+2):INDIRECT("Players!B"&amp;$X$6),1)+G21</f>
        <v>134</v>
      </c>
      <c r="I21" s="19">
        <f ca="1">_xlfn.XMATCH($B21,INDIRECT("Players!B"&amp;H21+2):INDIRECT("Players!B"&amp;$X$6),1)+H21</f>
        <v>137</v>
      </c>
      <c r="J21" s="19">
        <f ca="1">_xlfn.XMATCH($B21,INDIRECT("Players!B"&amp;I21+2):INDIRECT("Players!B"&amp;$X$6),1)+I21</f>
        <v>158</v>
      </c>
      <c r="K21" s="19">
        <f ca="1">_xlfn.XMATCH($B21,INDIRECT("Players!B"&amp;J21+2):INDIRECT("Players!B"&amp;$X$6),1)+J21</f>
        <v>171</v>
      </c>
      <c r="L21" s="19">
        <f ca="1">_xlfn.XMATCH($B21,INDIRECT("Players!B"&amp;K21+2):INDIRECT("Players!B"&amp;$X$6),1)+K21</f>
        <v>237</v>
      </c>
      <c r="M21" s="19">
        <f ca="1">_xlfn.XMATCH($B21,INDIRECT("Players!B"&amp;L21+2):INDIRECT("Players!B"&amp;$X$6),1)+L21</f>
        <v>252</v>
      </c>
      <c r="N21" s="1" cm="1">
        <f t="array" aca="1" ref="N21" ca="1">INDIRECT("Players!"&amp;$X$7&amp;E21+1)</f>
        <v>331.23380669302117</v>
      </c>
      <c r="O21" s="1" cm="1">
        <f t="array" aca="1" ref="O21" ca="1">INDIRECT("Players!"&amp;$X$7&amp;F21+1)+N21</f>
        <v>568.07767526475277</v>
      </c>
      <c r="P21" s="1" cm="1">
        <f t="array" aca="1" ref="P21" ca="1">INDIRECT("Players!"&amp;$X$7&amp;G21+1)+O21</f>
        <v>730.34234803698655</v>
      </c>
      <c r="Q21" s="1" cm="1">
        <f t="array" aca="1" ref="Q21" ca="1">INDIRECT("Players!"&amp;$X$7&amp;H21+1)+P21</f>
        <v>845.24374844636043</v>
      </c>
      <c r="R21" s="1" cm="1">
        <f t="array" aca="1" ref="R21" ca="1">INDIRECT("Players!"&amp;$X$7&amp;I21+1)+Q21</f>
        <v>956.10344361672355</v>
      </c>
      <c r="S21" s="1" cm="1">
        <f t="array" aca="1" ref="S21" ca="1">INDIRECT("Players!"&amp;$X$7&amp;J21+1)+R21</f>
        <v>1040.672544158213</v>
      </c>
      <c r="T21" s="1" cm="1">
        <f t="array" aca="1" ref="T21" ca="1">INDIRECT("Players!"&amp;$X$7&amp;K21+1)+S21</f>
        <v>1107.5404359638424</v>
      </c>
      <c r="U21" s="1" cm="1">
        <f t="array" aca="1" ref="U21" ca="1">INDIRECT("Players!"&amp;$X$7&amp;L21+1)+T21</f>
        <v>1102.9944961874157</v>
      </c>
      <c r="V21" s="1" cm="1">
        <f t="array" aca="1" ref="V21" ca="1">INDIRECT("Players!"&amp;$X$7&amp;M21+1)+U21</f>
        <v>1084.1377370304722</v>
      </c>
      <c r="X21" s="7"/>
      <c r="Z21" s="7"/>
    </row>
    <row r="22" spans="1:26" x14ac:dyDescent="0.45">
      <c r="A22">
        <f t="shared" si="0"/>
        <v>21</v>
      </c>
      <c r="B22" s="64" t="s">
        <v>90</v>
      </c>
      <c r="C22" s="64">
        <f>COUNTIF(Players!B:B,$B22)</f>
        <v>12</v>
      </c>
      <c r="D22" s="63">
        <f>SUMIF(Players!B:B,B22,Players!O:O)</f>
        <v>956.83506360485217</v>
      </c>
      <c r="E22" s="11">
        <f ca="1">_xlfn.XMATCH($B22,Players!$B$2:INDIRECT("Players!B"&amp;$X$6),1)</f>
        <v>77</v>
      </c>
      <c r="F22" s="19">
        <f ca="1">_xlfn.XMATCH($B22,INDIRECT("Players!B"&amp;E22+2):INDIRECT("Players!B"&amp;$X$6),1)+E22</f>
        <v>92</v>
      </c>
      <c r="G22" s="19">
        <f ca="1">_xlfn.XMATCH($B22,INDIRECT("Players!B"&amp;F22+2):INDIRECT("Players!B"&amp;$X$6),1)+F22</f>
        <v>100</v>
      </c>
      <c r="H22" s="19">
        <f ca="1">_xlfn.XMATCH($B22,INDIRECT("Players!B"&amp;G22+2):INDIRECT("Players!B"&amp;$X$6),1)+G22</f>
        <v>107</v>
      </c>
      <c r="I22" s="19">
        <f ca="1">_xlfn.XMATCH($B22,INDIRECT("Players!B"&amp;H22+2):INDIRECT("Players!B"&amp;$X$6),1)+H22</f>
        <v>136</v>
      </c>
      <c r="J22" s="19">
        <f ca="1">_xlfn.XMATCH($B22,INDIRECT("Players!B"&amp;I22+2):INDIRECT("Players!B"&amp;$X$6),1)+I22</f>
        <v>139</v>
      </c>
      <c r="K22" s="19">
        <f ca="1">_xlfn.XMATCH($B22,INDIRECT("Players!B"&amp;J22+2):INDIRECT("Players!B"&amp;$X$6),1)+J22</f>
        <v>153</v>
      </c>
      <c r="L22" s="19">
        <f ca="1">_xlfn.XMATCH($B22,INDIRECT("Players!B"&amp;K22+2):INDIRECT("Players!B"&amp;$X$6),1)+K22</f>
        <v>176</v>
      </c>
      <c r="M22" s="19">
        <f ca="1">_xlfn.XMATCH($B22,INDIRECT("Players!B"&amp;L22+2):INDIRECT("Players!B"&amp;$X$6),1)+L22</f>
        <v>183</v>
      </c>
      <c r="N22" s="1" cm="1">
        <f t="array" aca="1" ref="N22" ca="1">INDIRECT("Players!"&amp;$X$7&amp;E22+1)</f>
        <v>238.16620431412625</v>
      </c>
      <c r="O22" s="1" cm="1">
        <f t="array" aca="1" ref="O22" ca="1">INDIRECT("Players!"&amp;$X$7&amp;F22+1)+N22</f>
        <v>436.53528011168726</v>
      </c>
      <c r="P22" s="1" cm="1">
        <f t="array" aca="1" ref="P22" ca="1">INDIRECT("Players!"&amp;$X$7&amp;G22+1)+O22</f>
        <v>612.75085860252648</v>
      </c>
      <c r="Q22" s="1" cm="1">
        <f t="array" aca="1" ref="Q22" ca="1">INDIRECT("Players!"&amp;$X$7&amp;H22+1)+P22</f>
        <v>777.63356153149664</v>
      </c>
      <c r="R22" s="1" cm="1">
        <f t="array" aca="1" ref="R22" ca="1">INDIRECT("Players!"&amp;$X$7&amp;I22+1)+Q22</f>
        <v>889.04650852238751</v>
      </c>
      <c r="S22" s="1" cm="1">
        <f t="array" aca="1" ref="S22" ca="1">INDIRECT("Players!"&amp;$X$7&amp;J22+1)+R22</f>
        <v>995.638752031433</v>
      </c>
      <c r="T22" s="1" cm="1">
        <f t="array" aca="1" ref="T22" ca="1">INDIRECT("Players!"&amp;$X$7&amp;K22+1)+S22</f>
        <v>1088.1809733290411</v>
      </c>
      <c r="U22" s="1" cm="1">
        <f t="array" aca="1" ref="U22" ca="1">INDIRECT("Players!"&amp;$X$7&amp;L22+1)+T22</f>
        <v>1143.0185677009538</v>
      </c>
      <c r="V22" s="1" cm="1">
        <f t="array" aca="1" ref="V22" ca="1">INDIRECT("Players!"&amp;$X$7&amp;M22+1)+U22</f>
        <v>1193.4528612882009</v>
      </c>
      <c r="X22" s="7"/>
      <c r="Z22" s="7"/>
    </row>
    <row r="23" spans="1:26" x14ac:dyDescent="0.45">
      <c r="A23">
        <f t="shared" si="0"/>
        <v>22</v>
      </c>
      <c r="B23" s="64" t="s">
        <v>65</v>
      </c>
      <c r="C23" s="64">
        <f>COUNTIF(Players!B:B,$B23)</f>
        <v>16</v>
      </c>
      <c r="D23" s="63">
        <f>SUMIF(Players!B:B,B23,Players!O:O)</f>
        <v>-66.520194343197772</v>
      </c>
      <c r="E23" s="11">
        <f ca="1">_xlfn.XMATCH($B23,Players!$B$2:INDIRECT("Players!B"&amp;$X$6),1)</f>
        <v>37</v>
      </c>
      <c r="F23" s="19">
        <f ca="1">_xlfn.XMATCH($B23,INDIRECT("Players!B"&amp;E23+2):INDIRECT("Players!B"&amp;$X$6),1)+E23</f>
        <v>82</v>
      </c>
      <c r="G23" s="19">
        <f ca="1">_xlfn.XMATCH($B23,INDIRECT("Players!B"&amp;F23+2):INDIRECT("Players!B"&amp;$X$6),1)+F23</f>
        <v>96</v>
      </c>
      <c r="H23" s="19">
        <f ca="1">_xlfn.XMATCH($B23,INDIRECT("Players!B"&amp;G23+2):INDIRECT("Players!B"&amp;$X$6),1)+G23</f>
        <v>157</v>
      </c>
      <c r="I23" s="19">
        <f ca="1">_xlfn.XMATCH($B23,INDIRECT("Players!B"&amp;H23+2):INDIRECT("Players!B"&amp;$X$6),1)+H23</f>
        <v>174</v>
      </c>
      <c r="J23" s="19">
        <f ca="1">_xlfn.XMATCH($B23,INDIRECT("Players!B"&amp;I23+2):INDIRECT("Players!B"&amp;$X$6),1)+I23</f>
        <v>190</v>
      </c>
      <c r="K23" s="19">
        <f ca="1">_xlfn.XMATCH($B23,INDIRECT("Players!B"&amp;J23+2):INDIRECT("Players!B"&amp;$X$6),1)+J23</f>
        <v>196</v>
      </c>
      <c r="L23" s="19">
        <f ca="1">_xlfn.XMATCH($B23,INDIRECT("Players!B"&amp;K23+2):INDIRECT("Players!B"&amp;$X$6),1)+K23</f>
        <v>207</v>
      </c>
      <c r="M23" s="19">
        <f ca="1">_xlfn.XMATCH($B23,INDIRECT("Players!B"&amp;L23+2):INDIRECT("Players!B"&amp;$X$6),1)+L23</f>
        <v>248</v>
      </c>
      <c r="N23" s="1" cm="1">
        <f t="array" aca="1" ref="N23" ca="1">INDIRECT("Players!"&amp;$X$7&amp;E23+1)</f>
        <v>415.17901295713386</v>
      </c>
      <c r="O23" s="1" cm="1">
        <f t="array" aca="1" ref="O23" ca="1">INDIRECT("Players!"&amp;$X$7&amp;F23+1)+N23</f>
        <v>635.8509525881534</v>
      </c>
      <c r="P23" s="1" cm="1">
        <f t="array" aca="1" ref="P23" ca="1">INDIRECT("Players!"&amp;$X$7&amp;G23+1)+O23</f>
        <v>825.5051239867496</v>
      </c>
      <c r="Q23" s="1" cm="1">
        <f t="array" aca="1" ref="Q23" ca="1">INDIRECT("Players!"&amp;$X$7&amp;H23+1)+P23</f>
        <v>910.12234020584424</v>
      </c>
      <c r="R23" s="1" cm="1">
        <f t="array" aca="1" ref="R23" ca="1">INDIRECT("Players!"&amp;$X$7&amp;I23+1)+Q23</f>
        <v>967.00579255674836</v>
      </c>
      <c r="S23" s="1" cm="1">
        <f t="array" aca="1" ref="S23" ca="1">INDIRECT("Players!"&amp;$X$7&amp;J23+1)+R23</f>
        <v>1010.580314551572</v>
      </c>
      <c r="T23" s="1" cm="1">
        <f t="array" aca="1" ref="T23" ca="1">INDIRECT("Players!"&amp;$X$7&amp;K23+1)+S23</f>
        <v>1050.7198756020359</v>
      </c>
      <c r="U23" s="1" cm="1">
        <f t="array" aca="1" ref="U23" ca="1">INDIRECT("Players!"&amp;$X$7&amp;L23+1)+T23</f>
        <v>1076.813227341501</v>
      </c>
      <c r="V23" s="1" cm="1">
        <f t="array" aca="1" ref="V23" ca="1">INDIRECT("Players!"&amp;$X$7&amp;M23+1)+U23</f>
        <v>1059.9418045060791</v>
      </c>
      <c r="X23" s="7"/>
      <c r="Z23" s="7"/>
    </row>
    <row r="24" spans="1:26" x14ac:dyDescent="0.45">
      <c r="A24">
        <f t="shared" si="0"/>
        <v>23</v>
      </c>
      <c r="B24" s="17" t="s">
        <v>78</v>
      </c>
      <c r="C24" s="17">
        <f>COUNTIF(Players!B:B,$B24)</f>
        <v>16</v>
      </c>
      <c r="D24" s="24">
        <f>SUMIF(Players!B:B,B24,Players!O:O)</f>
        <v>-362.92231651303888</v>
      </c>
      <c r="E24" s="11">
        <f ca="1">_xlfn.XMATCH($B24,Players!$B$2:INDIRECT("Players!B"&amp;$X$6),1)</f>
        <v>29</v>
      </c>
      <c r="F24" s="19">
        <f ca="1">_xlfn.XMATCH($B24,INDIRECT("Players!B"&amp;E24+2):INDIRECT("Players!B"&amp;$X$6),1)+E24</f>
        <v>104</v>
      </c>
      <c r="G24" s="19">
        <f ca="1">_xlfn.XMATCH($B24,INDIRECT("Players!B"&amp;F24+2):INDIRECT("Players!B"&amp;$X$6),1)+F24</f>
        <v>117</v>
      </c>
      <c r="H24" s="19">
        <f ca="1">_xlfn.XMATCH($B24,INDIRECT("Players!B"&amp;G24+2):INDIRECT("Players!B"&amp;$X$6),1)+G24</f>
        <v>146</v>
      </c>
      <c r="I24" s="19">
        <f ca="1">_xlfn.XMATCH($B24,INDIRECT("Players!B"&amp;H24+2):INDIRECT("Players!B"&amp;$X$6),1)+H24</f>
        <v>162</v>
      </c>
      <c r="J24" s="19">
        <f ca="1">_xlfn.XMATCH($B24,INDIRECT("Players!B"&amp;I24+2):INDIRECT("Players!B"&amp;$X$6),1)+I24</f>
        <v>227</v>
      </c>
      <c r="K24" s="19">
        <f ca="1">_xlfn.XMATCH($B24,INDIRECT("Players!B"&amp;J24+2):INDIRECT("Players!B"&amp;$X$6),1)+J24</f>
        <v>236</v>
      </c>
      <c r="L24" s="19">
        <f ca="1">_xlfn.XMATCH($B24,INDIRECT("Players!B"&amp;K24+2):INDIRECT("Players!B"&amp;$X$6),1)+K24</f>
        <v>253</v>
      </c>
      <c r="M24" s="19">
        <f ca="1">_xlfn.XMATCH($B24,INDIRECT("Players!B"&amp;L24+2):INDIRECT("Players!B"&amp;$X$6),1)+L24</f>
        <v>309</v>
      </c>
      <c r="N24" s="1" cm="1">
        <f t="array" aca="1" ref="N24" ca="1">INDIRECT("Players!"&amp;$X$7&amp;E24+1)</f>
        <v>465.08600760402237</v>
      </c>
      <c r="O24" s="1" cm="1">
        <f t="array" aca="1" ref="O24" ca="1">INDIRECT("Players!"&amp;$X$7&amp;F24+1)+N24</f>
        <v>632.9172197163191</v>
      </c>
      <c r="P24" s="1" cm="1">
        <f t="array" aca="1" ref="P24" ca="1">INDIRECT("Players!"&amp;$X$7&amp;G24+1)+O24</f>
        <v>780.75895067820386</v>
      </c>
      <c r="Q24" s="1" cm="1">
        <f t="array" aca="1" ref="Q24" ca="1">INDIRECT("Players!"&amp;$X$7&amp;H24+1)+P24</f>
        <v>878.14797582240658</v>
      </c>
      <c r="R24" s="1" cm="1">
        <f t="array" aca="1" ref="R24" ca="1">INDIRECT("Players!"&amp;$X$7&amp;I24+1)+Q24</f>
        <v>957.80494452353344</v>
      </c>
      <c r="S24" s="1" cm="1">
        <f t="array" aca="1" ref="S24" ca="1">INDIRECT("Players!"&amp;$X$7&amp;J24+1)+R24</f>
        <v>962.77924706858835</v>
      </c>
      <c r="T24" s="1" cm="1">
        <f t="array" aca="1" ref="T24" ca="1">INDIRECT("Players!"&amp;$X$7&amp;K24+1)+S24</f>
        <v>959.58021233974705</v>
      </c>
      <c r="U24" s="1" cm="1">
        <f t="array" aca="1" ref="U24" ca="1">INDIRECT("Players!"&amp;$X$7&amp;L24+1)+T24</f>
        <v>939.97232901881546</v>
      </c>
      <c r="V24" s="1" cm="1">
        <f t="array" aca="1" ref="V24" ca="1">INDIRECT("Players!"&amp;$X$7&amp;M24+1)+U24</f>
        <v>867.2919360093681</v>
      </c>
      <c r="X24" s="7"/>
      <c r="Z24" s="7"/>
    </row>
    <row r="25" spans="1:26" x14ac:dyDescent="0.45">
      <c r="A25">
        <f t="shared" si="0"/>
        <v>24</v>
      </c>
      <c r="B25" s="64" t="s">
        <v>14</v>
      </c>
      <c r="C25" s="64">
        <f>COUNTIF(Players!B:B,$B25)</f>
        <v>15</v>
      </c>
      <c r="D25" s="63">
        <f>SUMIF(Players!B:B,B25,Players!O:O)</f>
        <v>-520.84943613040946</v>
      </c>
      <c r="E25" s="11">
        <f ca="1">_xlfn.XMATCH($B25,Players!$B$2:INDIRECT("Players!B"&amp;$X$6),1)</f>
        <v>43</v>
      </c>
      <c r="F25" s="19">
        <f ca="1">_xlfn.XMATCH($B25,INDIRECT("Players!B"&amp;E25+2):INDIRECT("Players!B"&amp;$X$6),1)+E25</f>
        <v>81</v>
      </c>
      <c r="G25" s="19">
        <f ca="1">_xlfn.XMATCH($B25,INDIRECT("Players!B"&amp;F25+2):INDIRECT("Players!B"&amp;$X$6),1)+F25</f>
        <v>89</v>
      </c>
      <c r="H25" s="19">
        <f ca="1">_xlfn.XMATCH($B25,INDIRECT("Players!B"&amp;G25+2):INDIRECT("Players!B"&amp;$X$6),1)+G25</f>
        <v>142</v>
      </c>
      <c r="I25" s="19">
        <f ca="1">_xlfn.XMATCH($B25,INDIRECT("Players!B"&amp;H25+2):INDIRECT("Players!B"&amp;$X$6),1)+H25</f>
        <v>206</v>
      </c>
      <c r="J25" s="19">
        <f ca="1">_xlfn.XMATCH($B25,INDIRECT("Players!B"&amp;I25+2):INDIRECT("Players!B"&amp;$X$6),1)+I25</f>
        <v>232</v>
      </c>
      <c r="K25" s="19">
        <f ca="1">_xlfn.XMATCH($B25,INDIRECT("Players!B"&amp;J25+2):INDIRECT("Players!B"&amp;$X$6),1)+J25</f>
        <v>246</v>
      </c>
      <c r="L25" s="19">
        <f ca="1">_xlfn.XMATCH($B25,INDIRECT("Players!B"&amp;K25+2):INDIRECT("Players!B"&amp;$X$6),1)+K25</f>
        <v>271</v>
      </c>
      <c r="M25" s="19">
        <f ca="1">_xlfn.XMATCH($B25,INDIRECT("Players!B"&amp;L25+2):INDIRECT("Players!B"&amp;$X$6),1)+L25</f>
        <v>289</v>
      </c>
      <c r="N25" s="1" cm="1">
        <f t="array" aca="1" ref="N25" ca="1">INDIRECT("Players!"&amp;$X$7&amp;E25+1)</f>
        <v>363.68176772467666</v>
      </c>
      <c r="O25" s="1" cm="1">
        <f t="array" aca="1" ref="O25" ca="1">INDIRECT("Players!"&amp;$X$7&amp;F25+1)+N25</f>
        <v>585.6162427250265</v>
      </c>
      <c r="P25" s="1" cm="1">
        <f t="array" aca="1" ref="P25" ca="1">INDIRECT("Players!"&amp;$X$7&amp;G25+1)+O25</f>
        <v>789.5374421933609</v>
      </c>
      <c r="Q25" s="1" cm="1">
        <f t="array" aca="1" ref="Q25" ca="1">INDIRECT("Players!"&amp;$X$7&amp;H25+1)+P25</f>
        <v>892.24674650510633</v>
      </c>
      <c r="R25" s="1" cm="1">
        <f t="array" aca="1" ref="R25" ca="1">INDIRECT("Players!"&amp;$X$7&amp;I25+1)+Q25</f>
        <v>918.37190655112545</v>
      </c>
      <c r="S25" s="1" cm="1">
        <f t="array" aca="1" ref="S25" ca="1">INDIRECT("Players!"&amp;$X$7&amp;J25+1)+R25</f>
        <v>918.85967955369961</v>
      </c>
      <c r="T25" s="1" cm="1">
        <f t="array" aca="1" ref="T25" ca="1">INDIRECT("Players!"&amp;$X$7&amp;K25+1)+S25</f>
        <v>902.60401038878433</v>
      </c>
      <c r="U25" s="1" cm="1">
        <f t="array" aca="1" ref="U25" ca="1">INDIRECT("Players!"&amp;$X$7&amp;L25+1)+T25</f>
        <v>863.11059824348661</v>
      </c>
      <c r="V25" s="1" cm="1">
        <f t="array" aca="1" ref="V25" ca="1">INDIRECT("Players!"&amp;$X$7&amp;M25+1)+U25</f>
        <v>802.20327908418142</v>
      </c>
      <c r="X25" s="7"/>
      <c r="Z25" s="7"/>
    </row>
    <row r="26" spans="1:26" x14ac:dyDescent="0.45">
      <c r="A26">
        <f t="shared" si="0"/>
        <v>25</v>
      </c>
      <c r="B26" s="17" t="s">
        <v>24</v>
      </c>
      <c r="C26" s="17">
        <f>COUNTIF(Players!B:B,$B26)</f>
        <v>15</v>
      </c>
      <c r="D26" s="24">
        <f>SUMIF(Players!B:B,B26,Players!O:O)</f>
        <v>-226.92697383814374</v>
      </c>
      <c r="E26" s="11">
        <f ca="1">_xlfn.XMATCH($B26,Players!$B$2:INDIRECT("Players!B"&amp;$X$6),1)</f>
        <v>47</v>
      </c>
      <c r="F26" s="19">
        <f ca="1">_xlfn.XMATCH($B26,INDIRECT("Players!B"&amp;E26+2):INDIRECT("Players!B"&amp;$X$6),1)+E26</f>
        <v>83</v>
      </c>
      <c r="G26" s="19">
        <f ca="1">_xlfn.XMATCH($B26,INDIRECT("Players!B"&amp;F26+2):INDIRECT("Players!B"&amp;$X$6),1)+F26</f>
        <v>145</v>
      </c>
      <c r="H26" s="19">
        <f ca="1">_xlfn.XMATCH($B26,INDIRECT("Players!B"&amp;G26+2):INDIRECT("Players!B"&amp;$X$6),1)+G26</f>
        <v>147</v>
      </c>
      <c r="I26" s="19">
        <f ca="1">_xlfn.XMATCH($B26,INDIRECT("Players!B"&amp;H26+2):INDIRECT("Players!B"&amp;$X$6),1)+H26</f>
        <v>173</v>
      </c>
      <c r="J26" s="19">
        <f ca="1">_xlfn.XMATCH($B26,INDIRECT("Players!B"&amp;I26+2):INDIRECT("Players!B"&amp;$X$6),1)+I26</f>
        <v>191</v>
      </c>
      <c r="K26" s="19">
        <f ca="1">_xlfn.XMATCH($B26,INDIRECT("Players!B"&amp;J26+2):INDIRECT("Players!B"&amp;$X$6),1)+J26</f>
        <v>205</v>
      </c>
      <c r="L26" s="19">
        <f ca="1">_xlfn.XMATCH($B26,INDIRECT("Players!B"&amp;K26+2):INDIRECT("Players!B"&amp;$X$6),1)+K26</f>
        <v>222</v>
      </c>
      <c r="M26" s="19">
        <f ca="1">_xlfn.XMATCH($B26,INDIRECT("Players!B"&amp;L26+2):INDIRECT("Players!B"&amp;$X$6),1)+L26</f>
        <v>287</v>
      </c>
      <c r="N26" s="1" cm="1">
        <f t="array" aca="1" ref="N26" ca="1">INDIRECT("Players!"&amp;$X$7&amp;E26+1)</f>
        <v>356.58919102968423</v>
      </c>
      <c r="O26" s="1" cm="1">
        <f t="array" aca="1" ref="O26" ca="1">INDIRECT("Players!"&amp;$X$7&amp;F26+1)+N26</f>
        <v>577.04187245843912</v>
      </c>
      <c r="P26" s="1" cm="1">
        <f t="array" aca="1" ref="P26" ca="1">INDIRECT("Players!"&amp;$X$7&amp;G26+1)+O26</f>
        <v>675.46152947490941</v>
      </c>
      <c r="Q26" s="1" cm="1">
        <f t="array" aca="1" ref="Q26" ca="1">INDIRECT("Players!"&amp;$X$7&amp;H26+1)+P26</f>
        <v>772.79820306542854</v>
      </c>
      <c r="R26" s="1" cm="1">
        <f t="array" aca="1" ref="R26" ca="1">INDIRECT("Players!"&amp;$X$7&amp;I26+1)+Q26</f>
        <v>829.87583284701873</v>
      </c>
      <c r="S26" s="1" cm="1">
        <f t="array" aca="1" ref="S26" ca="1">INDIRECT("Players!"&amp;$X$7&amp;J26+1)+R26</f>
        <v>872.26513047050469</v>
      </c>
      <c r="T26" s="1" cm="1">
        <f t="array" aca="1" ref="T26" ca="1">INDIRECT("Players!"&amp;$X$7&amp;K26+1)+S26</f>
        <v>898.57662898871047</v>
      </c>
      <c r="U26" s="1" cm="1">
        <f t="array" aca="1" ref="U26" ca="1">INDIRECT("Players!"&amp;$X$7&amp;L26+1)+T26</f>
        <v>910.57370504397829</v>
      </c>
      <c r="V26" s="1" cm="1">
        <f t="array" aca="1" ref="V26" ca="1">INDIRECT("Players!"&amp;$X$7&amp;M26+1)+U26</f>
        <v>853.19667991834172</v>
      </c>
      <c r="X26" s="7"/>
      <c r="Z26" s="7"/>
    </row>
    <row r="27" spans="1:26" x14ac:dyDescent="0.45">
      <c r="A27">
        <f t="shared" si="0"/>
        <v>26</v>
      </c>
      <c r="B27" s="64" t="s">
        <v>42</v>
      </c>
      <c r="C27" s="64">
        <f>COUNTIF(Players!B:B,$B27)</f>
        <v>14</v>
      </c>
      <c r="D27" s="63">
        <f>SUMIF(Players!B:B,B27,Players!O:O)</f>
        <v>251.45292233822272</v>
      </c>
      <c r="E27" s="11">
        <f ca="1">_xlfn.XMATCH($B27,Players!$B$2:INDIRECT("Players!B"&amp;$X$6),1)</f>
        <v>57</v>
      </c>
      <c r="F27" s="19">
        <f ca="1">_xlfn.XMATCH($B27,INDIRECT("Players!B"&amp;E27+2):INDIRECT("Players!B"&amp;$X$6),1)+E27</f>
        <v>73</v>
      </c>
      <c r="G27" s="19">
        <f ca="1">_xlfn.XMATCH($B27,INDIRECT("Players!B"&amp;F27+2):INDIRECT("Players!B"&amp;$X$6),1)+F27</f>
        <v>113</v>
      </c>
      <c r="H27" s="19">
        <f ca="1">_xlfn.XMATCH($B27,INDIRECT("Players!B"&amp;G27+2):INDIRECT("Players!B"&amp;$X$6),1)+G27</f>
        <v>150</v>
      </c>
      <c r="I27" s="19">
        <f ca="1">_xlfn.XMATCH($B27,INDIRECT("Players!B"&amp;H27+2):INDIRECT("Players!B"&amp;$X$6),1)+H27</f>
        <v>154</v>
      </c>
      <c r="J27" s="19">
        <f ca="1">_xlfn.XMATCH($B27,INDIRECT("Players!B"&amp;I27+2):INDIRECT("Players!B"&amp;$X$6),1)+I27</f>
        <v>212</v>
      </c>
      <c r="K27" s="19">
        <f ca="1">_xlfn.XMATCH($B27,INDIRECT("Players!B"&amp;J27+2):INDIRECT("Players!B"&amp;$X$6),1)+J27</f>
        <v>251</v>
      </c>
      <c r="L27" s="19">
        <f ca="1">_xlfn.XMATCH($B27,INDIRECT("Players!B"&amp;K27+2):INDIRECT("Players!B"&amp;$X$6),1)+K27</f>
        <v>257</v>
      </c>
      <c r="M27" s="19">
        <f ca="1">_xlfn.XMATCH($B27,INDIRECT("Players!B"&amp;L27+2):INDIRECT("Players!B"&amp;$X$6),1)+L27</f>
        <v>279</v>
      </c>
      <c r="N27" s="1" cm="1">
        <f t="array" aca="1" ref="N27" ca="1">INDIRECT("Players!"&amp;$X$7&amp;E27+1)</f>
        <v>306.45771220819796</v>
      </c>
      <c r="O27" s="1" cm="1">
        <f t="array" aca="1" ref="O27" ca="1">INDIRECT("Players!"&amp;$X$7&amp;F27+1)+N27</f>
        <v>548.09495114623246</v>
      </c>
      <c r="P27" s="1" cm="1">
        <f t="array" aca="1" ref="P27" ca="1">INDIRECT("Players!"&amp;$X$7&amp;G27+1)+O27</f>
        <v>703.59668697799407</v>
      </c>
      <c r="Q27" s="1" cm="1">
        <f t="array" aca="1" ref="Q27" ca="1">INDIRECT("Players!"&amp;$X$7&amp;H27+1)+P27</f>
        <v>798.80175267589357</v>
      </c>
      <c r="R27" s="1" cm="1">
        <f t="array" aca="1" ref="R27" ca="1">INDIRECT("Players!"&amp;$X$7&amp;I27+1)+Q27</f>
        <v>887.22165296284231</v>
      </c>
      <c r="S27" s="1" cm="1">
        <f t="array" aca="1" ref="S27" ca="1">INDIRECT("Players!"&amp;$X$7&amp;J27+1)+R27</f>
        <v>907.46397099656497</v>
      </c>
      <c r="T27" s="1" cm="1">
        <f t="array" aca="1" ref="T27" ca="1">INDIRECT("Players!"&amp;$X$7&amp;K27+1)+S27</f>
        <v>888.92762906066412</v>
      </c>
      <c r="U27" s="1" cm="1">
        <f t="array" aca="1" ref="U27" ca="1">INDIRECT("Players!"&amp;$X$7&amp;L27+1)+T27</f>
        <v>865.13405077050345</v>
      </c>
      <c r="V27" s="1" cm="1">
        <f t="array" aca="1" ref="V27" ca="1">INDIRECT("Players!"&amp;$X$7&amp;M27+1)+U27</f>
        <v>817.04052863607171</v>
      </c>
      <c r="X27" s="7"/>
      <c r="Z27" s="7"/>
    </row>
    <row r="28" spans="1:26" x14ac:dyDescent="0.45">
      <c r="A28">
        <f t="shared" si="0"/>
        <v>27</v>
      </c>
      <c r="B28" s="64" t="s">
        <v>93</v>
      </c>
      <c r="C28" s="64">
        <f>COUNTIF(Players!B:B,$B28)</f>
        <v>14</v>
      </c>
      <c r="D28" s="63">
        <f>SUMIF(Players!B:B,B28,Players!O:O)</f>
        <v>-297.79067805222678</v>
      </c>
      <c r="E28" s="11">
        <f ca="1">_xlfn.XMATCH($B28,Players!$B$2:INDIRECT("Players!B"&amp;$X$6),1)</f>
        <v>69</v>
      </c>
      <c r="F28" s="19">
        <f ca="1">_xlfn.XMATCH($B28,INDIRECT("Players!B"&amp;E28+2):INDIRECT("Players!B"&amp;$X$6),1)+E28</f>
        <v>79</v>
      </c>
      <c r="G28" s="19">
        <f ca="1">_xlfn.XMATCH($B28,INDIRECT("Players!B"&amp;F28+2):INDIRECT("Players!B"&amp;$X$6),1)+F28</f>
        <v>80</v>
      </c>
      <c r="H28" s="19">
        <f ca="1">_xlfn.XMATCH($B28,INDIRECT("Players!B"&amp;G28+2):INDIRECT("Players!B"&amp;$X$6),1)+G28</f>
        <v>199</v>
      </c>
      <c r="I28" s="19">
        <f ca="1">_xlfn.XMATCH($B28,INDIRECT("Players!B"&amp;H28+2):INDIRECT("Players!B"&amp;$X$6),1)+H28</f>
        <v>233</v>
      </c>
      <c r="J28" s="19">
        <f ca="1">_xlfn.XMATCH($B28,INDIRECT("Players!B"&amp;I28+2):INDIRECT("Players!B"&amp;$X$6),1)+I28</f>
        <v>240</v>
      </c>
      <c r="K28" s="19">
        <f ca="1">_xlfn.XMATCH($B28,INDIRECT("Players!B"&amp;J28+2):INDIRECT("Players!B"&amp;$X$6),1)+J28</f>
        <v>277</v>
      </c>
      <c r="L28" s="19">
        <f ca="1">_xlfn.XMATCH($B28,INDIRECT("Players!B"&amp;K28+2):INDIRECT("Players!B"&amp;$X$6),1)+K28</f>
        <v>298</v>
      </c>
      <c r="M28" s="19">
        <f ca="1">_xlfn.XMATCH($B28,INDIRECT("Players!B"&amp;L28+2):INDIRECT("Players!B"&amp;$X$6),1)+L28</f>
        <v>299</v>
      </c>
      <c r="N28" s="1" cm="1">
        <f t="array" aca="1" ref="N28" ca="1">INDIRECT("Players!"&amp;$X$7&amp;E28+1)</f>
        <v>246.59826673423959</v>
      </c>
      <c r="O28" s="1" cm="1">
        <f t="array" aca="1" ref="O28" ca="1">INDIRECT("Players!"&amp;$X$7&amp;F28+1)+N28</f>
        <v>480.55811150473801</v>
      </c>
      <c r="P28" s="1" cm="1">
        <f t="array" aca="1" ref="P28" ca="1">INDIRECT("Players!"&amp;$X$7&amp;G28+1)+O28</f>
        <v>707.97151372667724</v>
      </c>
      <c r="Q28" s="1" cm="1">
        <f t="array" aca="1" ref="Q28" ca="1">INDIRECT("Players!"&amp;$X$7&amp;H28+1)+P28</f>
        <v>744.31328553633364</v>
      </c>
      <c r="R28" s="1" cm="1">
        <f t="array" aca="1" ref="R28" ca="1">INDIRECT("Players!"&amp;$X$7&amp;I28+1)+Q28</f>
        <v>743.78745532209621</v>
      </c>
      <c r="S28" s="1" cm="1">
        <f t="array" aca="1" ref="S28" ca="1">INDIRECT("Players!"&amp;$X$7&amp;J28+1)+R28</f>
        <v>734.83115608074161</v>
      </c>
      <c r="T28" s="1" cm="1">
        <f t="array" aca="1" ref="T28" ca="1">INDIRECT("Players!"&amp;$X$7&amp;K28+1)+S28</f>
        <v>689.0224212661044</v>
      </c>
      <c r="U28" s="1" cm="1">
        <f t="array" aca="1" ref="U28" ca="1">INDIRECT("Players!"&amp;$X$7&amp;L28+1)+T28</f>
        <v>620.83919006490521</v>
      </c>
      <c r="V28" s="1" cm="1">
        <f t="array" aca="1" ref="V28" ca="1">INDIRECT("Players!"&amp;$X$7&amp;M28+1)+U28</f>
        <v>552.43826121791597</v>
      </c>
      <c r="X28" s="7"/>
      <c r="Z28" s="7"/>
    </row>
    <row r="29" spans="1:26" x14ac:dyDescent="0.45">
      <c r="A29">
        <f t="shared" si="0"/>
        <v>28</v>
      </c>
      <c r="B29" s="17" t="s">
        <v>44</v>
      </c>
      <c r="C29" s="17">
        <f>COUNTIF(Players!B:B,$B29)</f>
        <v>14</v>
      </c>
      <c r="D29" s="24">
        <f>SUMIF(Players!B:B,B29,Players!O:O)</f>
        <v>15.424387821512809</v>
      </c>
      <c r="E29" s="11">
        <f ca="1">_xlfn.XMATCH($B29,Players!$B$2:INDIRECT("Players!B"&amp;$X$6),1)</f>
        <v>46</v>
      </c>
      <c r="F29" s="19">
        <f ca="1">_xlfn.XMATCH($B29,INDIRECT("Players!B"&amp;E29+2):INDIRECT("Players!B"&amp;$X$6),1)+E29</f>
        <v>116</v>
      </c>
      <c r="G29" s="19">
        <f ca="1">_xlfn.XMATCH($B29,INDIRECT("Players!B"&amp;F29+2):INDIRECT("Players!B"&amp;$X$6),1)+F29</f>
        <v>119</v>
      </c>
      <c r="H29" s="19">
        <f ca="1">_xlfn.XMATCH($B29,INDIRECT("Players!B"&amp;G29+2):INDIRECT("Players!B"&amp;$X$6),1)+G29</f>
        <v>172</v>
      </c>
      <c r="I29" s="19">
        <f ca="1">_xlfn.XMATCH($B29,INDIRECT("Players!B"&amp;H29+2):INDIRECT("Players!B"&amp;$X$6),1)+H29</f>
        <v>229</v>
      </c>
      <c r="J29" s="19">
        <f ca="1">_xlfn.XMATCH($B29,INDIRECT("Players!B"&amp;I29+2):INDIRECT("Players!B"&amp;$X$6),1)+I29</f>
        <v>281</v>
      </c>
      <c r="K29" s="19">
        <f ca="1">_xlfn.XMATCH($B29,INDIRECT("Players!B"&amp;J29+2):INDIRECT("Players!B"&amp;$X$6),1)+J29</f>
        <v>286</v>
      </c>
      <c r="L29" s="19">
        <f ca="1">_xlfn.XMATCH($B29,INDIRECT("Players!B"&amp;K29+2):INDIRECT("Players!B"&amp;$X$6),1)+K29</f>
        <v>288</v>
      </c>
      <c r="M29" s="19">
        <f ca="1">_xlfn.XMATCH($B29,INDIRECT("Players!B"&amp;L29+2):INDIRECT("Players!B"&amp;$X$6),1)+L29</f>
        <v>296</v>
      </c>
      <c r="N29" s="1" cm="1">
        <f t="array" aca="1" ref="N29" ca="1">INDIRECT("Players!"&amp;$X$7&amp;E29+1)</f>
        <v>357.49457654745515</v>
      </c>
      <c r="O29" s="1" cm="1">
        <f t="array" aca="1" ref="O29" ca="1">INDIRECT("Players!"&amp;$X$7&amp;F29+1)+N29</f>
        <v>511.05068231658117</v>
      </c>
      <c r="P29" s="1" cm="1">
        <f t="array" aca="1" ref="P29" ca="1">INDIRECT("Players!"&amp;$X$7&amp;G29+1)+O29</f>
        <v>654.49139433467985</v>
      </c>
      <c r="Q29" s="1" cm="1">
        <f t="array" aca="1" ref="Q29" ca="1">INDIRECT("Players!"&amp;$X$7&amp;H29+1)+P29</f>
        <v>719.7444957464661</v>
      </c>
      <c r="R29" s="1" cm="1">
        <f t="array" aca="1" ref="R29" ca="1">INDIRECT("Players!"&amp;$X$7&amp;I29+1)+Q29</f>
        <v>722.69789975683909</v>
      </c>
      <c r="S29" s="1" cm="1">
        <f t="array" aca="1" ref="S29" ca="1">INDIRECT("Players!"&amp;$X$7&amp;J29+1)+R29</f>
        <v>673.76005472540999</v>
      </c>
      <c r="T29" s="1" cm="1">
        <f t="array" aca="1" ref="T29" ca="1">INDIRECT("Players!"&amp;$X$7&amp;K29+1)+S29</f>
        <v>617.88728761717482</v>
      </c>
      <c r="U29" s="1" cm="1">
        <f t="array" aca="1" ref="U29" ca="1">INDIRECT("Players!"&amp;$X$7&amp;L29+1)+T29</f>
        <v>558.63743873896749</v>
      </c>
      <c r="V29" s="1" cm="1">
        <f t="array" aca="1" ref="V29" ca="1">INDIRECT("Players!"&amp;$X$7&amp;M29+1)+U29</f>
        <v>491.54106619759546</v>
      </c>
      <c r="X29" s="7"/>
      <c r="Z29" s="7"/>
    </row>
    <row r="30" spans="1:26" x14ac:dyDescent="0.45">
      <c r="A30">
        <f t="shared" si="0"/>
        <v>29</v>
      </c>
      <c r="B30" s="17" t="s">
        <v>112</v>
      </c>
      <c r="C30" s="17">
        <f>COUNTIF(Players!B:B,$B30)</f>
        <v>16</v>
      </c>
      <c r="D30" s="24">
        <f>SUMIF(Players!B:B,B30,Players!O:O)</f>
        <v>-723.82014086825734</v>
      </c>
      <c r="E30" s="11">
        <f ca="1">_xlfn.XMATCH($B30,Players!$B$2:INDIRECT("Players!B"&amp;$X$6),1)</f>
        <v>38</v>
      </c>
      <c r="F30" s="19">
        <f ca="1">_xlfn.XMATCH($B30,INDIRECT("Players!B"&amp;E30+2):INDIRECT("Players!B"&amp;$X$6),1)+E30</f>
        <v>102</v>
      </c>
      <c r="G30" s="19">
        <f ca="1">_xlfn.XMATCH($B30,INDIRECT("Players!B"&amp;F30+2):INDIRECT("Players!B"&amp;$X$6),1)+F30</f>
        <v>168</v>
      </c>
      <c r="H30" s="19">
        <f ca="1">_xlfn.XMATCH($B30,INDIRECT("Players!B"&amp;G30+2):INDIRECT("Players!B"&amp;$X$6),1)+G30</f>
        <v>193</v>
      </c>
      <c r="I30" s="19">
        <f ca="1">_xlfn.XMATCH($B30,INDIRECT("Players!B"&amp;H30+2):INDIRECT("Players!B"&amp;$X$6),1)+H30</f>
        <v>241</v>
      </c>
      <c r="J30" s="19">
        <f ca="1">_xlfn.XMATCH($B30,INDIRECT("Players!B"&amp;I30+2):INDIRECT("Players!B"&amp;$X$6),1)+I30</f>
        <v>244</v>
      </c>
      <c r="K30" s="19">
        <f ca="1">_xlfn.XMATCH($B30,INDIRECT("Players!B"&amp;J30+2):INDIRECT("Players!B"&amp;$X$6),1)+J30</f>
        <v>293</v>
      </c>
      <c r="L30" s="19">
        <f ca="1">_xlfn.XMATCH($B30,INDIRECT("Players!B"&amp;K30+2):INDIRECT("Players!B"&amp;$X$6),1)+K30</f>
        <v>329</v>
      </c>
      <c r="M30" s="19">
        <f ca="1">_xlfn.XMATCH($B30,INDIRECT("Players!B"&amp;L30+2):INDIRECT("Players!B"&amp;$X$6),1)+L30</f>
        <v>337</v>
      </c>
      <c r="N30" s="1" cm="1">
        <f t="array" aca="1" ref="N30" ca="1">INDIRECT("Players!"&amp;$X$7&amp;E30+1)</f>
        <v>390.90252699452964</v>
      </c>
      <c r="O30" s="1" cm="1">
        <f t="array" aca="1" ref="O30" ca="1">INDIRECT("Players!"&amp;$X$7&amp;F30+1)+N30</f>
        <v>559.50679009292264</v>
      </c>
      <c r="P30" s="1" cm="1">
        <f t="array" aca="1" ref="P30" ca="1">INDIRECT("Players!"&amp;$X$7&amp;G30+1)+O30</f>
        <v>627.61676251150072</v>
      </c>
      <c r="Q30" s="1" cm="1">
        <f t="array" aca="1" ref="Q30" ca="1">INDIRECT("Players!"&amp;$X$7&amp;H30+1)+P30</f>
        <v>668.35285522688332</v>
      </c>
      <c r="R30" s="1" cm="1">
        <f t="array" aca="1" ref="R30" ca="1">INDIRECT("Players!"&amp;$X$7&amp;I30+1)+Q30</f>
        <v>657.87433487064288</v>
      </c>
      <c r="S30" s="1" cm="1">
        <f t="array" aca="1" ref="S30" ca="1">INDIRECT("Players!"&amp;$X$7&amp;J30+1)+R30</f>
        <v>643.55945993514899</v>
      </c>
      <c r="T30" s="1" cm="1">
        <f t="array" aca="1" ref="T30" ca="1">INDIRECT("Players!"&amp;$X$7&amp;K30+1)+S30</f>
        <v>579.41015400829303</v>
      </c>
      <c r="U30" s="1" cm="1">
        <f t="array" aca="1" ref="U30" ca="1">INDIRECT("Players!"&amp;$X$7&amp;L30+1)+T30</f>
        <v>484.49805108862449</v>
      </c>
      <c r="V30" s="1" cm="1">
        <f t="array" aca="1" ref="V30" ca="1">INDIRECT("Players!"&amp;$X$7&amp;M30+1)+U30</f>
        <v>385.34099378996632</v>
      </c>
      <c r="X30" s="7"/>
      <c r="Z30" s="7"/>
    </row>
    <row r="31" spans="1:26" ht="14.65" thickBot="1" x14ac:dyDescent="0.5">
      <c r="A31">
        <f t="shared" si="0"/>
        <v>30</v>
      </c>
      <c r="B31" s="14" t="s">
        <v>29</v>
      </c>
      <c r="C31" s="14">
        <f>COUNTIF(Players!B:B,$B31)</f>
        <v>12</v>
      </c>
      <c r="D31" s="15">
        <f>SUMIF(Players!B:B,B31,Players!O:O)</f>
        <v>-25.813411596261545</v>
      </c>
      <c r="E31" s="16">
        <f ca="1">_xlfn.XMATCH($B31,Players!$B$2:INDIRECT("Players!B"&amp;$X$6),1)</f>
        <v>58</v>
      </c>
      <c r="F31" s="19">
        <f ca="1">_xlfn.XMATCH($B31,INDIRECT("Players!B"&amp;E31+2):INDIRECT("Players!B"&amp;$X$6),1)+E31</f>
        <v>141</v>
      </c>
      <c r="G31" s="19">
        <f ca="1">_xlfn.XMATCH($B31,INDIRECT("Players!B"&amp;F31+2):INDIRECT("Players!B"&amp;$X$6),1)+F31</f>
        <v>179</v>
      </c>
      <c r="H31" s="19">
        <f ca="1">_xlfn.XMATCH($B31,INDIRECT("Players!B"&amp;G31+2):INDIRECT("Players!B"&amp;$X$6),1)+G31</f>
        <v>189</v>
      </c>
      <c r="I31" s="19">
        <f ca="1">_xlfn.XMATCH($B31,INDIRECT("Players!B"&amp;H31+2):INDIRECT("Players!B"&amp;$X$6),1)+H31</f>
        <v>221</v>
      </c>
      <c r="J31" s="19">
        <f ca="1">_xlfn.XMATCH($B31,INDIRECT("Players!B"&amp;I31+2):INDIRECT("Players!B"&amp;$X$6),1)+I31</f>
        <v>226</v>
      </c>
      <c r="K31" s="19">
        <f ca="1">_xlfn.XMATCH($B31,INDIRECT("Players!B"&amp;J31+2):INDIRECT("Players!B"&amp;$X$6),1)+J31</f>
        <v>230</v>
      </c>
      <c r="L31" s="19">
        <f ca="1">_xlfn.XMATCH($B31,INDIRECT("Players!B"&amp;K31+2):INDIRECT("Players!B"&amp;$X$6),1)+K31</f>
        <v>263</v>
      </c>
      <c r="M31" s="19">
        <f ca="1">_xlfn.XMATCH($B31,INDIRECT("Players!B"&amp;L31+2):INDIRECT("Players!B"&amp;$X$6),1)+L31</f>
        <v>264</v>
      </c>
      <c r="N31" s="1" cm="1">
        <f t="array" aca="1" ref="N31" ca="1">INDIRECT("Players!"&amp;$X$7&amp;E31+1)</f>
        <v>301.23790027194389</v>
      </c>
      <c r="O31" s="1" cm="1">
        <f t="array" aca="1" ref="O31" ca="1">INDIRECT("Players!"&amp;$X$7&amp;F31+1)+N31</f>
        <v>405.208720359849</v>
      </c>
      <c r="P31" s="1" cm="1">
        <f t="array" aca="1" ref="P31" ca="1">INDIRECT("Players!"&amp;$X$7&amp;G31+1)+O31</f>
        <v>459.2815256798051</v>
      </c>
      <c r="Q31" s="1" cm="1">
        <f t="array" aca="1" ref="Q31" ca="1">INDIRECT("Players!"&amp;$X$7&amp;H31+1)+P31</f>
        <v>502.92125434112739</v>
      </c>
      <c r="R31" s="1" cm="1">
        <f t="array" aca="1" ref="R31" ca="1">INDIRECT("Players!"&amp;$X$7&amp;I31+1)+Q31</f>
        <v>516.81145808116207</v>
      </c>
      <c r="S31" s="1" cm="1">
        <f t="array" aca="1" ref="S31" ca="1">INDIRECT("Players!"&amp;$X$7&amp;J31+1)+R31</f>
        <v>523.1247643818657</v>
      </c>
      <c r="T31" s="1" cm="1">
        <f t="array" aca="1" ref="T31" ca="1">INDIRECT("Players!"&amp;$X$7&amp;K31+1)+S31</f>
        <v>525.74507637948216</v>
      </c>
      <c r="U31" s="1" cm="1">
        <f t="array" aca="1" ref="U31" ca="1">INDIRECT("Players!"&amp;$X$7&amp;L31+1)+T31</f>
        <v>495.17825668876355</v>
      </c>
      <c r="V31" s="1" cm="1">
        <f t="array" aca="1" ref="V31" ca="1">INDIRECT("Players!"&amp;$X$7&amp;M31+1)+U31</f>
        <v>464.59609022633236</v>
      </c>
      <c r="X31" s="7"/>
      <c r="Z31" s="7"/>
    </row>
  </sheetData>
  <mergeCells count="2">
    <mergeCell ref="X4:Z4"/>
    <mergeCell ref="X5:Z5"/>
  </mergeCells>
  <phoneticPr fontId="21" type="noConversion"/>
  <conditionalFormatting sqref="E2:M3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dataValidations count="1">
    <dataValidation allowBlank="1" showInputMessage="1" showErrorMessage="1" promptTitle="Index Search" prompt="Type in an index # to find a player" sqref="Y2" xr:uid="{82BB7725-5F78-413B-8AED-FD4A7FDBF327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08BF-86FE-4F79-AD04-2A406E633C7F}">
  <dimension ref="A1:AH32"/>
  <sheetViews>
    <sheetView zoomScale="90" zoomScaleNormal="90" workbookViewId="0"/>
  </sheetViews>
  <sheetFormatPr defaultRowHeight="14.25" x14ac:dyDescent="0.45"/>
  <cols>
    <col min="1" max="1" width="3.06640625" bestFit="1" customWidth="1"/>
    <col min="2" max="2" width="15.86328125" bestFit="1" customWidth="1"/>
    <col min="3" max="3" width="5.53125" bestFit="1" customWidth="1"/>
    <col min="4" max="4" width="3.06640625" bestFit="1" customWidth="1"/>
    <col min="5" max="6" width="4.1328125" bestFit="1" customWidth="1"/>
    <col min="7" max="7" width="3.19921875" bestFit="1" customWidth="1"/>
    <col min="8" max="11" width="5.796875" style="2" bestFit="1" customWidth="1"/>
    <col min="12" max="15" width="5.265625" style="1" bestFit="1" customWidth="1"/>
    <col min="16" max="16" width="7.796875" style="8" bestFit="1" customWidth="1"/>
    <col min="17" max="17" width="8.46484375" style="63" bestFit="1" customWidth="1"/>
    <col min="18" max="18" width="3.59765625" style="8" bestFit="1" customWidth="1"/>
    <col min="19" max="19" width="5.265625" style="1" bestFit="1" customWidth="1"/>
    <col min="20" max="20" width="5.3984375" style="1" bestFit="1" customWidth="1"/>
    <col min="21" max="21" width="3.06640625" style="1" customWidth="1"/>
    <col min="22" max="23" width="3.19921875" style="1" bestFit="1" customWidth="1"/>
    <col min="24" max="25" width="3.06640625" style="1" bestFit="1" customWidth="1"/>
    <col min="26" max="26" width="6.86328125" style="7" bestFit="1" customWidth="1"/>
    <col min="27" max="27" width="7.796875" style="1" bestFit="1" customWidth="1"/>
    <col min="28" max="28" width="7.6640625" bestFit="1" customWidth="1"/>
    <col min="29" max="29" width="8.46484375" bestFit="1" customWidth="1"/>
    <col min="30" max="30" width="4.59765625" bestFit="1" customWidth="1"/>
    <col min="31" max="32" width="5.53125" style="1" bestFit="1" customWidth="1"/>
    <col min="34" max="34" width="5.265625" hidden="1" customWidth="1"/>
  </cols>
  <sheetData>
    <row r="1" spans="1:34" s="7" customFormat="1" x14ac:dyDescent="0.45">
      <c r="A1" s="7" t="s">
        <v>427</v>
      </c>
      <c r="B1" s="7" t="s">
        <v>0</v>
      </c>
      <c r="C1" s="7" t="s">
        <v>1</v>
      </c>
      <c r="D1" s="7" t="s">
        <v>431</v>
      </c>
      <c r="E1" s="7" t="s">
        <v>2</v>
      </c>
      <c r="F1" s="7" t="s">
        <v>3</v>
      </c>
      <c r="G1" s="7" t="s">
        <v>4</v>
      </c>
      <c r="H1" s="34" t="s">
        <v>5</v>
      </c>
      <c r="I1" s="34" t="s">
        <v>536</v>
      </c>
      <c r="J1" s="34" t="s">
        <v>396</v>
      </c>
      <c r="K1" s="34" t="s">
        <v>397</v>
      </c>
      <c r="L1" s="8" t="s">
        <v>537</v>
      </c>
      <c r="M1" s="8" t="s">
        <v>398</v>
      </c>
      <c r="N1" s="8" t="s">
        <v>399</v>
      </c>
      <c r="O1" s="8" t="s">
        <v>401</v>
      </c>
      <c r="P1" s="8" t="s">
        <v>400</v>
      </c>
      <c r="Q1" s="63" t="s">
        <v>640</v>
      </c>
      <c r="R1" s="7" t="s">
        <v>544</v>
      </c>
      <c r="S1" s="7" t="s">
        <v>550</v>
      </c>
      <c r="T1" s="7" t="s">
        <v>551</v>
      </c>
      <c r="U1" s="7" t="s">
        <v>538</v>
      </c>
      <c r="V1" s="7" t="s">
        <v>539</v>
      </c>
      <c r="W1" s="7" t="s">
        <v>540</v>
      </c>
      <c r="X1" s="46" t="s">
        <v>593</v>
      </c>
      <c r="Y1" s="46" t="s">
        <v>594</v>
      </c>
      <c r="Z1" s="8" t="s">
        <v>430</v>
      </c>
      <c r="AA1" s="8"/>
      <c r="AB1" s="30"/>
      <c r="AC1" s="28" t="s">
        <v>429</v>
      </c>
      <c r="AD1" s="30"/>
      <c r="AE1" s="88"/>
      <c r="AF1" s="63"/>
      <c r="AH1" t="s">
        <v>8</v>
      </c>
    </row>
    <row r="2" spans="1:34" x14ac:dyDescent="0.45">
      <c r="A2">
        <v>1</v>
      </c>
      <c r="B2" s="25" t="str" cm="1">
        <f t="array" aca="1" ref="B2:Y2" ca="1">_xlfn.XLOOKUP(INDIRECT("Players!A"&amp;_xlfn.XLOOKUP($AC$2,Teams!B:B,Teams!E:E)+1),Players!A:A,Players!A:X)</f>
        <v>Shohei Ohtani</v>
      </c>
      <c r="C2" s="25" t="str">
        <f ca="1"/>
        <v>LAA</v>
      </c>
      <c r="D2">
        <f ca="1"/>
        <v>88</v>
      </c>
      <c r="E2">
        <f ca="1"/>
        <v>348</v>
      </c>
      <c r="F2">
        <f ca="1"/>
        <v>306</v>
      </c>
      <c r="G2">
        <f ca="1"/>
        <v>100</v>
      </c>
      <c r="H2" s="2">
        <f ca="1"/>
        <v>0.69</v>
      </c>
      <c r="I2" s="2">
        <f ca="1"/>
        <v>0.28735632183908044</v>
      </c>
      <c r="J2" s="2">
        <f ca="1"/>
        <v>0.59195402298850575</v>
      </c>
      <c r="K2" s="2">
        <f ca="1"/>
        <v>0.40844827586206894</v>
      </c>
      <c r="L2" s="1">
        <f ca="1"/>
        <v>-0.72070481833667432</v>
      </c>
      <c r="M2" s="1">
        <f ca="1"/>
        <v>3.232251643417023</v>
      </c>
      <c r="N2" s="1">
        <f ca="1"/>
        <v>-0.73286676985738264</v>
      </c>
      <c r="O2" s="1">
        <f ca="1"/>
        <v>2.2279812825706098</v>
      </c>
      <c r="P2" s="8">
        <f ca="1"/>
        <v>775.33748633457219</v>
      </c>
      <c r="Q2" s="63">
        <f ca="1"/>
        <v>775.33748633457219</v>
      </c>
      <c r="R2" s="8" t="str">
        <f ca="1"/>
        <v>L</v>
      </c>
      <c r="S2" s="1">
        <f ca="1"/>
        <v>1.3635346869107183</v>
      </c>
      <c r="T2" s="1">
        <f ca="1"/>
        <v>1.6038405180827773</v>
      </c>
      <c r="U2" s="1" t="str">
        <f ca="1"/>
        <v>2B</v>
      </c>
      <c r="V2" s="1" t="str">
        <f ca="1"/>
        <v/>
      </c>
      <c r="W2" s="1" t="str">
        <f ca="1"/>
        <v/>
      </c>
      <c r="X2" s="1" t="str">
        <f ca="1"/>
        <v/>
      </c>
      <c r="Y2" s="1" t="str">
        <f ca="1"/>
        <v/>
      </c>
      <c r="Z2" s="7">
        <f>_xlfn.XMATCH($AC$2,Players!B:B,1)-1</f>
        <v>3</v>
      </c>
      <c r="AB2" s="27" t="s">
        <v>428</v>
      </c>
      <c r="AC2" s="29" t="s">
        <v>10</v>
      </c>
      <c r="AD2" s="26"/>
      <c r="AE2" s="89"/>
      <c r="AH2" t="s">
        <v>12</v>
      </c>
    </row>
    <row r="3" spans="1:34" x14ac:dyDescent="0.45">
      <c r="A3">
        <v>2</v>
      </c>
      <c r="B3" s="25" t="str" cm="1">
        <f t="array" aca="1" ref="B3:Y3" ca="1">_xlfn.XLOOKUP(INDIRECT("Players!A"&amp;_xlfn.XLOOKUP($AC$2,Teams!B:B,Teams!F:F)+1),Players!A:A,Players!A:X)</f>
        <v>Jared Walsh</v>
      </c>
      <c r="C3" s="25" t="str">
        <f ca="1"/>
        <v>LAA</v>
      </c>
      <c r="D3">
        <f ca="1"/>
        <v>88</v>
      </c>
      <c r="E3">
        <f ca="1"/>
        <v>359</v>
      </c>
      <c r="F3">
        <f ca="1"/>
        <v>329</v>
      </c>
      <c r="G3">
        <f ca="1"/>
        <v>98</v>
      </c>
      <c r="H3" s="2">
        <f ca="1"/>
        <v>0.55600000000000005</v>
      </c>
      <c r="I3" s="2">
        <f ca="1"/>
        <v>0.27298050139275765</v>
      </c>
      <c r="J3" s="2">
        <f ca="1"/>
        <v>0.64345403899721454</v>
      </c>
      <c r="K3" s="2">
        <f ca="1"/>
        <v>0.3577604456824513</v>
      </c>
      <c r="L3" s="1">
        <f ca="1"/>
        <v>-0.50512594579265679</v>
      </c>
      <c r="M3" s="1">
        <f ca="1"/>
        <v>1.7680646370945572</v>
      </c>
      <c r="N3" s="1">
        <f ca="1"/>
        <v>-8.5744914948632844E-2</v>
      </c>
      <c r="O3" s="1">
        <f ca="1"/>
        <v>1.4819923842969971</v>
      </c>
      <c r="P3" s="8">
        <f ca="1"/>
        <v>532.03526596262191</v>
      </c>
      <c r="Q3" s="63">
        <f ca="1"/>
        <v>532.03526596262191</v>
      </c>
      <c r="R3" s="8" t="str">
        <f ca="1"/>
        <v>L</v>
      </c>
      <c r="S3" s="1">
        <f ca="1"/>
        <v>0.56000233979733383</v>
      </c>
      <c r="T3" s="1">
        <f ca="1"/>
        <v>2.8790711786993892</v>
      </c>
      <c r="U3" s="1" t="str">
        <f ca="1"/>
        <v>OF</v>
      </c>
      <c r="V3" s="1" t="str">
        <f ca="1"/>
        <v/>
      </c>
      <c r="W3" s="1" t="str">
        <f ca="1"/>
        <v/>
      </c>
      <c r="X3" s="1" t="str">
        <f ca="1"/>
        <v/>
      </c>
      <c r="Y3" s="1" t="str">
        <f ca="1"/>
        <v/>
      </c>
      <c r="Z3" s="7">
        <f ca="1">_xlfn.XMATCH($AC$2,INDIRECT("Players!B"&amp;Z2+2):INDIRECT("Players!B"&amp;$AB$5),1)+Z2</f>
        <v>22</v>
      </c>
      <c r="AB3" s="26"/>
      <c r="AC3" s="26"/>
      <c r="AD3" s="26"/>
      <c r="AE3" s="89"/>
      <c r="AH3" t="s">
        <v>66</v>
      </c>
    </row>
    <row r="4" spans="1:34" x14ac:dyDescent="0.45">
      <c r="A4">
        <v>3</v>
      </c>
      <c r="B4" s="25" t="str" cm="1">
        <f t="array" aca="1" ref="B4:Y4" ca="1">_xlfn.XLOOKUP(INDIRECT("Players!A"&amp;_xlfn.XLOOKUP($AC$2,Teams!B:B,Teams!G:G)+1),Players!A:A,Players!A:X)</f>
        <v>David Fletcher</v>
      </c>
      <c r="C4" s="25" t="str">
        <f ca="1"/>
        <v>LAA</v>
      </c>
      <c r="D4">
        <f ca="1"/>
        <v>85</v>
      </c>
      <c r="E4">
        <f ca="1"/>
        <v>359</v>
      </c>
      <c r="F4">
        <f ca="1"/>
        <v>338</v>
      </c>
      <c r="G4">
        <f ca="1"/>
        <v>37</v>
      </c>
      <c r="H4" s="2">
        <f ca="1"/>
        <v>0.38800000000000001</v>
      </c>
      <c r="I4" s="2">
        <f ca="1"/>
        <v>0.10306406685236769</v>
      </c>
      <c r="J4" s="2">
        <f ca="1"/>
        <v>0.83844011142061281</v>
      </c>
      <c r="K4" s="2">
        <f ca="1"/>
        <v>0.32531476323119779</v>
      </c>
      <c r="L4" s="1">
        <f ca="1"/>
        <v>2.042929904076165</v>
      </c>
      <c r="M4" s="1">
        <f ca="1"/>
        <v>-6.7632505160476364E-2</v>
      </c>
      <c r="N4" s="1">
        <f ca="1"/>
        <v>2.3643465344727415</v>
      </c>
      <c r="O4" s="1">
        <f ca="1"/>
        <v>1.0044789689510203</v>
      </c>
      <c r="P4" s="8">
        <f ca="1"/>
        <v>360.6079498534163</v>
      </c>
      <c r="Q4" s="63">
        <f ca="1"/>
        <v>360.6079498534163</v>
      </c>
      <c r="R4" s="8" t="str">
        <f ca="1"/>
        <v>R</v>
      </c>
      <c r="S4" s="1">
        <f ca="1"/>
        <v>-0.55953187001988658</v>
      </c>
      <c r="T4" s="1">
        <f ca="1"/>
        <v>2.3879443430667557E-2</v>
      </c>
      <c r="U4" s="1" t="e">
        <f ca="1"/>
        <v>#NAME?</v>
      </c>
      <c r="V4" s="1" t="str">
        <f ca="1"/>
        <v/>
      </c>
      <c r="W4" s="1" t="str">
        <f ca="1"/>
        <v/>
      </c>
      <c r="X4" s="1" t="str">
        <f ca="1"/>
        <v/>
      </c>
      <c r="Y4" s="1" t="str">
        <f ca="1"/>
        <v/>
      </c>
      <c r="Z4" s="7">
        <f ca="1">_xlfn.XMATCH($AC$2,INDIRECT("Players!B"&amp;Z3+2):INDIRECT("Players!B"&amp;$AB$5),1)+Z3</f>
        <v>44</v>
      </c>
      <c r="AB4" s="6"/>
      <c r="AC4" s="6"/>
      <c r="AD4" s="6"/>
      <c r="AE4" s="89"/>
      <c r="AH4" t="s">
        <v>27</v>
      </c>
    </row>
    <row r="5" spans="1:34" x14ac:dyDescent="0.45">
      <c r="A5">
        <v>4</v>
      </c>
      <c r="B5" s="25" t="str" cm="1">
        <f t="array" aca="1" ref="B5:Y5" ca="1">_xlfn.XLOOKUP(INDIRECT("Players!A"&amp;_xlfn.XLOOKUP($AC$2,Teams!B:B,Teams!H:H)+1),Players!A:A,Players!A:X)</f>
        <v>Jose Iglesias</v>
      </c>
      <c r="C5" s="25" t="str">
        <f ca="1"/>
        <v>LAA</v>
      </c>
      <c r="D5">
        <f ca="1"/>
        <v>76</v>
      </c>
      <c r="E5">
        <f ca="1"/>
        <v>301</v>
      </c>
      <c r="F5">
        <f ca="1"/>
        <v>288</v>
      </c>
      <c r="G5">
        <f ca="1"/>
        <v>46</v>
      </c>
      <c r="H5" s="2">
        <f ca="1"/>
        <v>0.38900000000000001</v>
      </c>
      <c r="I5" s="2">
        <f ca="1"/>
        <v>0.15282392026578073</v>
      </c>
      <c r="J5" s="2">
        <f ca="1"/>
        <v>0.8039867109634552</v>
      </c>
      <c r="K5" s="2">
        <f ca="1"/>
        <v>0.31275083056478409</v>
      </c>
      <c r="L5" s="1">
        <f ca="1"/>
        <v>1.2967343643591205</v>
      </c>
      <c r="M5" s="1">
        <f ca="1"/>
        <v>-5.6705736456577352E-2</v>
      </c>
      <c r="N5" s="1">
        <f ca="1"/>
        <v>1.9314233989152776</v>
      </c>
      <c r="O5" s="1">
        <f ca="1"/>
        <v>0.81957158083459902</v>
      </c>
      <c r="P5" s="8">
        <f ca="1"/>
        <v>246.6910458312143</v>
      </c>
      <c r="Q5" s="63">
        <f ca="1"/>
        <v>246.6910458312143</v>
      </c>
      <c r="R5" s="8" t="str">
        <f ca="1"/>
        <v>R</v>
      </c>
      <c r="S5" s="1">
        <f ca="1"/>
        <v>-0.52195365796584048</v>
      </c>
      <c r="T5" s="1">
        <f ca="1"/>
        <v>0.91746742906725942</v>
      </c>
      <c r="U5" s="1" t="str">
        <f ca="1"/>
        <v>C</v>
      </c>
      <c r="V5" s="1" t="str">
        <f ca="1"/>
        <v/>
      </c>
      <c r="W5" s="1" t="str">
        <f ca="1"/>
        <v/>
      </c>
      <c r="X5" s="1" t="str">
        <f ca="1"/>
        <v/>
      </c>
      <c r="Y5" s="1" t="str">
        <f ca="1"/>
        <v/>
      </c>
      <c r="Z5" s="7">
        <f ca="1">_xlfn.XMATCH($AC$2,INDIRECT("Players!B"&amp;Z4+2):INDIRECT("Players!B"&amp;$AB$5),1)+Z4</f>
        <v>68</v>
      </c>
      <c r="AB5" cm="1">
        <f t="array" ref="AB5">LOOKUP(2,1/(Players!A:A&lt;&gt;""),ROW(Players!A:A))</f>
        <v>444</v>
      </c>
      <c r="AH5" t="s">
        <v>42</v>
      </c>
    </row>
    <row r="6" spans="1:34" x14ac:dyDescent="0.45">
      <c r="A6">
        <v>5</v>
      </c>
      <c r="B6" s="25" t="str" cm="1">
        <f t="array" aca="1" ref="B6:Y6" ca="1">_xlfn.XLOOKUP(INDIRECT("Players!A"&amp;_xlfn.XLOOKUP($AC$2,Teams!B:B,Teams!I:I)+1),Players!A:A,Players!A:X)</f>
        <v>Mike Trout</v>
      </c>
      <c r="C6" s="25" t="str">
        <f ca="1"/>
        <v>LAA</v>
      </c>
      <c r="D6">
        <f ca="1"/>
        <v>36</v>
      </c>
      <c r="E6">
        <f ca="1"/>
        <v>146</v>
      </c>
      <c r="F6">
        <f ca="1"/>
        <v>117</v>
      </c>
      <c r="G6">
        <f ca="1"/>
        <v>41</v>
      </c>
      <c r="H6" s="2">
        <f ca="1"/>
        <v>0.624</v>
      </c>
      <c r="I6" s="2">
        <f ca="1"/>
        <v>0.28082191780821919</v>
      </c>
      <c r="J6" s="2">
        <f ca="1"/>
        <v>0.52054794520547942</v>
      </c>
      <c r="K6" s="2">
        <f ca="1"/>
        <v>0.32482191780821917</v>
      </c>
      <c r="L6" s="1">
        <f ca="1"/>
        <v>-0.62271531860829676</v>
      </c>
      <c r="M6" s="1">
        <f ca="1"/>
        <v>2.5110849089596892</v>
      </c>
      <c r="N6" s="1">
        <f ca="1"/>
        <v>-1.6301176270007374</v>
      </c>
      <c r="O6" s="1">
        <f ca="1"/>
        <v>0.99722560630353319</v>
      </c>
      <c r="P6" s="8">
        <f ca="1"/>
        <v>145.59493852031585</v>
      </c>
      <c r="Q6" s="63">
        <f ca="1"/>
        <v>145.59493852031585</v>
      </c>
      <c r="R6" s="8" t="str">
        <f ca="1"/>
        <v>R</v>
      </c>
      <c r="S6" s="1">
        <f ca="1"/>
        <v>-1.2430328815217151</v>
      </c>
      <c r="T6" s="1">
        <f ca="1"/>
        <v>1.8029842269273784</v>
      </c>
      <c r="U6" s="1" t="str">
        <f ca="1"/>
        <v>1B</v>
      </c>
      <c r="V6" s="1" t="str">
        <f ca="1"/>
        <v/>
      </c>
      <c r="W6" s="1" t="str">
        <f ca="1"/>
        <v/>
      </c>
      <c r="X6" s="1" t="str">
        <f ca="1"/>
        <v/>
      </c>
      <c r="Y6" s="1" t="str">
        <f ca="1"/>
        <v/>
      </c>
      <c r="Z6" s="7">
        <f ca="1">_xlfn.XMATCH($AC$2,INDIRECT("Players!B"&amp;Z5+2):INDIRECT("Players!B"&amp;$AB$5),1)+Z5</f>
        <v>118</v>
      </c>
      <c r="AH6" t="s">
        <v>18</v>
      </c>
    </row>
    <row r="7" spans="1:34" ht="14.65" thickBot="1" x14ac:dyDescent="0.5">
      <c r="A7">
        <v>6</v>
      </c>
      <c r="B7" s="25" t="str" cm="1">
        <f t="array" aca="1" ref="B7:Y7" ca="1">_xlfn.XLOOKUP(INDIRECT("Players!A"&amp;_xlfn.XLOOKUP($AC$2,Teams!B:B,Teams!J:J)+1),Players!A:A,Players!A:X)</f>
        <v>Max Stassi</v>
      </c>
      <c r="C7" s="25" t="str">
        <f ca="1"/>
        <v>LAA</v>
      </c>
      <c r="D7">
        <f ca="1"/>
        <v>39</v>
      </c>
      <c r="E7">
        <f ca="1"/>
        <v>134</v>
      </c>
      <c r="F7">
        <f ca="1"/>
        <v>119</v>
      </c>
      <c r="G7">
        <f ca="1"/>
        <v>39</v>
      </c>
      <c r="H7" s="2">
        <f ca="1"/>
        <v>0.52100000000000002</v>
      </c>
      <c r="I7" s="2">
        <f ca="1"/>
        <v>0.29104477611940299</v>
      </c>
      <c r="J7" s="2">
        <f ca="1"/>
        <v>0.59701492537313428</v>
      </c>
      <c r="K7" s="2">
        <f ca="1"/>
        <v>0.31104477611940295</v>
      </c>
      <c r="L7" s="1">
        <f ca="1"/>
        <v>-0.77601663988808245</v>
      </c>
      <c r="M7" s="1">
        <f ca="1"/>
        <v>1.3856277324580917</v>
      </c>
      <c r="N7" s="1">
        <f ca="1"/>
        <v>-0.66927415780656085</v>
      </c>
      <c r="O7" s="1">
        <f ca="1"/>
        <v>0.79446303561586051</v>
      </c>
      <c r="P7" s="8">
        <f ca="1"/>
        <v>106.45804677252531</v>
      </c>
      <c r="Q7" s="63">
        <f ca="1"/>
        <v>106.45804677252531</v>
      </c>
      <c r="R7" s="8" t="str">
        <f ca="1"/>
        <v>R</v>
      </c>
      <c r="S7" s="1">
        <f ca="1"/>
        <v>-0.28788548773485451</v>
      </c>
      <c r="T7" s="1">
        <f ca="1"/>
        <v>-0.13579738746432571</v>
      </c>
      <c r="U7" s="1" t="str">
        <f ca="1"/>
        <v>DH</v>
      </c>
      <c r="V7" s="1" t="str">
        <f ca="1"/>
        <v/>
      </c>
      <c r="W7" s="1" t="str">
        <f ca="1"/>
        <v/>
      </c>
      <c r="X7" s="1" t="str">
        <f ca="1"/>
        <v/>
      </c>
      <c r="Y7" s="1" t="str">
        <f ca="1"/>
        <v/>
      </c>
      <c r="Z7" s="7">
        <f ca="1">_xlfn.XMATCH($AC$2,INDIRECT("Players!B"&amp;Z6+2):INDIRECT("Players!B"&amp;$AB$5),1)+Z6</f>
        <v>140</v>
      </c>
      <c r="AH7" t="s">
        <v>22</v>
      </c>
    </row>
    <row r="8" spans="1:34" x14ac:dyDescent="0.45">
      <c r="A8">
        <v>7</v>
      </c>
      <c r="B8" s="25" t="str" cm="1">
        <f t="array" aca="1" ref="B8:Y8" ca="1">_xlfn.XLOOKUP(INDIRECT("Players!A"&amp;_xlfn.XLOOKUP($AC$2,Teams!B:B,Teams!K:K)+1),Players!A:A,Players!A:X)</f>
        <v>Justin Upton</v>
      </c>
      <c r="C8" s="25" t="str">
        <f ca="1"/>
        <v>LAA</v>
      </c>
      <c r="D8">
        <f ca="1"/>
        <v>63</v>
      </c>
      <c r="E8">
        <f ca="1"/>
        <v>256</v>
      </c>
      <c r="F8">
        <f ca="1"/>
        <v>223</v>
      </c>
      <c r="G8">
        <f ca="1"/>
        <v>74</v>
      </c>
      <c r="H8" s="2">
        <f ca="1"/>
        <v>0.48</v>
      </c>
      <c r="I8" s="2">
        <f ca="1"/>
        <v>0.2890625</v>
      </c>
      <c r="J8" s="2">
        <f ca="1"/>
        <v>0.58203125</v>
      </c>
      <c r="K8" s="2">
        <f ca="1"/>
        <v>0.27937499999999998</v>
      </c>
      <c r="L8" s="1">
        <f ca="1"/>
        <v>-0.74629055555867385</v>
      </c>
      <c r="M8" s="1">
        <f ca="1"/>
        <v>0.9376302155982319</v>
      </c>
      <c r="N8" s="1">
        <f ca="1"/>
        <v>-0.8575510662870075</v>
      </c>
      <c r="O8" s="1">
        <f ca="1"/>
        <v>0.32836888023050148</v>
      </c>
      <c r="P8" s="8">
        <f ca="1"/>
        <v>84.062433339008379</v>
      </c>
      <c r="Q8" s="63">
        <f ca="1"/>
        <v>84.062433339008379</v>
      </c>
      <c r="R8" s="8" t="str">
        <f ca="1"/>
        <v>R</v>
      </c>
      <c r="S8" s="1">
        <f ca="1"/>
        <v>0.10076177120552936</v>
      </c>
      <c r="T8" s="1">
        <f ca="1"/>
        <v>8.9269503582396076E-2</v>
      </c>
      <c r="U8" s="1" t="str">
        <f ca="1"/>
        <v>C</v>
      </c>
      <c r="V8" s="1" t="str">
        <f ca="1"/>
        <v/>
      </c>
      <c r="W8" s="1" t="str">
        <f ca="1"/>
        <v/>
      </c>
      <c r="X8" s="1" t="str">
        <f ca="1"/>
        <v/>
      </c>
      <c r="Y8" s="1" t="str">
        <f ca="1"/>
        <v/>
      </c>
      <c r="Z8" s="7">
        <f ca="1">_xlfn.XMATCH($AC$2,INDIRECT("Players!B"&amp;Z7+2):INDIRECT("Players!B"&amp;$AB$5),1)+Z7</f>
        <v>159</v>
      </c>
      <c r="AB8" s="96" t="s">
        <v>641</v>
      </c>
      <c r="AC8" s="97"/>
      <c r="AD8" s="81" t="s">
        <v>639</v>
      </c>
      <c r="AE8" s="82" t="s">
        <v>625</v>
      </c>
      <c r="AF8" s="83" t="s">
        <v>626</v>
      </c>
      <c r="AH8" t="s">
        <v>55</v>
      </c>
    </row>
    <row r="9" spans="1:34" ht="14.65" thickBot="1" x14ac:dyDescent="0.5">
      <c r="A9">
        <v>8</v>
      </c>
      <c r="B9" s="25" t="str" cm="1">
        <f t="array" aca="1" ref="B9:Y9" ca="1">_xlfn.XLOOKUP(INDIRECT("Players!A"&amp;_xlfn.XLOOKUP($AC$2,Teams!B:B,Teams!L:L)+1),Players!A:A,Players!A:X)</f>
        <v>Anthony Rendon</v>
      </c>
      <c r="C9" s="25" t="str">
        <f ca="1"/>
        <v>LAA</v>
      </c>
      <c r="D9">
        <f ca="1"/>
        <v>58</v>
      </c>
      <c r="E9">
        <f ca="1"/>
        <v>249</v>
      </c>
      <c r="F9">
        <f ca="1"/>
        <v>217</v>
      </c>
      <c r="G9">
        <f ca="1"/>
        <v>41</v>
      </c>
      <c r="H9" s="2">
        <f ca="1"/>
        <v>0.38200000000000001</v>
      </c>
      <c r="I9" s="2">
        <f ca="1"/>
        <v>0.1646586345381526</v>
      </c>
      <c r="J9" s="2">
        <f ca="1"/>
        <v>0.70682730923694781</v>
      </c>
      <c r="K9" s="2">
        <f ca="1"/>
        <v>0.27000803212851404</v>
      </c>
      <c r="L9" s="1">
        <f ca="1"/>
        <v>1.1192617554569189</v>
      </c>
      <c r="M9" s="1">
        <f ca="1"/>
        <v>-0.13319311738387046</v>
      </c>
      <c r="N9" s="1">
        <f ca="1"/>
        <v>0.71056994798722961</v>
      </c>
      <c r="O9" s="1">
        <f ca="1"/>
        <v>0.19051223855038538</v>
      </c>
      <c r="P9" s="8">
        <f ca="1"/>
        <v>47.437547399045961</v>
      </c>
      <c r="Q9" s="63">
        <f ca="1"/>
        <v>47.437547399045961</v>
      </c>
      <c r="R9" s="8" t="str">
        <f ca="1"/>
        <v>R</v>
      </c>
      <c r="S9" s="1">
        <f ca="1"/>
        <v>-0.84214547947407825</v>
      </c>
      <c r="T9" s="1">
        <f ca="1"/>
        <v>0.27289919787778633</v>
      </c>
      <c r="U9" s="1" t="str">
        <f ca="1"/>
        <v>C</v>
      </c>
      <c r="V9" s="1" t="str">
        <f ca="1"/>
        <v/>
      </c>
      <c r="W9" s="1" t="str">
        <f ca="1"/>
        <v/>
      </c>
      <c r="X9" s="1" t="str">
        <f ca="1"/>
        <v/>
      </c>
      <c r="Y9" s="1" t="str">
        <f ca="1"/>
        <v/>
      </c>
      <c r="Z9" s="7">
        <f ca="1">_xlfn.XMATCH($AC$2,INDIRECT("Players!B"&amp;Z8+2):INDIRECT("Players!B"&amp;$AB$5),1)+Z8</f>
        <v>188</v>
      </c>
      <c r="AB9" s="94" t="s">
        <v>653</v>
      </c>
      <c r="AC9" s="95"/>
      <c r="AD9" s="84" t="str" cm="1">
        <f t="array" ref="AD9:AF9">_xlfn.XLOOKUP(AB9,[1]Players!$A:$A,[1]Players!$P:$R,"")</f>
        <v>R</v>
      </c>
      <c r="AE9" s="85">
        <v>8.5285379556110277E-2</v>
      </c>
      <c r="AF9" s="86">
        <v>-0.15101691179201127</v>
      </c>
      <c r="AH9" t="s">
        <v>90</v>
      </c>
    </row>
    <row r="10" spans="1:34" x14ac:dyDescent="0.45">
      <c r="A10">
        <v>9</v>
      </c>
      <c r="B10" s="25" t="str" cm="1">
        <f t="array" aca="1" ref="B10:Y10" ca="1">_xlfn.XLOOKUP(INDIRECT("Players!A"&amp;_xlfn.XLOOKUP($AC$2,Teams!B:B,Teams!M:M)+1),Players!A:A,Players!A:X)</f>
        <v>Phil Gosselin</v>
      </c>
      <c r="C10" s="25" t="str">
        <f ca="1"/>
        <v>LAA</v>
      </c>
      <c r="D10">
        <f ca="1"/>
        <v>45</v>
      </c>
      <c r="E10">
        <f ca="1"/>
        <v>136</v>
      </c>
      <c r="F10">
        <f ca="1"/>
        <v>124</v>
      </c>
      <c r="G10">
        <f ca="1"/>
        <v>35</v>
      </c>
      <c r="H10" s="2">
        <f ca="1"/>
        <v>0.41899999999999998</v>
      </c>
      <c r="I10" s="2">
        <f ca="1"/>
        <v>0.25735294117647056</v>
      </c>
      <c r="J10" s="2">
        <f ca="1"/>
        <v>0.65441176470588236</v>
      </c>
      <c r="K10" s="2">
        <f ca="1"/>
        <v>0.2741985294117647</v>
      </c>
      <c r="L10" s="1">
        <f ca="1"/>
        <v>-0.27077606471142335</v>
      </c>
      <c r="M10" s="1">
        <f ca="1"/>
        <v>0.27109732466039255</v>
      </c>
      <c r="N10" s="1">
        <f ca="1"/>
        <v>5.194404780771484E-2</v>
      </c>
      <c r="O10" s="1">
        <f ca="1"/>
        <v>0.25218511822334022</v>
      </c>
      <c r="P10" s="8">
        <f ca="1"/>
        <v>34.297176078374271</v>
      </c>
      <c r="Q10" s="63">
        <f ca="1"/>
        <v>34.297176078374271</v>
      </c>
      <c r="R10" s="8" t="str">
        <f ca="1"/>
        <v>R</v>
      </c>
      <c r="S10" s="1">
        <f ca="1"/>
        <v>0.5450109315228967</v>
      </c>
      <c r="T10" s="1">
        <f ca="1"/>
        <v>-0.5891614600998667</v>
      </c>
      <c r="U10" s="1" t="str">
        <f ca="1"/>
        <v>OF</v>
      </c>
      <c r="V10" s="1" t="str">
        <f ca="1"/>
        <v>OF</v>
      </c>
      <c r="W10" s="1" t="str">
        <f ca="1"/>
        <v/>
      </c>
      <c r="X10" s="1" t="str">
        <f ca="1"/>
        <v/>
      </c>
      <c r="Y10" s="1" t="str">
        <f ca="1"/>
        <v/>
      </c>
      <c r="Z10" s="7">
        <f ca="1">_xlfn.XMATCH($AC$2,INDIRECT("Players!B"&amp;Z9+2):INDIRECT("Players!B"&amp;$AB$5),1)+Z9</f>
        <v>201</v>
      </c>
      <c r="AE10" s="48"/>
      <c r="AF10" s="48"/>
      <c r="AH10" t="s">
        <v>112</v>
      </c>
    </row>
    <row r="11" spans="1:34" x14ac:dyDescent="0.45">
      <c r="A11">
        <v>10</v>
      </c>
      <c r="B11" s="25" t="str" cm="1">
        <f t="array" aca="1" ref="B11:Y11" ca="1">IF(_xlfn.XLOOKUP($AC$2,Teams!B:B,Teams!C:C) &gt;= A11, _xlfn.XLOOKUP(INDIRECT("Players!A"&amp;Z11+1),Players!A:A,Players!A:X), "")</f>
        <v>Jose Rojas</v>
      </c>
      <c r="C11" s="25" t="str">
        <f ca="1"/>
        <v>LAA</v>
      </c>
      <c r="D11">
        <f ca="1"/>
        <v>46</v>
      </c>
      <c r="E11">
        <f ca="1"/>
        <v>137</v>
      </c>
      <c r="F11">
        <f ca="1"/>
        <v>128</v>
      </c>
      <c r="G11">
        <f ca="1"/>
        <v>37</v>
      </c>
      <c r="H11" s="2">
        <f ca="1"/>
        <v>0.40600000000000003</v>
      </c>
      <c r="I11" s="2">
        <f ca="1"/>
        <v>0.27007299270072993</v>
      </c>
      <c r="J11" s="2">
        <f ca="1"/>
        <v>0.66423357664233573</v>
      </c>
      <c r="K11" s="2">
        <f ca="1"/>
        <v>0.26967883211678834</v>
      </c>
      <c r="L11" s="1">
        <f ca="1"/>
        <v>-0.46152513371520804</v>
      </c>
      <c r="M11" s="1">
        <f ca="1"/>
        <v>0.12904933150970593</v>
      </c>
      <c r="N11" s="1">
        <f ca="1"/>
        <v>0.17535972126707464</v>
      </c>
      <c r="O11" s="1">
        <f ca="1"/>
        <v>0.18566729740398627</v>
      </c>
      <c r="P11" s="8">
        <f ca="1"/>
        <v>25.436419744346118</v>
      </c>
      <c r="Q11" s="63">
        <f ca="1"/>
        <v>25.436419744346118</v>
      </c>
      <c r="R11" s="8" t="str">
        <f ca="1"/>
        <v>L</v>
      </c>
      <c r="S11" s="1">
        <f ca="1"/>
        <v>1.1042244020866054</v>
      </c>
      <c r="T11" s="1">
        <f ca="1"/>
        <v>-0.73994073938569571</v>
      </c>
      <c r="U11" s="1" t="str">
        <f ca="1"/>
        <v>OF</v>
      </c>
      <c r="V11" s="1" t="str">
        <f ca="1"/>
        <v/>
      </c>
      <c r="W11" s="1" t="str">
        <f ca="1"/>
        <v/>
      </c>
      <c r="X11" s="1" t="str">
        <f ca="1"/>
        <v/>
      </c>
      <c r="Y11" s="1" t="str">
        <f ca="1"/>
        <v/>
      </c>
      <c r="Z11" s="7">
        <f ca="1">IF(_xlfn.XLOOKUP($AC$2,Teams!B:B,Teams!C:C) &gt;= A11, _xlfn.XMATCH($AC$2,INDIRECT("Players!B"&amp;Z10+2):INDIRECT("Players!B"&amp;$AB$5),1)+Z10, "")</f>
        <v>209</v>
      </c>
      <c r="AE11" s="48"/>
      <c r="AF11" s="48"/>
      <c r="AH11" t="s">
        <v>35</v>
      </c>
    </row>
    <row r="12" spans="1:34" x14ac:dyDescent="0.45">
      <c r="A12">
        <v>11</v>
      </c>
      <c r="B12" s="25" t="str" cm="1">
        <f t="array" aca="1" ref="B12:Y12" ca="1">IF(_xlfn.XLOOKUP($AC$2,Teams!B:B,Teams!C:C) &gt;= A12, _xlfn.XLOOKUP(INDIRECT("Players!A"&amp;Z12+1),Players!A:A,Players!A:X), "")</f>
        <v>Juan Lagares</v>
      </c>
      <c r="C12" s="25" t="str">
        <f ca="1"/>
        <v>LAA</v>
      </c>
      <c r="D12">
        <f ca="1"/>
        <v>59</v>
      </c>
      <c r="E12">
        <f ca="1"/>
        <v>195</v>
      </c>
      <c r="F12">
        <f ca="1"/>
        <v>186</v>
      </c>
      <c r="G12">
        <f ca="1"/>
        <v>39</v>
      </c>
      <c r="H12" s="2">
        <f ca="1"/>
        <v>0.34899999999999998</v>
      </c>
      <c r="I12" s="2">
        <f ca="1"/>
        <v>0.2</v>
      </c>
      <c r="J12" s="2">
        <f ca="1"/>
        <v>0.75384615384615383</v>
      </c>
      <c r="K12" s="2">
        <f ca="1"/>
        <v>0.26309230769230768</v>
      </c>
      <c r="L12" s="1">
        <f ca="1"/>
        <v>0.58928492742968941</v>
      </c>
      <c r="M12" s="1">
        <f ca="1"/>
        <v>-0.49377648461253798</v>
      </c>
      <c r="N12" s="1">
        <f ca="1"/>
        <v>1.3013837825699295</v>
      </c>
      <c r="O12" s="1">
        <f ca="1"/>
        <v>8.8731325170431308E-2</v>
      </c>
      <c r="P12" s="8">
        <f ca="1"/>
        <v>17.302608408234104</v>
      </c>
      <c r="Q12" s="63">
        <f ca="1"/>
        <v>17.302608408234104</v>
      </c>
      <c r="R12" s="8" t="str">
        <f ca="1"/>
        <v>R</v>
      </c>
      <c r="S12" s="1">
        <f ca="1"/>
        <v>-8.1427858343526671E-2</v>
      </c>
      <c r="T12" s="1">
        <f ca="1"/>
        <v>-0.69003875637706769</v>
      </c>
      <c r="U12" s="1">
        <f ca="1"/>
        <v>0</v>
      </c>
      <c r="V12" s="1">
        <f ca="1"/>
        <v>0</v>
      </c>
      <c r="W12" s="1">
        <f ca="1"/>
        <v>0</v>
      </c>
      <c r="X12" s="1">
        <f ca="1"/>
        <v>0</v>
      </c>
      <c r="Y12" s="1">
        <f ca="1"/>
        <v>0</v>
      </c>
      <c r="Z12" s="7">
        <f ca="1">IF(_xlfn.XLOOKUP($AC$2,Teams!B:B,Teams!C:C) &gt;= A12, _xlfn.XMATCH($AC$2,INDIRECT("Players!B"&amp;Z11+2):INDIRECT("Players!B"&amp;$AB$5),1)+Z11, "")</f>
        <v>219</v>
      </c>
      <c r="AE12" s="48"/>
      <c r="AF12" s="48"/>
      <c r="AH12" t="s">
        <v>117</v>
      </c>
    </row>
    <row r="13" spans="1:34" x14ac:dyDescent="0.45">
      <c r="A13">
        <v>12</v>
      </c>
      <c r="B13" s="25" t="str" cm="1">
        <f t="array" aca="1" ref="B13:Y13" ca="1">IF(_xlfn.XLOOKUP($AC$2,Teams!B:B,Teams!C:C) &gt;= A13, _xlfn.XLOOKUP(INDIRECT("Players!A"&amp;Z13+1),Players!A:A,Players!A:X), "")</f>
        <v>Taylor Ward</v>
      </c>
      <c r="C13" s="25" t="str">
        <f ca="1"/>
        <v>LAA</v>
      </c>
      <c r="D13">
        <f ca="1"/>
        <v>59</v>
      </c>
      <c r="E13">
        <f ca="1"/>
        <v>219</v>
      </c>
      <c r="F13">
        <f ca="1"/>
        <v>193</v>
      </c>
      <c r="G13">
        <f ca="1"/>
        <v>54</v>
      </c>
      <c r="H13" s="2">
        <f ca="1"/>
        <v>0.39900000000000002</v>
      </c>
      <c r="I13" s="2">
        <f ca="1"/>
        <v>0.24657534246575341</v>
      </c>
      <c r="J13" s="2">
        <f ca="1"/>
        <v>0.63470319634703198</v>
      </c>
      <c r="K13" s="2">
        <f ca="1"/>
        <v>0.25324657534246575</v>
      </c>
      <c r="L13" s="1">
        <f ca="1"/>
        <v>-0.10915589232101409</v>
      </c>
      <c r="M13" s="1">
        <f ca="1"/>
        <v>5.2561950582412809E-2</v>
      </c>
      <c r="N13" s="1">
        <f ca="1"/>
        <v>-0.19570335703616792</v>
      </c>
      <c r="O13" s="1">
        <f ca="1"/>
        <v>-5.6171445422201191E-2</v>
      </c>
      <c r="P13" s="8">
        <f ca="1"/>
        <v>-12.301546547462062</v>
      </c>
      <c r="Q13" s="63">
        <f ca="1"/>
        <v>-12.301546547462062</v>
      </c>
      <c r="R13" s="8" t="str">
        <f ca="1"/>
        <v>R</v>
      </c>
      <c r="S13" s="1">
        <f ca="1"/>
        <v>-0.77954260655025509</v>
      </c>
      <c r="T13" s="1">
        <f ca="1"/>
        <v>0.42207286586932197</v>
      </c>
      <c r="U13" s="1" t="e">
        <f ca="1"/>
        <v>#NAME?</v>
      </c>
      <c r="V13" s="1" t="str">
        <f ca="1"/>
        <v/>
      </c>
      <c r="W13" s="1" t="str">
        <f ca="1"/>
        <v/>
      </c>
      <c r="X13" s="1" t="str">
        <f ca="1"/>
        <v/>
      </c>
      <c r="Y13" s="1" t="str">
        <f ca="1"/>
        <v/>
      </c>
      <c r="Z13" s="7">
        <f ca="1">IF(_xlfn.XLOOKUP($AC$2,Teams!B:B,Teams!C:C) &gt;= A13, _xlfn.XMATCH($AC$2,INDIRECT("Players!B"&amp;Z12+2):INDIRECT("Players!B"&amp;$AB$5),1)+Z12, "")</f>
        <v>243</v>
      </c>
      <c r="AE13" s="48"/>
      <c r="AF13" s="48"/>
      <c r="AH13" t="s">
        <v>10</v>
      </c>
    </row>
    <row r="14" spans="1:34" x14ac:dyDescent="0.45">
      <c r="A14">
        <v>13</v>
      </c>
      <c r="B14" s="25" t="str" cm="1">
        <f t="array" aca="1" ref="B14:Y14" ca="1">IF(_xlfn.XLOOKUP($AC$2,Teams!B:B,Teams!C:C) &gt;= A14, _xlfn.XLOOKUP(INDIRECT("Players!A"&amp;Z14+1),Players!A:A,Players!A:X), "")</f>
        <v>Luis Rengifo</v>
      </c>
      <c r="C14" s="25" t="str">
        <f ca="1"/>
        <v>LAA</v>
      </c>
      <c r="D14">
        <f ca="1"/>
        <v>24</v>
      </c>
      <c r="E14">
        <f ca="1"/>
        <v>82</v>
      </c>
      <c r="F14">
        <f ca="1"/>
        <v>77</v>
      </c>
      <c r="G14">
        <f ca="1"/>
        <v>17</v>
      </c>
      <c r="H14" s="2">
        <f ca="1"/>
        <v>0.247</v>
      </c>
      <c r="I14" s="2">
        <f ca="1"/>
        <v>0.2073170731707317</v>
      </c>
      <c r="J14" s="2">
        <f ca="1"/>
        <v>0.73170731707317072</v>
      </c>
      <c r="K14" s="2">
        <f ca="1"/>
        <v>0.18073170731707316</v>
      </c>
      <c r="L14" s="1">
        <f ca="1"/>
        <v>0.47955857195952895</v>
      </c>
      <c r="M14" s="1">
        <f ca="1"/>
        <v>-1.6083068924102364</v>
      </c>
      <c r="N14" s="1">
        <f ca="1"/>
        <v>1.0231989152946994</v>
      </c>
      <c r="O14" s="1">
        <f ca="1"/>
        <v>-1.1233957932592802</v>
      </c>
      <c r="P14" s="8">
        <f ca="1"/>
        <v>-92.11845504726098</v>
      </c>
      <c r="Q14" s="63">
        <f ca="1"/>
        <v>-92.11845504726098</v>
      </c>
      <c r="R14" s="8" t="str">
        <f ca="1"/>
        <v>L</v>
      </c>
      <c r="S14" s="1">
        <f ca="1"/>
        <v>-0.73435065144690892</v>
      </c>
      <c r="T14" s="1">
        <f ca="1"/>
        <v>-0.34530550963453754</v>
      </c>
      <c r="U14" s="1">
        <f ca="1"/>
        <v>0</v>
      </c>
      <c r="V14" s="1">
        <f ca="1"/>
        <v>0</v>
      </c>
      <c r="W14" s="1">
        <f ca="1"/>
        <v>0</v>
      </c>
      <c r="X14" s="1">
        <f ca="1"/>
        <v>0</v>
      </c>
      <c r="Y14" s="1">
        <f ca="1"/>
        <v>0</v>
      </c>
      <c r="Z14" s="7">
        <f ca="1">IF(_xlfn.XLOOKUP($AC$2,Teams!B:B,Teams!C:C) &gt;= A14, _xlfn.XMATCH($AC$2,INDIRECT("Players!B"&amp;Z13+2):INDIRECT("Players!B"&amp;$AB$5),1)+Z13, "")</f>
        <v>322</v>
      </c>
      <c r="AE14" s="48"/>
      <c r="AF14" s="48"/>
      <c r="AH14" t="s">
        <v>37</v>
      </c>
    </row>
    <row r="15" spans="1:34" x14ac:dyDescent="0.45">
      <c r="A15">
        <v>14</v>
      </c>
      <c r="B15" s="25" t="str" cm="1">
        <f t="array" aca="1" ref="B15:Y15" ca="1">IF(_xlfn.XLOOKUP($AC$2,Teams!B:B,Teams!C:C) &gt;= A15, _xlfn.XLOOKUP(INDIRECT("Players!A"&amp;Z15+1),Players!A:A,Players!A:X), "")</f>
        <v>Kurt Suzuki</v>
      </c>
      <c r="C15" s="25" t="str">
        <f ca="1"/>
        <v>LAA</v>
      </c>
      <c r="D15">
        <f ca="1"/>
        <v>43</v>
      </c>
      <c r="E15">
        <f ca="1"/>
        <v>146</v>
      </c>
      <c r="F15">
        <f ca="1"/>
        <v>128</v>
      </c>
      <c r="G15">
        <f ca="1"/>
        <v>29</v>
      </c>
      <c r="H15" s="2">
        <f ca="1"/>
        <v>0.29699999999999999</v>
      </c>
      <c r="I15" s="2">
        <f ca="1"/>
        <v>0.19863013698630136</v>
      </c>
      <c r="J15" s="2">
        <f ca="1"/>
        <v>0.67808219178082196</v>
      </c>
      <c r="K15" s="2">
        <f ca="1"/>
        <v>0.20139041095890411</v>
      </c>
      <c r="L15" s="1">
        <f ca="1"/>
        <v>0.60982730448118105</v>
      </c>
      <c r="M15" s="1">
        <f ca="1"/>
        <v>-1.0619684572152863</v>
      </c>
      <c r="N15" s="1">
        <f ca="1"/>
        <v>0.3493740655503686</v>
      </c>
      <c r="O15" s="1">
        <f ca="1"/>
        <v>-0.81935508930885514</v>
      </c>
      <c r="P15" s="8">
        <f ca="1"/>
        <v>-119.62584303909286</v>
      </c>
      <c r="Q15" s="63">
        <f ca="1"/>
        <v>-119.62584303909286</v>
      </c>
      <c r="R15" s="8" t="str">
        <f ca="1"/>
        <v>R</v>
      </c>
      <c r="S15" s="1">
        <f ca="1"/>
        <v>-0.21036450351279701</v>
      </c>
      <c r="T15" s="1">
        <f ca="1"/>
        <v>-0.91851638789155188</v>
      </c>
      <c r="U15" s="1" t="str">
        <f ca="1"/>
        <v>OF</v>
      </c>
      <c r="V15" s="1" t="str">
        <f ca="1"/>
        <v/>
      </c>
      <c r="W15" s="1" t="str">
        <f ca="1"/>
        <v/>
      </c>
      <c r="X15" s="1" t="str">
        <f ca="1"/>
        <v/>
      </c>
      <c r="Y15" s="1" t="str">
        <f ca="1"/>
        <v/>
      </c>
      <c r="Z15" s="7">
        <f ca="1">IF(_xlfn.XLOOKUP($AC$2,Teams!B:B,Teams!C:C) &gt;= A15, _xlfn.XMATCH($AC$2,INDIRECT("Players!B"&amp;Z14+2):INDIRECT("Players!B"&amp;$AB$5),1)+Z14, "")</f>
        <v>353</v>
      </c>
      <c r="AE15" s="48"/>
      <c r="AF15" s="48"/>
      <c r="AH15" t="s">
        <v>65</v>
      </c>
    </row>
    <row r="16" spans="1:34" x14ac:dyDescent="0.45">
      <c r="A16">
        <v>15</v>
      </c>
      <c r="B16" s="25" t="str" cm="1">
        <f t="array" aca="1" ref="B16" ca="1">IF(_xlfn.XLOOKUP($AC$2,Teams!B:B,Teams!C:C) &gt;= A16, _xlfn.XLOOKUP(INDIRECT("Players!A"&amp;Z16+1),Players!A:A,Players!A:X), "")</f>
        <v/>
      </c>
      <c r="Z16" s="7" t="str">
        <f ca="1">IF(_xlfn.XLOOKUP($AC$2,Teams!B:B,Teams!C:C) &gt;= A16, _xlfn.XMATCH($AC$2,INDIRECT("Players!B"&amp;Z15+2):INDIRECT("Players!B"&amp;$AB$5),1)+Z15, "")</f>
        <v/>
      </c>
      <c r="AE16" s="48"/>
      <c r="AF16" s="48"/>
      <c r="AH16" t="s">
        <v>14</v>
      </c>
    </row>
    <row r="17" spans="1:34" x14ac:dyDescent="0.45">
      <c r="A17">
        <v>16</v>
      </c>
      <c r="B17" s="25" t="str" cm="1">
        <f t="array" aca="1" ref="B17" ca="1">IF(_xlfn.XLOOKUP($AC$2,Teams!B:B,Teams!C:C) &gt;= A17, _xlfn.XLOOKUP(INDIRECT("Players!A"&amp;Z17+1),Players!A:A,Players!A:X), "")</f>
        <v/>
      </c>
      <c r="Z17" s="40" t="str">
        <f ca="1">IF(_xlfn.XLOOKUP($AC$2,Teams!B:B,Teams!C:C) &gt;= A17, _xlfn.XMATCH($AC$2,INDIRECT("Players!B"&amp;Z16+2):INDIRECT("Players!B"&amp;$AB$5),1)+Z16, "")</f>
        <v/>
      </c>
      <c r="AE17" s="48"/>
      <c r="AF17" s="48"/>
      <c r="AH17" t="s">
        <v>7</v>
      </c>
    </row>
    <row r="18" spans="1:34" x14ac:dyDescent="0.45">
      <c r="A18">
        <v>17</v>
      </c>
      <c r="B18" s="25" t="str" cm="1">
        <f t="array" aca="1" ref="B18" ca="1">IF(_xlfn.XLOOKUP($AC$2,Teams!B:B,Teams!C:C) &gt;= A18, _xlfn.XLOOKUP(INDIRECT("Players!A"&amp;Z18+1),Players!A:A,Players!A:X), "")</f>
        <v/>
      </c>
      <c r="P18" s="41"/>
      <c r="R18" s="41"/>
      <c r="Z18" s="42" t="str">
        <f ca="1">IF(_xlfn.XLOOKUP($AC$2,Teams!B:B,Teams!C:C) &gt;= A18, _xlfn.XMATCH($AC$2,INDIRECT("Players!B"&amp;Z17+2):INDIRECT("Players!B"&amp;$AB$5),1)+Z17, "")</f>
        <v/>
      </c>
      <c r="AE18" s="48"/>
      <c r="AF18" s="48"/>
      <c r="AH18" t="s">
        <v>29</v>
      </c>
    </row>
    <row r="19" spans="1:34" x14ac:dyDescent="0.45">
      <c r="A19">
        <v>18</v>
      </c>
      <c r="B19" s="25" t="str" cm="1">
        <f t="array" aca="1" ref="B19" ca="1">IF(_xlfn.XLOOKUP($AC$2,Teams!B:B,Teams!C:C) &gt;= A19, _xlfn.XLOOKUP(INDIRECT("Players!A"&amp;Z19+1),Players!A:A,Players!A:X), "")</f>
        <v/>
      </c>
      <c r="P19" s="63"/>
      <c r="R19" s="63"/>
      <c r="Z19" s="64" t="str">
        <f ca="1">IF(_xlfn.XLOOKUP($AC$2,Teams!B:B,Teams!C:C) &gt;= A19, _xlfn.XMATCH($AC$2,INDIRECT("Players!B"&amp;Z18+2):INDIRECT("Players!B"&amp;$AB$5),1)+Z18, "")</f>
        <v/>
      </c>
      <c r="AE19" s="48"/>
      <c r="AF19" s="48"/>
      <c r="AH19" t="s">
        <v>24</v>
      </c>
    </row>
    <row r="20" spans="1:34" x14ac:dyDescent="0.45">
      <c r="A20">
        <v>19</v>
      </c>
      <c r="B20" s="25" t="str" cm="1">
        <f t="array" aca="1" ref="B20" ca="1">IF(_xlfn.XLOOKUP($AC$2,Teams!B:B,Teams!C:C) &gt;= A20, _xlfn.XLOOKUP(INDIRECT("Players!A"&amp;Z20+1),Players!A:A,Players!A:X), "")</f>
        <v/>
      </c>
      <c r="P20" s="63"/>
      <c r="R20" s="63"/>
      <c r="Z20" s="64" t="str">
        <f ca="1">IF(_xlfn.XLOOKUP($AC$2,Teams!B:B,Teams!C:C) &gt;= A20, _xlfn.XMATCH($AC$2,INDIRECT("Players!B"&amp;Z19+2):INDIRECT("Players!B"&amp;$AB$5),1)+Z19, "")</f>
        <v/>
      </c>
      <c r="AE20" s="48"/>
      <c r="AF20" s="48"/>
      <c r="AH20" t="s">
        <v>63</v>
      </c>
    </row>
    <row r="21" spans="1:34" x14ac:dyDescent="0.45">
      <c r="B21" s="25"/>
      <c r="AE21" s="48"/>
      <c r="AF21" s="48"/>
      <c r="AH21" t="s">
        <v>33</v>
      </c>
    </row>
    <row r="22" spans="1:34" x14ac:dyDescent="0.45">
      <c r="AA22" s="63" t="s">
        <v>550</v>
      </c>
      <c r="AB22" s="64" t="s">
        <v>551</v>
      </c>
      <c r="AC22" s="64" t="s">
        <v>642</v>
      </c>
      <c r="AH22" t="s">
        <v>114</v>
      </c>
    </row>
    <row r="23" spans="1:34" x14ac:dyDescent="0.45">
      <c r="A23">
        <v>1</v>
      </c>
      <c r="B23" t="str" cm="1">
        <f t="array" aca="1" ref="B23:Z23" ca="1">_xlfn.XLOOKUP(A23,A$2:A$19,$B$2:$Z$19)</f>
        <v>Shohei Ohtani</v>
      </c>
      <c r="C23" t="str">
        <f ca="1"/>
        <v>LAA</v>
      </c>
      <c r="D23">
        <f ca="1"/>
        <v>88</v>
      </c>
      <c r="E23">
        <f ca="1"/>
        <v>348</v>
      </c>
      <c r="F23">
        <f ca="1"/>
        <v>306</v>
      </c>
      <c r="G23">
        <f ca="1"/>
        <v>100</v>
      </c>
      <c r="H23" s="2">
        <f ca="1"/>
        <v>0.69</v>
      </c>
      <c r="I23" s="2">
        <f ca="1"/>
        <v>0.28735632183908044</v>
      </c>
      <c r="J23" s="2">
        <f ca="1"/>
        <v>0.59195402298850575</v>
      </c>
      <c r="K23" s="2">
        <f ca="1"/>
        <v>0.40844827586206894</v>
      </c>
      <c r="L23" s="1">
        <f ca="1"/>
        <v>-0.72070481833667432</v>
      </c>
      <c r="M23" s="1">
        <f ca="1"/>
        <v>3.232251643417023</v>
      </c>
      <c r="N23" s="1">
        <f ca="1"/>
        <v>-0.73286676985738264</v>
      </c>
      <c r="O23" s="1">
        <f ca="1"/>
        <v>2.2279812825706098</v>
      </c>
      <c r="P23" s="8">
        <f ca="1"/>
        <v>775.33748633457219</v>
      </c>
      <c r="Q23" s="63">
        <f ca="1"/>
        <v>775.33748633457219</v>
      </c>
      <c r="R23" s="8" t="str">
        <f ca="1"/>
        <v>L</v>
      </c>
      <c r="S23" s="1">
        <f ca="1"/>
        <v>1.3635346869107183</v>
      </c>
      <c r="T23" s="1">
        <f ca="1"/>
        <v>1.6038405180827773</v>
      </c>
      <c r="U23" s="1" t="str">
        <f ca="1"/>
        <v>2B</v>
      </c>
      <c r="V23" s="1" t="str">
        <f ca="1"/>
        <v/>
      </c>
      <c r="W23" s="1" t="str">
        <f ca="1"/>
        <v/>
      </c>
      <c r="X23" s="1" t="str">
        <f ca="1"/>
        <v/>
      </c>
      <c r="Y23" s="1" t="str">
        <f ca="1"/>
        <v/>
      </c>
      <c r="Z23" s="7">
        <f ca="1"/>
        <v>3</v>
      </c>
      <c r="AA23" s="1">
        <f ca="1">S23*$E23</f>
        <v>474.51007104492999</v>
      </c>
      <c r="AB23" s="1">
        <f t="shared" ref="AB23:AB31" ca="1" si="0">T23*$E23</f>
        <v>558.13650029280655</v>
      </c>
      <c r="AC23" s="1">
        <f ca="1">(IF(AD$9="R",T23,S23)-IF(R23="R",AE$9,IF(R23="L",AF$9,IF(R23="S",IF(AD$9="R",AF$9,AE$9)))))*E23</f>
        <v>610.69038559642638</v>
      </c>
      <c r="AH23" t="s">
        <v>57</v>
      </c>
    </row>
    <row r="24" spans="1:34" x14ac:dyDescent="0.45">
      <c r="A24">
        <v>2</v>
      </c>
      <c r="B24" t="str" cm="1">
        <f t="array" aca="1" ref="B24:Z24" ca="1">_xlfn.XLOOKUP(A24,A$2:A$19,$B$2:$Z$19)</f>
        <v>Jared Walsh</v>
      </c>
      <c r="C24" t="str">
        <f ca="1"/>
        <v>LAA</v>
      </c>
      <c r="D24">
        <f ca="1"/>
        <v>88</v>
      </c>
      <c r="E24">
        <f ca="1"/>
        <v>359</v>
      </c>
      <c r="F24">
        <f ca="1"/>
        <v>329</v>
      </c>
      <c r="G24">
        <f ca="1"/>
        <v>98</v>
      </c>
      <c r="H24" s="2">
        <f ca="1"/>
        <v>0.55600000000000005</v>
      </c>
      <c r="I24" s="2">
        <f ca="1"/>
        <v>0.27298050139275765</v>
      </c>
      <c r="J24" s="2">
        <f ca="1"/>
        <v>0.64345403899721454</v>
      </c>
      <c r="K24" s="2">
        <f ca="1"/>
        <v>0.3577604456824513</v>
      </c>
      <c r="L24" s="1">
        <f ca="1"/>
        <v>-0.50512594579265679</v>
      </c>
      <c r="M24" s="1">
        <f ca="1"/>
        <v>1.7680646370945572</v>
      </c>
      <c r="N24" s="1">
        <f ca="1"/>
        <v>-8.5744914948632844E-2</v>
      </c>
      <c r="O24" s="1">
        <f ca="1"/>
        <v>1.4819923842969971</v>
      </c>
      <c r="P24" s="8">
        <f ca="1"/>
        <v>532.03526596262191</v>
      </c>
      <c r="Q24" s="63">
        <f ca="1"/>
        <v>532.03526596262191</v>
      </c>
      <c r="R24" s="8" t="str">
        <f ca="1"/>
        <v>L</v>
      </c>
      <c r="S24" s="1">
        <f ca="1"/>
        <v>0.56000233979733383</v>
      </c>
      <c r="T24" s="1">
        <f ca="1"/>
        <v>2.8790711786993892</v>
      </c>
      <c r="U24" s="1" t="str">
        <f ca="1"/>
        <v>OF</v>
      </c>
      <c r="V24" s="1" t="str">
        <f ca="1"/>
        <v/>
      </c>
      <c r="W24" s="1" t="str">
        <f ca="1"/>
        <v/>
      </c>
      <c r="X24" s="1" t="str">
        <f ca="1"/>
        <v/>
      </c>
      <c r="Y24" s="1" t="str">
        <f ca="1"/>
        <v/>
      </c>
      <c r="Z24" s="7">
        <f ca="1"/>
        <v>22</v>
      </c>
      <c r="AA24" s="1">
        <f t="shared" ref="AA24:AA31" ca="1" si="1">S24*$E24</f>
        <v>201.04083998724283</v>
      </c>
      <c r="AB24" s="1">
        <f t="shared" ca="1" si="0"/>
        <v>1033.5865531530808</v>
      </c>
      <c r="AC24" s="1">
        <f t="shared" ref="AC24:AC31" ca="1" si="2">(IF(AD$9="R",T24,S24)-IF(R24="R",AE$9,IF(R24="L",AF$9,IF(R24="S",IF(AD$9="R",AF$9,AE$9)))))*E24</f>
        <v>1087.8016244864127</v>
      </c>
      <c r="AH24" t="s">
        <v>78</v>
      </c>
    </row>
    <row r="25" spans="1:34" x14ac:dyDescent="0.45">
      <c r="A25">
        <v>3</v>
      </c>
      <c r="B25" t="str" cm="1">
        <f t="array" aca="1" ref="B25:Z25" ca="1">_xlfn.XLOOKUP(A25,A$2:A$19,$B$2:$Z$19)</f>
        <v>David Fletcher</v>
      </c>
      <c r="C25" t="str">
        <f ca="1"/>
        <v>LAA</v>
      </c>
      <c r="D25">
        <f ca="1"/>
        <v>85</v>
      </c>
      <c r="E25">
        <f ca="1"/>
        <v>359</v>
      </c>
      <c r="F25">
        <f ca="1"/>
        <v>338</v>
      </c>
      <c r="G25">
        <f ca="1"/>
        <v>37</v>
      </c>
      <c r="H25" s="2">
        <f ca="1"/>
        <v>0.38800000000000001</v>
      </c>
      <c r="I25" s="2">
        <f ca="1"/>
        <v>0.10306406685236769</v>
      </c>
      <c r="J25" s="2">
        <f ca="1"/>
        <v>0.83844011142061281</v>
      </c>
      <c r="K25" s="2">
        <f ca="1"/>
        <v>0.32531476323119779</v>
      </c>
      <c r="L25" s="1">
        <f ca="1"/>
        <v>2.042929904076165</v>
      </c>
      <c r="M25" s="1">
        <f ca="1"/>
        <v>-6.7632505160476364E-2</v>
      </c>
      <c r="N25" s="1">
        <f ca="1"/>
        <v>2.3643465344727415</v>
      </c>
      <c r="O25" s="1">
        <f ca="1"/>
        <v>1.0044789689510203</v>
      </c>
      <c r="P25" s="8">
        <f ca="1"/>
        <v>360.6079498534163</v>
      </c>
      <c r="Q25" s="63">
        <f ca="1"/>
        <v>360.6079498534163</v>
      </c>
      <c r="R25" s="8" t="str">
        <f ca="1"/>
        <v>R</v>
      </c>
      <c r="S25" s="1">
        <f ca="1"/>
        <v>-0.55953187001988658</v>
      </c>
      <c r="T25" s="1">
        <f ca="1"/>
        <v>2.3879443430667557E-2</v>
      </c>
      <c r="U25" s="1" t="e">
        <f ca="1"/>
        <v>#NAME?</v>
      </c>
      <c r="V25" s="1" t="str">
        <f ca="1"/>
        <v/>
      </c>
      <c r="W25" s="1" t="str">
        <f ca="1"/>
        <v/>
      </c>
      <c r="X25" s="1" t="str">
        <f ca="1"/>
        <v/>
      </c>
      <c r="Y25" s="1" t="str">
        <f ca="1"/>
        <v/>
      </c>
      <c r="Z25" s="7">
        <f ca="1"/>
        <v>44</v>
      </c>
      <c r="AA25" s="1">
        <f t="shared" ca="1" si="1"/>
        <v>-200.87194133713928</v>
      </c>
      <c r="AB25" s="1">
        <f t="shared" ca="1" si="0"/>
        <v>8.5727201916096529</v>
      </c>
      <c r="AC25" s="1">
        <f t="shared" ca="1" si="2"/>
        <v>-22.044731069033936</v>
      </c>
      <c r="AH25" t="s">
        <v>31</v>
      </c>
    </row>
    <row r="26" spans="1:34" x14ac:dyDescent="0.45">
      <c r="A26">
        <v>4</v>
      </c>
      <c r="B26" t="str" cm="1">
        <f t="array" aca="1" ref="B26:Z26" ca="1">_xlfn.XLOOKUP(A26,A$2:A$19,$B$2:$Z$19)</f>
        <v>Jose Iglesias</v>
      </c>
      <c r="C26" t="str">
        <f ca="1"/>
        <v>LAA</v>
      </c>
      <c r="D26">
        <f ca="1"/>
        <v>76</v>
      </c>
      <c r="E26">
        <f ca="1"/>
        <v>301</v>
      </c>
      <c r="F26">
        <f ca="1"/>
        <v>288</v>
      </c>
      <c r="G26">
        <f ca="1"/>
        <v>46</v>
      </c>
      <c r="H26" s="2">
        <f ca="1"/>
        <v>0.38900000000000001</v>
      </c>
      <c r="I26" s="2">
        <f ca="1"/>
        <v>0.15282392026578073</v>
      </c>
      <c r="J26" s="2">
        <f ca="1"/>
        <v>0.8039867109634552</v>
      </c>
      <c r="K26" s="2">
        <f ca="1"/>
        <v>0.31275083056478409</v>
      </c>
      <c r="L26" s="1">
        <f ca="1"/>
        <v>1.2967343643591205</v>
      </c>
      <c r="M26" s="1">
        <f ca="1"/>
        <v>-5.6705736456577352E-2</v>
      </c>
      <c r="N26" s="1">
        <f ca="1"/>
        <v>1.9314233989152776</v>
      </c>
      <c r="O26" s="1">
        <f ca="1"/>
        <v>0.81957158083459902</v>
      </c>
      <c r="P26" s="8">
        <f ca="1"/>
        <v>246.6910458312143</v>
      </c>
      <c r="Q26" s="63">
        <f ca="1"/>
        <v>246.6910458312143</v>
      </c>
      <c r="R26" s="8" t="str">
        <f ca="1"/>
        <v>R</v>
      </c>
      <c r="S26" s="1">
        <f ca="1"/>
        <v>-0.52195365796584048</v>
      </c>
      <c r="T26" s="1">
        <f ca="1"/>
        <v>0.91746742906725942</v>
      </c>
      <c r="U26" s="1" t="str">
        <f ca="1"/>
        <v>C</v>
      </c>
      <c r="V26" s="1" t="str">
        <f ca="1"/>
        <v/>
      </c>
      <c r="W26" s="1" t="str">
        <f ca="1"/>
        <v/>
      </c>
      <c r="X26" s="1" t="str">
        <f ca="1"/>
        <v/>
      </c>
      <c r="Y26" s="1" t="str">
        <f ca="1"/>
        <v/>
      </c>
      <c r="Z26" s="7">
        <f ca="1"/>
        <v>68</v>
      </c>
      <c r="AA26" s="1">
        <f t="shared" ca="1" si="1"/>
        <v>-157.10805104771799</v>
      </c>
      <c r="AB26" s="1">
        <f t="shared" ca="1" si="0"/>
        <v>276.15769614924511</v>
      </c>
      <c r="AC26" s="1">
        <f t="shared" ca="1" si="2"/>
        <v>250.4867969028559</v>
      </c>
      <c r="AH26" t="s">
        <v>47</v>
      </c>
    </row>
    <row r="27" spans="1:34" x14ac:dyDescent="0.45">
      <c r="A27">
        <v>5</v>
      </c>
      <c r="B27" t="str" cm="1">
        <f t="array" aca="1" ref="B27:Z27" ca="1">_xlfn.XLOOKUP(A27,A$2:A$19,$B$2:$Z$19)</f>
        <v>Mike Trout</v>
      </c>
      <c r="C27" t="str">
        <f ca="1"/>
        <v>LAA</v>
      </c>
      <c r="D27">
        <f ca="1"/>
        <v>36</v>
      </c>
      <c r="E27">
        <f ca="1"/>
        <v>146</v>
      </c>
      <c r="F27">
        <f ca="1"/>
        <v>117</v>
      </c>
      <c r="G27">
        <f ca="1"/>
        <v>41</v>
      </c>
      <c r="H27" s="2">
        <f ca="1"/>
        <v>0.624</v>
      </c>
      <c r="I27" s="2">
        <f ca="1"/>
        <v>0.28082191780821919</v>
      </c>
      <c r="J27" s="2">
        <f ca="1"/>
        <v>0.52054794520547942</v>
      </c>
      <c r="K27" s="2">
        <f ca="1"/>
        <v>0.32482191780821917</v>
      </c>
      <c r="L27" s="1">
        <f ca="1"/>
        <v>-0.62271531860829676</v>
      </c>
      <c r="M27" s="1">
        <f ca="1"/>
        <v>2.5110849089596892</v>
      </c>
      <c r="N27" s="1">
        <f ca="1"/>
        <v>-1.6301176270007374</v>
      </c>
      <c r="O27" s="1">
        <f ca="1"/>
        <v>0.99722560630353319</v>
      </c>
      <c r="P27" s="8">
        <f ca="1"/>
        <v>145.59493852031585</v>
      </c>
      <c r="Q27" s="63">
        <f ca="1"/>
        <v>145.59493852031585</v>
      </c>
      <c r="R27" s="8" t="str">
        <f ca="1"/>
        <v>R</v>
      </c>
      <c r="S27" s="1">
        <f ca="1"/>
        <v>-1.2430328815217151</v>
      </c>
      <c r="T27" s="1">
        <f ca="1"/>
        <v>1.8029842269273784</v>
      </c>
      <c r="U27" s="1" t="str">
        <f ca="1"/>
        <v>1B</v>
      </c>
      <c r="V27" s="1" t="str">
        <f ca="1"/>
        <v/>
      </c>
      <c r="W27" s="1" t="str">
        <f ca="1"/>
        <v/>
      </c>
      <c r="X27" s="1" t="str">
        <f ca="1"/>
        <v/>
      </c>
      <c r="Y27" s="1" t="str">
        <f ca="1"/>
        <v/>
      </c>
      <c r="Z27" s="7">
        <f ca="1"/>
        <v>118</v>
      </c>
      <c r="AA27" s="1">
        <f t="shared" ca="1" si="1"/>
        <v>-181.48280070217041</v>
      </c>
      <c r="AB27" s="1">
        <f t="shared" ca="1" si="0"/>
        <v>263.23569713139722</v>
      </c>
      <c r="AC27" s="1">
        <f t="shared" ca="1" si="2"/>
        <v>250.78403171620513</v>
      </c>
      <c r="AH27" t="s">
        <v>93</v>
      </c>
    </row>
    <row r="28" spans="1:34" x14ac:dyDescent="0.45">
      <c r="A28">
        <v>6</v>
      </c>
      <c r="B28" t="str" cm="1">
        <f t="array" aca="1" ref="B28:Z28" ca="1">_xlfn.XLOOKUP(A28,A$2:A$19,$B$2:$Z$19)</f>
        <v>Max Stassi</v>
      </c>
      <c r="C28" t="str">
        <f ca="1"/>
        <v>LAA</v>
      </c>
      <c r="D28">
        <f ca="1"/>
        <v>39</v>
      </c>
      <c r="E28">
        <f ca="1"/>
        <v>134</v>
      </c>
      <c r="F28">
        <f ca="1"/>
        <v>119</v>
      </c>
      <c r="G28">
        <f ca="1"/>
        <v>39</v>
      </c>
      <c r="H28" s="2">
        <f ca="1"/>
        <v>0.52100000000000002</v>
      </c>
      <c r="I28" s="2">
        <f ca="1"/>
        <v>0.29104477611940299</v>
      </c>
      <c r="J28" s="2">
        <f ca="1"/>
        <v>0.59701492537313428</v>
      </c>
      <c r="K28" s="2">
        <f ca="1"/>
        <v>0.31104477611940295</v>
      </c>
      <c r="L28" s="1">
        <f ca="1"/>
        <v>-0.77601663988808245</v>
      </c>
      <c r="M28" s="1">
        <f ca="1"/>
        <v>1.3856277324580917</v>
      </c>
      <c r="N28" s="1">
        <f ca="1"/>
        <v>-0.66927415780656085</v>
      </c>
      <c r="O28" s="1">
        <f ca="1"/>
        <v>0.79446303561586051</v>
      </c>
      <c r="P28" s="8">
        <f ca="1"/>
        <v>106.45804677252531</v>
      </c>
      <c r="Q28" s="63">
        <f ca="1"/>
        <v>106.45804677252531</v>
      </c>
      <c r="R28" s="8" t="str">
        <f ca="1"/>
        <v>R</v>
      </c>
      <c r="S28" s="1">
        <f ca="1"/>
        <v>-0.28788548773485451</v>
      </c>
      <c r="T28" s="1">
        <f ca="1"/>
        <v>-0.13579738746432571</v>
      </c>
      <c r="U28" s="1" t="str">
        <f ca="1"/>
        <v>DH</v>
      </c>
      <c r="V28" s="1" t="str">
        <f ca="1"/>
        <v/>
      </c>
      <c r="W28" s="1" t="str">
        <f ca="1"/>
        <v/>
      </c>
      <c r="X28" s="1" t="str">
        <f ca="1"/>
        <v/>
      </c>
      <c r="Y28" s="1" t="str">
        <f ca="1"/>
        <v/>
      </c>
      <c r="Z28" s="7">
        <f ca="1"/>
        <v>140</v>
      </c>
      <c r="AA28" s="1">
        <f t="shared" ca="1" si="1"/>
        <v>-38.576655356470503</v>
      </c>
      <c r="AB28" s="1">
        <f t="shared" ca="1" si="0"/>
        <v>-18.196849920219645</v>
      </c>
      <c r="AC28" s="1">
        <f t="shared" ca="1" si="2"/>
        <v>-29.625090780738425</v>
      </c>
      <c r="AH28" t="s">
        <v>44</v>
      </c>
    </row>
    <row r="29" spans="1:34" x14ac:dyDescent="0.45">
      <c r="A29">
        <v>7</v>
      </c>
      <c r="B29" t="str" cm="1">
        <f t="array" aca="1" ref="B29:Z29" ca="1">_xlfn.XLOOKUP(A29,A$2:A$19,$B$2:$Z$19)</f>
        <v>Justin Upton</v>
      </c>
      <c r="C29" t="str">
        <f ca="1"/>
        <v>LAA</v>
      </c>
      <c r="D29">
        <f ca="1"/>
        <v>63</v>
      </c>
      <c r="E29">
        <f ca="1"/>
        <v>256</v>
      </c>
      <c r="F29">
        <f ca="1"/>
        <v>223</v>
      </c>
      <c r="G29">
        <f ca="1"/>
        <v>74</v>
      </c>
      <c r="H29" s="2">
        <f ca="1"/>
        <v>0.48</v>
      </c>
      <c r="I29" s="2">
        <f ca="1"/>
        <v>0.2890625</v>
      </c>
      <c r="J29" s="2">
        <f ca="1"/>
        <v>0.58203125</v>
      </c>
      <c r="K29" s="2">
        <f ca="1"/>
        <v>0.27937499999999998</v>
      </c>
      <c r="L29" s="1">
        <f ca="1"/>
        <v>-0.74629055555867385</v>
      </c>
      <c r="M29" s="1">
        <f ca="1"/>
        <v>0.9376302155982319</v>
      </c>
      <c r="N29" s="1">
        <f ca="1"/>
        <v>-0.8575510662870075</v>
      </c>
      <c r="O29" s="1">
        <f ca="1"/>
        <v>0.32836888023050148</v>
      </c>
      <c r="P29" s="8">
        <f ca="1"/>
        <v>84.062433339008379</v>
      </c>
      <c r="Q29" s="63">
        <f ca="1"/>
        <v>84.062433339008379</v>
      </c>
      <c r="R29" s="8" t="str">
        <f ca="1"/>
        <v>R</v>
      </c>
      <c r="S29" s="1">
        <f ca="1"/>
        <v>0.10076177120552936</v>
      </c>
      <c r="T29" s="1">
        <f ca="1"/>
        <v>8.9269503582396076E-2</v>
      </c>
      <c r="U29" s="1" t="str">
        <f ca="1"/>
        <v>C</v>
      </c>
      <c r="V29" s="1" t="str">
        <f ca="1"/>
        <v/>
      </c>
      <c r="W29" s="1" t="str">
        <f ca="1"/>
        <v/>
      </c>
      <c r="X29" s="1" t="str">
        <f ca="1"/>
        <v/>
      </c>
      <c r="Y29" s="1" t="str">
        <f ca="1"/>
        <v/>
      </c>
      <c r="Z29" s="7">
        <f ca="1"/>
        <v>159</v>
      </c>
      <c r="AA29" s="1">
        <f t="shared" ca="1" si="1"/>
        <v>25.795013428615515</v>
      </c>
      <c r="AB29" s="1">
        <f t="shared" ca="1" si="0"/>
        <v>22.852992917093395</v>
      </c>
      <c r="AC29" s="1">
        <f t="shared" ca="1" si="2"/>
        <v>1.0199357507291644</v>
      </c>
      <c r="AH29" t="s">
        <v>20</v>
      </c>
    </row>
    <row r="30" spans="1:34" x14ac:dyDescent="0.45">
      <c r="A30">
        <v>8</v>
      </c>
      <c r="B30" t="str" cm="1">
        <f t="array" aca="1" ref="B30:Z30" ca="1">_xlfn.XLOOKUP(A30,A$2:A$19,$B$2:$Z$19)</f>
        <v>Anthony Rendon</v>
      </c>
      <c r="C30" t="str">
        <f ca="1"/>
        <v>LAA</v>
      </c>
      <c r="D30">
        <f ca="1"/>
        <v>58</v>
      </c>
      <c r="E30">
        <f ca="1"/>
        <v>249</v>
      </c>
      <c r="F30">
        <f ca="1"/>
        <v>217</v>
      </c>
      <c r="G30">
        <f ca="1"/>
        <v>41</v>
      </c>
      <c r="H30" s="2">
        <f ca="1"/>
        <v>0.38200000000000001</v>
      </c>
      <c r="I30" s="2">
        <f ca="1"/>
        <v>0.1646586345381526</v>
      </c>
      <c r="J30" s="2">
        <f ca="1"/>
        <v>0.70682730923694781</v>
      </c>
      <c r="K30" s="2">
        <f ca="1"/>
        <v>0.27000803212851404</v>
      </c>
      <c r="L30" s="1">
        <f ca="1"/>
        <v>1.1192617554569189</v>
      </c>
      <c r="M30" s="1">
        <f ca="1"/>
        <v>-0.13319311738387046</v>
      </c>
      <c r="N30" s="1">
        <f ca="1"/>
        <v>0.71056994798722961</v>
      </c>
      <c r="O30" s="1">
        <f ca="1"/>
        <v>0.19051223855038538</v>
      </c>
      <c r="P30" s="8">
        <f ca="1"/>
        <v>47.437547399045961</v>
      </c>
      <c r="Q30" s="63">
        <f ca="1"/>
        <v>47.437547399045961</v>
      </c>
      <c r="R30" s="8" t="str">
        <f ca="1"/>
        <v>R</v>
      </c>
      <c r="S30" s="1">
        <f ca="1"/>
        <v>-0.84214547947407825</v>
      </c>
      <c r="T30" s="1">
        <f ca="1"/>
        <v>0.27289919787778633</v>
      </c>
      <c r="U30" s="1" t="str">
        <f ca="1"/>
        <v>C</v>
      </c>
      <c r="V30" s="1" t="str">
        <f ca="1"/>
        <v/>
      </c>
      <c r="W30" s="1" t="str">
        <f ca="1"/>
        <v/>
      </c>
      <c r="X30" s="1" t="str">
        <f ca="1"/>
        <v/>
      </c>
      <c r="Y30" s="1" t="str">
        <f ca="1"/>
        <v/>
      </c>
      <c r="Z30" s="7">
        <f ca="1"/>
        <v>188</v>
      </c>
      <c r="AA30" s="1">
        <f t="shared" ca="1" si="1"/>
        <v>-209.69422438904547</v>
      </c>
      <c r="AB30" s="1">
        <f t="shared" ca="1" si="0"/>
        <v>67.951900271568789</v>
      </c>
      <c r="AC30" s="1">
        <f t="shared" ca="1" si="2"/>
        <v>46.715840762097336</v>
      </c>
      <c r="AH30" t="s">
        <v>53</v>
      </c>
    </row>
    <row r="31" spans="1:34" x14ac:dyDescent="0.45">
      <c r="A31">
        <v>9</v>
      </c>
      <c r="B31" t="str" cm="1">
        <f t="array" aca="1" ref="B31:Z31" ca="1">IF(A31="P","-- Pitcher Spot --",_xlfn.XLOOKUP(A31,A$2:A$19,$B$2:$Z$19))</f>
        <v>Phil Gosselin</v>
      </c>
      <c r="C31" t="str">
        <f ca="1"/>
        <v>LAA</v>
      </c>
      <c r="D31">
        <f ca="1"/>
        <v>45</v>
      </c>
      <c r="E31">
        <f ca="1"/>
        <v>136</v>
      </c>
      <c r="F31">
        <f ca="1"/>
        <v>124</v>
      </c>
      <c r="G31">
        <f ca="1"/>
        <v>35</v>
      </c>
      <c r="H31" s="2">
        <f ca="1"/>
        <v>0.41899999999999998</v>
      </c>
      <c r="I31" s="2">
        <f ca="1"/>
        <v>0.25735294117647056</v>
      </c>
      <c r="J31" s="2">
        <f ca="1"/>
        <v>0.65441176470588236</v>
      </c>
      <c r="K31" s="2">
        <f ca="1"/>
        <v>0.2741985294117647</v>
      </c>
      <c r="L31" s="1">
        <f ca="1"/>
        <v>-0.27077606471142335</v>
      </c>
      <c r="M31" s="1">
        <f ca="1"/>
        <v>0.27109732466039255</v>
      </c>
      <c r="N31" s="1">
        <f ca="1"/>
        <v>5.194404780771484E-2</v>
      </c>
      <c r="O31" s="1">
        <f ca="1"/>
        <v>0.25218511822334022</v>
      </c>
      <c r="P31" s="8">
        <f ca="1"/>
        <v>34.297176078374271</v>
      </c>
      <c r="Q31" s="63">
        <f ca="1"/>
        <v>34.297176078374271</v>
      </c>
      <c r="R31" s="8" t="str">
        <f ca="1"/>
        <v>R</v>
      </c>
      <c r="S31" s="1">
        <f ca="1"/>
        <v>0.5450109315228967</v>
      </c>
      <c r="T31" s="1">
        <f ca="1"/>
        <v>-0.5891614600998667</v>
      </c>
      <c r="U31" s="1" t="str">
        <f ca="1"/>
        <v>OF</v>
      </c>
      <c r="V31" s="1" t="str">
        <f ca="1"/>
        <v>OF</v>
      </c>
      <c r="W31" s="1" t="str">
        <f ca="1"/>
        <v/>
      </c>
      <c r="X31" s="1" t="str">
        <f ca="1"/>
        <v/>
      </c>
      <c r="Y31" s="1" t="str">
        <f ca="1"/>
        <v/>
      </c>
      <c r="Z31" s="7">
        <f ca="1"/>
        <v>201</v>
      </c>
      <c r="AA31" s="1">
        <f t="shared" ca="1" si="1"/>
        <v>74.121486687113958</v>
      </c>
      <c r="AB31" s="1">
        <f t="shared" ca="1" si="0"/>
        <v>-80.125958573581869</v>
      </c>
      <c r="AC31" s="1">
        <f t="shared" ca="1" si="2"/>
        <v>-91.724770193212862</v>
      </c>
    </row>
    <row r="32" spans="1:34" x14ac:dyDescent="0.45">
      <c r="P32" s="1">
        <f ca="1">SUM(P23:P31)</f>
        <v>2332.5218900910945</v>
      </c>
      <c r="Q32" s="1"/>
      <c r="AA32" s="1">
        <f ca="1">SUM(AA23:AA31)</f>
        <v>-12.266261684641321</v>
      </c>
      <c r="AB32" s="1">
        <f ca="1">SUM(AB23:AB31)</f>
        <v>2132.1712516129996</v>
      </c>
      <c r="AC32" s="1">
        <f ca="1">SUM(AC23:AC31)</f>
        <v>2104.1040231717411</v>
      </c>
    </row>
  </sheetData>
  <sortState xmlns:xlrd2="http://schemas.microsoft.com/office/spreadsheetml/2017/richdata2" ref="AH1:AH36">
    <sortCondition ref="AH1:AH36"/>
  </sortState>
  <mergeCells count="2">
    <mergeCell ref="AB9:AC9"/>
    <mergeCell ref="AB8:AC8"/>
  </mergeCells>
  <conditionalFormatting sqref="R2:R1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1:O1048576 L1:O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">
    <cfRule type="duplicateValues" dxfId="1" priority="16"/>
  </conditionalFormatting>
  <conditionalFormatting sqref="L2:O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B31">
    <cfRule type="duplicateValues" dxfId="0" priority="7"/>
  </conditionalFormatting>
  <conditionalFormatting sqref="S2:T2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S23:T31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dataValidations disablePrompts="1" count="2">
    <dataValidation allowBlank="1" showInputMessage="1" showErrorMessage="1" promptTitle="Final Row in &quot;Players&quot;" prompt="Useful in the case of different sample sizes._x000a_Reduces computational power" sqref="AB5" xr:uid="{5239FB3C-EC3C-47EF-95B5-892D9C4A9A6E}"/>
    <dataValidation type="list" allowBlank="1" showInputMessage="1" showErrorMessage="1" sqref="AC2" xr:uid="{A39FA8E2-3893-4D24-AFAC-66287CA3C586}">
      <formula1>AH1:AH30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ADB7-5127-4E6A-98C6-FEB9036E380B}">
  <dimension ref="A1:O295"/>
  <sheetViews>
    <sheetView workbookViewId="0">
      <selection activeCell="A15" sqref="A15:F55"/>
    </sheetView>
  </sheetViews>
  <sheetFormatPr defaultColWidth="9" defaultRowHeight="14.25" x14ac:dyDescent="0.45"/>
  <cols>
    <col min="1" max="1" width="19.06640625" bestFit="1" customWidth="1"/>
    <col min="2" max="2" width="7.53125" style="64" bestFit="1" customWidth="1"/>
    <col min="3" max="3" width="6.46484375" bestFit="1" customWidth="1"/>
    <col min="4" max="4" width="3.73046875" style="60" bestFit="1" customWidth="1"/>
    <col min="5" max="5" width="5.1328125" style="57" bestFit="1" customWidth="1"/>
    <col min="6" max="6" width="15.06640625" bestFit="1" customWidth="1"/>
    <col min="7" max="7" width="9" style="38"/>
    <col min="8" max="8" width="4.73046875" style="49" bestFit="1" customWidth="1"/>
    <col min="9" max="14" width="2.6640625" style="38" bestFit="1" customWidth="1"/>
    <col min="15" max="15" width="1.73046875" style="38" bestFit="1" customWidth="1"/>
    <col min="16" max="16384" width="9" style="38"/>
  </cols>
  <sheetData>
    <row r="1" spans="1:15" x14ac:dyDescent="0.45">
      <c r="A1" s="80" t="s">
        <v>605</v>
      </c>
      <c r="B1" s="50" t="s">
        <v>541</v>
      </c>
      <c r="C1" s="80" t="s">
        <v>606</v>
      </c>
      <c r="D1" s="58" t="s">
        <v>609</v>
      </c>
      <c r="E1" s="55" t="s">
        <v>607</v>
      </c>
      <c r="F1" s="80" t="s">
        <v>604</v>
      </c>
      <c r="H1" s="49" t="s">
        <v>541</v>
      </c>
      <c r="I1" s="49" t="s">
        <v>538</v>
      </c>
      <c r="J1" s="49" t="s">
        <v>539</v>
      </c>
      <c r="K1" s="49" t="s">
        <v>540</v>
      </c>
      <c r="L1" s="49" t="s">
        <v>593</v>
      </c>
      <c r="M1" s="49" t="s">
        <v>594</v>
      </c>
      <c r="N1" s="49" t="s">
        <v>610</v>
      </c>
    </row>
    <row r="2" spans="1:15" x14ac:dyDescent="0.45">
      <c r="A2" s="90" t="s">
        <v>186</v>
      </c>
      <c r="B2" s="32" t="str">
        <f>_xlfn.XLOOKUP(A2,Players!A:A,Players!B:B,"")</f>
        <v>CHW</v>
      </c>
      <c r="C2" s="92">
        <v>44501</v>
      </c>
      <c r="D2" s="59">
        <f t="shared" ref="D2:D14" ca="1" si="0">C2-TODAY()</f>
        <v>105</v>
      </c>
      <c r="E2" s="56">
        <f>_xlfn.XLOOKUP(A2,Players!A:A,Players!N:N,"")</f>
        <v>1.5406223567117263</v>
      </c>
      <c r="F2" s="91" t="s">
        <v>597</v>
      </c>
      <c r="H2" s="49" t="s">
        <v>8</v>
      </c>
      <c r="I2" s="38" t="str">
        <f t="shared" ref="I2:I30" si="1">_xlfn.IFNA(_xlfn.XMATCH(H2,B:B)-1,"")</f>
        <v/>
      </c>
      <c r="J2" s="38" t="str">
        <f ca="1">IFERROR(_xlfn.XMATCH($H2,INDIRECT("B"&amp;I2+2):#REF!,0)+I2,"")</f>
        <v/>
      </c>
      <c r="K2" s="38" t="str">
        <f ca="1">IFERROR(_xlfn.XMATCH($H2,INDIRECT("B"&amp;J2+2):#REF!,0)+J2,"")</f>
        <v/>
      </c>
      <c r="L2" s="38" t="str">
        <f ca="1">IFERROR(_xlfn.XMATCH($H2,INDIRECT("B"&amp;K2+2):#REF!,0)+K2,"")</f>
        <v/>
      </c>
      <c r="M2" s="38" t="str">
        <f ca="1">IFERROR(_xlfn.XMATCH($H2,INDIRECT("B"&amp;L2+2):#REF!,0)+L2,"")</f>
        <v/>
      </c>
      <c r="N2" s="38" t="str">
        <f ca="1">IFERROR(_xlfn.XMATCH($H2,INDIRECT("B"&amp;M2+2):#REF!,0)+M2,"")</f>
        <v/>
      </c>
      <c r="O2" s="38">
        <f ca="1">COUNTIF(I2:N2,"&lt;"&amp;30)</f>
        <v>0</v>
      </c>
    </row>
    <row r="3" spans="1:15" x14ac:dyDescent="0.45">
      <c r="A3" s="90" t="s">
        <v>340</v>
      </c>
      <c r="B3" s="32" t="str">
        <f>_xlfn.XLOOKUP(A3,Players!A:A,Players!B:B,"")</f>
        <v>NYY</v>
      </c>
      <c r="C3" s="92">
        <v>44501</v>
      </c>
      <c r="D3" s="59">
        <f t="shared" ca="1" si="0"/>
        <v>105</v>
      </c>
      <c r="E3" s="56">
        <f>_xlfn.XLOOKUP(A3,Players!A:A,Players!N:N,"")</f>
        <v>-0.74941182915530902</v>
      </c>
      <c r="F3" s="91" t="s">
        <v>602</v>
      </c>
      <c r="H3" s="49" t="s">
        <v>12</v>
      </c>
      <c r="I3" s="38">
        <f t="shared" si="1"/>
        <v>6</v>
      </c>
      <c r="J3" s="38" t="str">
        <f ca="1">IFERROR(_xlfn.XMATCH($H3,INDIRECT("B"&amp;I3+2):#REF!,0)+I3,"")</f>
        <v/>
      </c>
      <c r="K3" s="38" t="str">
        <f ca="1">IFERROR(_xlfn.XMATCH($H3,INDIRECT("B"&amp;J3+2):#REF!,0)+J3,"")</f>
        <v/>
      </c>
      <c r="L3" s="38" t="str">
        <f ca="1">IFERROR(_xlfn.XMATCH($H3,INDIRECT("B"&amp;K3+2):#REF!,0)+K3,"")</f>
        <v/>
      </c>
      <c r="M3" s="38" t="str">
        <f ca="1">IFERROR(_xlfn.XMATCH($H3,INDIRECT("B"&amp;L3+2):#REF!,0)+L3,"")</f>
        <v/>
      </c>
      <c r="N3" s="38" t="str">
        <f ca="1">IFERROR(_xlfn.XMATCH($H3,INDIRECT("B"&amp;M3+2):#REF!,0)+M3,"")</f>
        <v/>
      </c>
      <c r="O3" s="38">
        <f t="shared" ref="O3:O30" ca="1" si="2">COUNTIF(I3:N3,"&lt;"&amp;30)</f>
        <v>1</v>
      </c>
    </row>
    <row r="4" spans="1:15" x14ac:dyDescent="0.45">
      <c r="A4" s="90" t="s">
        <v>377</v>
      </c>
      <c r="B4" s="32" t="str">
        <f>_xlfn.XLOOKUP(A4,Players!A:A,Players!B:B,"")</f>
        <v>PHI</v>
      </c>
      <c r="C4" s="92">
        <v>44501</v>
      </c>
      <c r="D4" s="59">
        <f t="shared" ca="1" si="0"/>
        <v>105</v>
      </c>
      <c r="E4" s="56">
        <f>_xlfn.XLOOKUP(A4,Players!A:A,Players!N:N,"")</f>
        <v>-1.5272593694685841</v>
      </c>
      <c r="F4" s="91" t="s">
        <v>598</v>
      </c>
      <c r="H4" s="49" t="s">
        <v>66</v>
      </c>
      <c r="I4" s="38" t="str">
        <f t="shared" si="1"/>
        <v/>
      </c>
      <c r="J4" s="38" t="str">
        <f ca="1">IFERROR(_xlfn.XMATCH($H4,INDIRECT("B"&amp;I4+2):#REF!,0)+I4,"")</f>
        <v/>
      </c>
      <c r="K4" s="38" t="str">
        <f ca="1">IFERROR(_xlfn.XMATCH($H4,INDIRECT("B"&amp;J4+2):#REF!,0)+J4,"")</f>
        <v/>
      </c>
      <c r="L4" s="38" t="str">
        <f ca="1">IFERROR(_xlfn.XMATCH($H4,INDIRECT("B"&amp;K4+2):#REF!,0)+K4,"")</f>
        <v/>
      </c>
      <c r="M4" s="38" t="str">
        <f ca="1">IFERROR(_xlfn.XMATCH($H4,INDIRECT("B"&amp;L4+2):#REF!,0)+L4,"")</f>
        <v/>
      </c>
      <c r="N4" s="38" t="str">
        <f ca="1">IFERROR(_xlfn.XMATCH($H4,INDIRECT("B"&amp;M4+2):#REF!,0)+M4,"")</f>
        <v/>
      </c>
      <c r="O4" s="38">
        <f t="shared" ca="1" si="2"/>
        <v>0</v>
      </c>
    </row>
    <row r="5" spans="1:15" x14ac:dyDescent="0.45">
      <c r="A5" s="90" t="s">
        <v>367</v>
      </c>
      <c r="B5" s="32" t="str">
        <f>_xlfn.XLOOKUP(A5,Players!A:A,Players!B:B,"")</f>
        <v>LAD</v>
      </c>
      <c r="C5" s="92">
        <v>44501</v>
      </c>
      <c r="D5" s="59">
        <f t="shared" ca="1" si="0"/>
        <v>105</v>
      </c>
      <c r="E5" s="56">
        <f>_xlfn.XLOOKUP(A5,Players!A:A,Players!N:N,"")</f>
        <v>-2.6743318554477824</v>
      </c>
      <c r="F5" s="91" t="s">
        <v>596</v>
      </c>
      <c r="H5" s="49" t="s">
        <v>27</v>
      </c>
      <c r="I5" s="38" t="str">
        <f t="shared" si="1"/>
        <v/>
      </c>
      <c r="J5" s="38" t="str">
        <f ca="1">IFERROR(_xlfn.XMATCH($H5,INDIRECT("B"&amp;I5+2):#REF!,0)+I5,"")</f>
        <v/>
      </c>
      <c r="K5" s="38" t="str">
        <f ca="1">IFERROR(_xlfn.XMATCH($H5,INDIRECT("B"&amp;J5+2):#REF!,0)+J5,"")</f>
        <v/>
      </c>
      <c r="L5" s="38" t="str">
        <f ca="1">IFERROR(_xlfn.XMATCH($H5,INDIRECT("B"&amp;K5+2):#REF!,0)+K5,"")</f>
        <v/>
      </c>
      <c r="M5" s="38" t="str">
        <f ca="1">IFERROR(_xlfn.XMATCH($H5,INDIRECT("B"&amp;L5+2):#REF!,0)+L5,"")</f>
        <v/>
      </c>
      <c r="N5" s="38" t="str">
        <f ca="1">IFERROR(_xlfn.XMATCH($H5,INDIRECT("B"&amp;M5+2):#REF!,0)+M5,"")</f>
        <v/>
      </c>
      <c r="O5" s="38">
        <f t="shared" ca="1" si="2"/>
        <v>0</v>
      </c>
    </row>
    <row r="6" spans="1:15" x14ac:dyDescent="0.45">
      <c r="A6" s="90" t="s">
        <v>126</v>
      </c>
      <c r="B6" s="32" t="str">
        <f>_xlfn.XLOOKUP(A6,Players!A:A,Players!B:B,"")</f>
        <v>CHW</v>
      </c>
      <c r="C6" s="92">
        <v>44423</v>
      </c>
      <c r="D6" s="59">
        <f t="shared" ca="1" si="0"/>
        <v>27</v>
      </c>
      <c r="E6" s="56">
        <f>_xlfn.XLOOKUP(A6,Players!A:A,Players!N:N,"")</f>
        <v>0.64920283306436255</v>
      </c>
      <c r="F6" s="91" t="s">
        <v>601</v>
      </c>
      <c r="H6" s="49" t="s">
        <v>42</v>
      </c>
      <c r="I6" s="38" t="str">
        <f t="shared" si="1"/>
        <v/>
      </c>
      <c r="J6" s="38" t="str">
        <f ca="1">IFERROR(_xlfn.XMATCH($H6,INDIRECT("B"&amp;I6+2):#REF!,0)+I6,"")</f>
        <v/>
      </c>
      <c r="K6" s="38" t="str">
        <f ca="1">IFERROR(_xlfn.XMATCH($H6,INDIRECT("B"&amp;J6+2):#REF!,0)+J6,"")</f>
        <v/>
      </c>
      <c r="L6" s="38" t="str">
        <f ca="1">IFERROR(_xlfn.XMATCH($H6,INDIRECT("B"&amp;K6+2):#REF!,0)+K6,"")</f>
        <v/>
      </c>
      <c r="M6" s="38" t="str">
        <f ca="1">IFERROR(_xlfn.XMATCH($H6,INDIRECT("B"&amp;L6+2):#REF!,0)+L6,"")</f>
        <v/>
      </c>
      <c r="N6" s="38" t="str">
        <f ca="1">IFERROR(_xlfn.XMATCH($H6,INDIRECT("B"&amp;M6+2):#REF!,0)+M6,"")</f>
        <v/>
      </c>
      <c r="O6" s="38">
        <f t="shared" ca="1" si="2"/>
        <v>0</v>
      </c>
    </row>
    <row r="7" spans="1:15" x14ac:dyDescent="0.45">
      <c r="A7" s="90" t="s">
        <v>323</v>
      </c>
      <c r="B7" s="32" t="str">
        <f>_xlfn.XLOOKUP(A7,Players!A:A,Players!B:B,"")</f>
        <v>ATL</v>
      </c>
      <c r="C7" s="92">
        <v>44423</v>
      </c>
      <c r="D7" s="59">
        <f t="shared" ca="1" si="0"/>
        <v>27</v>
      </c>
      <c r="E7" s="56">
        <f>_xlfn.XLOOKUP(A7,Players!A:A,Players!N:N,"")</f>
        <v>-0.2068043850984434</v>
      </c>
      <c r="F7" s="91" t="s">
        <v>600</v>
      </c>
      <c r="H7" s="49" t="s">
        <v>18</v>
      </c>
      <c r="I7" s="38">
        <f t="shared" si="1"/>
        <v>1</v>
      </c>
      <c r="J7" s="38" t="str">
        <f ca="1">IFERROR(_xlfn.XMATCH($H7,INDIRECT("B"&amp;I7+2):#REF!,0)+I7,"")</f>
        <v/>
      </c>
      <c r="K7" s="38" t="str">
        <f ca="1">IFERROR(_xlfn.XMATCH($H7,INDIRECT("B"&amp;J7+2):#REF!,0)+J7,"")</f>
        <v/>
      </c>
      <c r="L7" s="38" t="str">
        <f ca="1">IFERROR(_xlfn.XMATCH($H7,INDIRECT("B"&amp;K7+2):#REF!,0)+K7,"")</f>
        <v/>
      </c>
      <c r="M7" s="38" t="str">
        <f ca="1">IFERROR(_xlfn.XMATCH($H7,INDIRECT("B"&amp;L7+2):#REF!,0)+L7,"")</f>
        <v/>
      </c>
      <c r="N7" s="38" t="str">
        <f ca="1">IFERROR(_xlfn.XMATCH($H7,INDIRECT("B"&amp;M7+2):#REF!,0)+M7,"")</f>
        <v/>
      </c>
      <c r="O7" s="38">
        <f t="shared" ca="1" si="2"/>
        <v>1</v>
      </c>
    </row>
    <row r="8" spans="1:15" x14ac:dyDescent="0.45">
      <c r="A8" s="90" t="s">
        <v>254</v>
      </c>
      <c r="B8" s="32" t="str">
        <f>_xlfn.XLOOKUP(A8,Players!A:A,Players!B:B,"")</f>
        <v>MIL</v>
      </c>
      <c r="C8" s="92">
        <v>44417</v>
      </c>
      <c r="D8" s="59">
        <f t="shared" ca="1" si="0"/>
        <v>21</v>
      </c>
      <c r="E8" s="56">
        <f>_xlfn.XLOOKUP(A8,Players!A:A,Players!N:N,"")</f>
        <v>-0.66503184734946319</v>
      </c>
      <c r="F8" s="91" t="s">
        <v>596</v>
      </c>
      <c r="H8" s="49" t="s">
        <v>22</v>
      </c>
      <c r="I8" s="38">
        <f t="shared" si="1"/>
        <v>13</v>
      </c>
      <c r="J8" s="38" t="str">
        <f ca="1">IFERROR(_xlfn.XMATCH($H8,INDIRECT("B"&amp;I8+2):#REF!,0)+I8,"")</f>
        <v/>
      </c>
      <c r="K8" s="38" t="str">
        <f ca="1">IFERROR(_xlfn.XMATCH($H8,INDIRECT("B"&amp;J8+2):#REF!,0)+J8,"")</f>
        <v/>
      </c>
      <c r="L8" s="38" t="str">
        <f ca="1">IFERROR(_xlfn.XMATCH($H8,INDIRECT("B"&amp;K8+2):#REF!,0)+K8,"")</f>
        <v/>
      </c>
      <c r="M8" s="38" t="str">
        <f ca="1">IFERROR(_xlfn.XMATCH($H8,INDIRECT("B"&amp;L8+2):#REF!,0)+L8,"")</f>
        <v/>
      </c>
      <c r="N8" s="38" t="str">
        <f ca="1">IFERROR(_xlfn.XMATCH($H8,INDIRECT("B"&amp;M8+2):#REF!,0)+M8,"")</f>
        <v/>
      </c>
      <c r="O8" s="38">
        <f t="shared" ca="1" si="2"/>
        <v>1</v>
      </c>
    </row>
    <row r="9" spans="1:15" x14ac:dyDescent="0.45">
      <c r="A9" s="90" t="s">
        <v>286</v>
      </c>
      <c r="B9" s="32" t="str">
        <f>_xlfn.XLOOKUP(A9,Players!A:A,Players!B:B,"")</f>
        <v>SEA</v>
      </c>
      <c r="C9" s="92">
        <v>44409</v>
      </c>
      <c r="D9" s="59">
        <f t="shared" ca="1" si="0"/>
        <v>13</v>
      </c>
      <c r="E9" s="56">
        <f>_xlfn.XLOOKUP(A9,Players!A:A,Players!N:N,"")</f>
        <v>-0.13338696136688141</v>
      </c>
      <c r="F9" s="91" t="s">
        <v>603</v>
      </c>
      <c r="H9" s="49" t="s">
        <v>55</v>
      </c>
      <c r="I9" s="38">
        <f t="shared" si="1"/>
        <v>9</v>
      </c>
      <c r="J9" s="38" t="str">
        <f ca="1">IFERROR(_xlfn.XMATCH($H9,INDIRECT("B"&amp;I9+2):#REF!,0)+I9,"")</f>
        <v/>
      </c>
      <c r="K9" s="38" t="str">
        <f ca="1">IFERROR(_xlfn.XMATCH($H9,INDIRECT("B"&amp;J9+2):#REF!,0)+J9,"")</f>
        <v/>
      </c>
      <c r="L9" s="38" t="str">
        <f ca="1">IFERROR(_xlfn.XMATCH($H9,INDIRECT("B"&amp;K9+2):#REF!,0)+K9,"")</f>
        <v/>
      </c>
      <c r="M9" s="38" t="str">
        <f ca="1">IFERROR(_xlfn.XMATCH($H9,INDIRECT("B"&amp;L9+2):#REF!,0)+L9,"")</f>
        <v/>
      </c>
      <c r="N9" s="38" t="str">
        <f ca="1">IFERROR(_xlfn.XMATCH($H9,INDIRECT("B"&amp;M9+2):#REF!,0)+M9,"")</f>
        <v/>
      </c>
      <c r="O9" s="38">
        <f t="shared" ca="1" si="2"/>
        <v>1</v>
      </c>
    </row>
    <row r="10" spans="1:15" x14ac:dyDescent="0.45">
      <c r="A10" s="90" t="s">
        <v>71</v>
      </c>
      <c r="B10" s="32" t="str">
        <f>_xlfn.XLOOKUP(A10,Players!A:A,Players!B:B,"")</f>
        <v>CLE</v>
      </c>
      <c r="C10" s="92">
        <v>44404</v>
      </c>
      <c r="D10" s="59">
        <f t="shared" ca="1" si="0"/>
        <v>8</v>
      </c>
      <c r="E10" s="56">
        <f>_xlfn.XLOOKUP(A10,Players!A:A,Players!N:N,"")</f>
        <v>-0.20575724242458601</v>
      </c>
      <c r="F10" s="91" t="s">
        <v>644</v>
      </c>
      <c r="H10" s="49" t="s">
        <v>90</v>
      </c>
      <c r="I10" s="38" t="str">
        <f t="shared" si="1"/>
        <v/>
      </c>
      <c r="J10" s="38" t="str">
        <f ca="1">IFERROR(_xlfn.XMATCH($H10,INDIRECT("B"&amp;I10+2):#REF!,0)+I10,"")</f>
        <v/>
      </c>
      <c r="K10" s="38" t="str">
        <f ca="1">IFERROR(_xlfn.XMATCH($H10,INDIRECT("B"&amp;J10+2):#REF!,0)+J10,"")</f>
        <v/>
      </c>
      <c r="L10" s="38" t="str">
        <f ca="1">IFERROR(_xlfn.XMATCH($H10,INDIRECT("B"&amp;K10+2):#REF!,0)+K10,"")</f>
        <v/>
      </c>
      <c r="M10" s="38" t="str">
        <f ca="1">IFERROR(_xlfn.XMATCH($H10,INDIRECT("B"&amp;L10+2):#REF!,0)+L10,"")</f>
        <v/>
      </c>
      <c r="N10" s="38" t="str">
        <f ca="1">IFERROR(_xlfn.XMATCH($H10,INDIRECT("B"&amp;M10+2):#REF!,0)+M10,"")</f>
        <v/>
      </c>
      <c r="O10" s="38">
        <f t="shared" ca="1" si="2"/>
        <v>0</v>
      </c>
    </row>
    <row r="11" spans="1:15" x14ac:dyDescent="0.45">
      <c r="A11" s="90" t="s">
        <v>317</v>
      </c>
      <c r="B11" s="32" t="str">
        <f>_xlfn.XLOOKUP(A11,Players!A:A,Players!B:B,"")</f>
        <v>MIA</v>
      </c>
      <c r="C11" s="92">
        <v>44404</v>
      </c>
      <c r="D11" s="59">
        <f t="shared" ca="1" si="0"/>
        <v>8</v>
      </c>
      <c r="E11" s="56">
        <f>_xlfn.XLOOKUP(A11,Players!A:A,Players!N:N,"")</f>
        <v>-0.25025977808241351</v>
      </c>
      <c r="F11" s="91" t="s">
        <v>596</v>
      </c>
      <c r="H11" s="49" t="s">
        <v>112</v>
      </c>
      <c r="I11" s="38" t="str">
        <f t="shared" si="1"/>
        <v/>
      </c>
      <c r="J11" s="38" t="str">
        <f ca="1">IFERROR(_xlfn.XMATCH($H11,INDIRECT("B"&amp;I11+2):#REF!,0)+I11,"")</f>
        <v/>
      </c>
      <c r="K11" s="38" t="str">
        <f ca="1">IFERROR(_xlfn.XMATCH($H11,INDIRECT("B"&amp;J11+2):#REF!,0)+J11,"")</f>
        <v/>
      </c>
      <c r="L11" s="38" t="str">
        <f ca="1">IFERROR(_xlfn.XMATCH($H11,INDIRECT("B"&amp;K11+2):#REF!,0)+K11,"")</f>
        <v/>
      </c>
      <c r="M11" s="38" t="str">
        <f ca="1">IFERROR(_xlfn.XMATCH($H11,INDIRECT("B"&amp;L11+2):#REF!,0)+L11,"")</f>
        <v/>
      </c>
      <c r="N11" s="38" t="str">
        <f ca="1">IFERROR(_xlfn.XMATCH($H11,INDIRECT("B"&amp;M11+2):#REF!,0)+M11,"")</f>
        <v/>
      </c>
      <c r="O11" s="38">
        <f t="shared" ca="1" si="2"/>
        <v>0</v>
      </c>
    </row>
    <row r="12" spans="1:15" x14ac:dyDescent="0.45">
      <c r="A12" s="90" t="s">
        <v>208</v>
      </c>
      <c r="B12" s="32" t="str">
        <f>_xlfn.XLOOKUP(A12,Players!A:A,Players!B:B,"")</f>
        <v>SEA</v>
      </c>
      <c r="C12" s="92">
        <v>44401</v>
      </c>
      <c r="D12" s="59">
        <f t="shared" ca="1" si="0"/>
        <v>5</v>
      </c>
      <c r="E12" s="56">
        <f>_xlfn.XLOOKUP(A12,Players!A:A,Players!N:N,"")</f>
        <v>-1.1407403850636066</v>
      </c>
      <c r="F12" s="91" t="s">
        <v>596</v>
      </c>
      <c r="H12" s="49" t="s">
        <v>35</v>
      </c>
      <c r="I12" s="38">
        <f t="shared" si="1"/>
        <v>12</v>
      </c>
      <c r="J12" s="38" t="str">
        <f ca="1">IFERROR(_xlfn.XMATCH($H12,INDIRECT("B"&amp;I12+2):#REF!,0)+I12,"")</f>
        <v/>
      </c>
      <c r="K12" s="38" t="str">
        <f ca="1">IFERROR(_xlfn.XMATCH($H12,INDIRECT("B"&amp;J12+2):#REF!,0)+J12,"")</f>
        <v/>
      </c>
      <c r="L12" s="38" t="str">
        <f ca="1">IFERROR(_xlfn.XMATCH($H12,INDIRECT("B"&amp;K12+2):#REF!,0)+K12,"")</f>
        <v/>
      </c>
      <c r="M12" s="38" t="str">
        <f ca="1">IFERROR(_xlfn.XMATCH($H12,INDIRECT("B"&amp;L12+2):#REF!,0)+L12,"")</f>
        <v/>
      </c>
      <c r="N12" s="38" t="str">
        <f ca="1">IFERROR(_xlfn.XMATCH($H12,INDIRECT("B"&amp;M12+2):#REF!,0)+M12,"")</f>
        <v/>
      </c>
      <c r="O12" s="38">
        <f t="shared" ca="1" si="2"/>
        <v>1</v>
      </c>
    </row>
    <row r="13" spans="1:15" x14ac:dyDescent="0.45">
      <c r="A13" s="90" t="s">
        <v>168</v>
      </c>
      <c r="B13" s="32" t="str">
        <f>_xlfn.XLOOKUP(A13,Players!A:A,Players!B:B,"")</f>
        <v>HOU</v>
      </c>
      <c r="C13" s="92">
        <v>44396</v>
      </c>
      <c r="D13" s="59">
        <f t="shared" ca="1" si="0"/>
        <v>0</v>
      </c>
      <c r="E13" s="56">
        <f>_xlfn.XLOOKUP(A13,Players!A:A,Players!N:N,"")</f>
        <v>1.09445782630698</v>
      </c>
      <c r="F13" s="91" t="s">
        <v>599</v>
      </c>
      <c r="H13" s="49" t="s">
        <v>117</v>
      </c>
      <c r="I13" s="38" t="str">
        <f t="shared" si="1"/>
        <v/>
      </c>
      <c r="J13" s="38" t="str">
        <f ca="1">IFERROR(_xlfn.XMATCH($H13,INDIRECT("B"&amp;I13+2):#REF!,0)+I13,"")</f>
        <v/>
      </c>
      <c r="K13" s="38" t="str">
        <f ca="1">IFERROR(_xlfn.XMATCH($H13,INDIRECT("B"&amp;J13+2):#REF!,0)+J13,"")</f>
        <v/>
      </c>
      <c r="L13" s="38" t="str">
        <f ca="1">IFERROR(_xlfn.XMATCH($H13,INDIRECT("B"&amp;K13+2):#REF!,0)+K13,"")</f>
        <v/>
      </c>
      <c r="M13" s="38" t="str">
        <f ca="1">IFERROR(_xlfn.XMATCH($H13,INDIRECT("B"&amp;L13+2):#REF!,0)+L13,"")</f>
        <v/>
      </c>
      <c r="N13" s="38" t="str">
        <f ca="1">IFERROR(_xlfn.XMATCH($H13,INDIRECT("B"&amp;M13+2):#REF!,0)+M13,"")</f>
        <v/>
      </c>
      <c r="O13" s="38">
        <f t="shared" ca="1" si="2"/>
        <v>0</v>
      </c>
    </row>
    <row r="14" spans="1:15" x14ac:dyDescent="0.45">
      <c r="A14" s="90" t="s">
        <v>110</v>
      </c>
      <c r="B14" s="32" t="str">
        <f>_xlfn.XLOOKUP(A14,Players!A:A,Players!B:B,"")</f>
        <v>CIN</v>
      </c>
      <c r="C14" s="92">
        <v>44395</v>
      </c>
      <c r="D14" s="59">
        <f t="shared" ca="1" si="0"/>
        <v>-1</v>
      </c>
      <c r="E14" s="56">
        <f>_xlfn.XLOOKUP(A14,Players!A:A,Players!N:N,"")</f>
        <v>0.48374979168435617</v>
      </c>
      <c r="F14" s="91" t="s">
        <v>643</v>
      </c>
      <c r="H14" s="49" t="s">
        <v>10</v>
      </c>
      <c r="I14" s="38" t="str">
        <f t="shared" si="1"/>
        <v/>
      </c>
      <c r="J14" s="38" t="str">
        <f ca="1">IFERROR(_xlfn.XMATCH($H14,INDIRECT("B"&amp;I14+2):#REF!,0)+I14,"")</f>
        <v/>
      </c>
      <c r="K14" s="38" t="str">
        <f ca="1">IFERROR(_xlfn.XMATCH($H14,INDIRECT("B"&amp;J14+2):#REF!,0)+J14,"")</f>
        <v/>
      </c>
      <c r="L14" s="38" t="str">
        <f ca="1">IFERROR(_xlfn.XMATCH($H14,INDIRECT("B"&amp;K14+2):#REF!,0)+K14,"")</f>
        <v/>
      </c>
      <c r="M14" s="38" t="str">
        <f ca="1">IFERROR(_xlfn.XMATCH($H14,INDIRECT("B"&amp;L14+2):#REF!,0)+L14,"")</f>
        <v/>
      </c>
      <c r="N14" s="38" t="str">
        <f ca="1">IFERROR(_xlfn.XMATCH($H14,INDIRECT("B"&amp;M14+2):#REF!,0)+M14,"")</f>
        <v/>
      </c>
      <c r="O14" s="38">
        <f t="shared" ca="1" si="2"/>
        <v>0</v>
      </c>
    </row>
    <row r="15" spans="1:15" x14ac:dyDescent="0.45">
      <c r="A15" s="90"/>
      <c r="B15" s="32"/>
      <c r="C15" s="92"/>
      <c r="D15" s="59"/>
      <c r="E15" s="56"/>
      <c r="F15" s="91"/>
      <c r="H15" s="49" t="s">
        <v>37</v>
      </c>
      <c r="I15" s="38">
        <f t="shared" si="1"/>
        <v>4</v>
      </c>
      <c r="J15" s="38" t="str">
        <f ca="1">IFERROR(_xlfn.XMATCH($H15,INDIRECT("B"&amp;I15+2):#REF!,0)+I15,"")</f>
        <v/>
      </c>
      <c r="K15" s="38" t="str">
        <f ca="1">IFERROR(_xlfn.XMATCH($H15,INDIRECT("B"&amp;J15+2):#REF!,0)+J15,"")</f>
        <v/>
      </c>
      <c r="L15" s="38" t="str">
        <f ca="1">IFERROR(_xlfn.XMATCH($H15,INDIRECT("B"&amp;K15+2):#REF!,0)+K15,"")</f>
        <v/>
      </c>
      <c r="M15" s="38" t="str">
        <f ca="1">IFERROR(_xlfn.XMATCH($H15,INDIRECT("B"&amp;L15+2):#REF!,0)+L15,"")</f>
        <v/>
      </c>
      <c r="N15" s="38" t="str">
        <f ca="1">IFERROR(_xlfn.XMATCH($H15,INDIRECT("B"&amp;M15+2):#REF!,0)+M15,"")</f>
        <v/>
      </c>
      <c r="O15" s="38">
        <f t="shared" ca="1" si="2"/>
        <v>1</v>
      </c>
    </row>
    <row r="16" spans="1:15" x14ac:dyDescent="0.45">
      <c r="A16" s="90"/>
      <c r="B16" s="32"/>
      <c r="C16" s="92"/>
      <c r="D16" s="59"/>
      <c r="E16" s="56"/>
      <c r="F16" s="91"/>
      <c r="H16" s="49" t="s">
        <v>65</v>
      </c>
      <c r="I16" s="38">
        <f t="shared" si="1"/>
        <v>10</v>
      </c>
      <c r="J16" s="38" t="str">
        <f ca="1">IFERROR(_xlfn.XMATCH($H16,INDIRECT("B"&amp;I16+2):#REF!,0)+I16,"")</f>
        <v/>
      </c>
      <c r="K16" s="38" t="str">
        <f ca="1">IFERROR(_xlfn.XMATCH($H16,INDIRECT("B"&amp;J16+2):#REF!,0)+J16,"")</f>
        <v/>
      </c>
      <c r="L16" s="38" t="str">
        <f ca="1">IFERROR(_xlfn.XMATCH($H16,INDIRECT("B"&amp;K16+2):#REF!,0)+K16,"")</f>
        <v/>
      </c>
      <c r="M16" s="38" t="str">
        <f ca="1">IFERROR(_xlfn.XMATCH($H16,INDIRECT("B"&amp;L16+2):#REF!,0)+L16,"")</f>
        <v/>
      </c>
      <c r="N16" s="38" t="str">
        <f ca="1">IFERROR(_xlfn.XMATCH($H16,INDIRECT("B"&amp;M16+2):#REF!,0)+M16,"")</f>
        <v/>
      </c>
      <c r="O16" s="38">
        <f t="shared" ca="1" si="2"/>
        <v>1</v>
      </c>
    </row>
    <row r="17" spans="1:15" x14ac:dyDescent="0.45">
      <c r="A17" s="90"/>
      <c r="B17" s="32"/>
      <c r="C17" s="92"/>
      <c r="D17" s="59"/>
      <c r="E17" s="56"/>
      <c r="F17" s="91"/>
      <c r="H17" s="49" t="s">
        <v>14</v>
      </c>
      <c r="I17" s="38">
        <f t="shared" si="1"/>
        <v>7</v>
      </c>
      <c r="J17" s="38" t="str">
        <f ca="1">IFERROR(_xlfn.XMATCH($H17,INDIRECT("B"&amp;I17+2):#REF!,0)+I17,"")</f>
        <v/>
      </c>
      <c r="K17" s="38" t="str">
        <f ca="1">IFERROR(_xlfn.XMATCH($H17,INDIRECT("B"&amp;J17+2):#REF!,0)+J17,"")</f>
        <v/>
      </c>
      <c r="L17" s="38" t="str">
        <f ca="1">IFERROR(_xlfn.XMATCH($H17,INDIRECT("B"&amp;K17+2):#REF!,0)+K17,"")</f>
        <v/>
      </c>
      <c r="M17" s="38" t="str">
        <f ca="1">IFERROR(_xlfn.XMATCH($H17,INDIRECT("B"&amp;L17+2):#REF!,0)+L17,"")</f>
        <v/>
      </c>
      <c r="N17" s="38" t="str">
        <f ca="1">IFERROR(_xlfn.XMATCH($H17,INDIRECT("B"&amp;M17+2):#REF!,0)+M17,"")</f>
        <v/>
      </c>
      <c r="O17" s="38">
        <f t="shared" ca="1" si="2"/>
        <v>1</v>
      </c>
    </row>
    <row r="18" spans="1:15" x14ac:dyDescent="0.45">
      <c r="A18" s="90"/>
      <c r="B18" s="32"/>
      <c r="C18" s="92"/>
      <c r="D18" s="59"/>
      <c r="E18" s="56"/>
      <c r="F18" s="91"/>
      <c r="H18" s="49" t="s">
        <v>7</v>
      </c>
      <c r="I18" s="38" t="str">
        <f t="shared" si="1"/>
        <v/>
      </c>
      <c r="J18" s="38" t="str">
        <f ca="1">IFERROR(_xlfn.XMATCH($H18,INDIRECT("B"&amp;I18+2):#REF!,0)+I18,"")</f>
        <v/>
      </c>
      <c r="K18" s="38" t="str">
        <f ca="1">IFERROR(_xlfn.XMATCH($H18,INDIRECT("B"&amp;J18+2):#REF!,0)+J18,"")</f>
        <v/>
      </c>
      <c r="L18" s="38" t="str">
        <f ca="1">IFERROR(_xlfn.XMATCH($H18,INDIRECT("B"&amp;K18+2):#REF!,0)+K18,"")</f>
        <v/>
      </c>
      <c r="M18" s="38" t="str">
        <f ca="1">IFERROR(_xlfn.XMATCH($H18,INDIRECT("B"&amp;L18+2):#REF!,0)+L18,"")</f>
        <v/>
      </c>
      <c r="N18" s="38" t="str">
        <f ca="1">IFERROR(_xlfn.XMATCH($H18,INDIRECT("B"&amp;M18+2):#REF!,0)+M18,"")</f>
        <v/>
      </c>
      <c r="O18" s="38">
        <f t="shared" ca="1" si="2"/>
        <v>0</v>
      </c>
    </row>
    <row r="19" spans="1:15" x14ac:dyDescent="0.45">
      <c r="A19" s="90"/>
      <c r="B19" s="32"/>
      <c r="C19" s="92"/>
      <c r="D19" s="59"/>
      <c r="E19" s="56"/>
      <c r="F19" s="91"/>
      <c r="H19" s="49" t="s">
        <v>29</v>
      </c>
      <c r="I19" s="38" t="str">
        <f t="shared" si="1"/>
        <v/>
      </c>
      <c r="J19" s="38" t="str">
        <f ca="1">IFERROR(_xlfn.XMATCH($H19,INDIRECT("B"&amp;I19+2):#REF!,0)+I19,"")</f>
        <v/>
      </c>
      <c r="K19" s="38" t="str">
        <f ca="1">IFERROR(_xlfn.XMATCH($H19,INDIRECT("B"&amp;J19+2):#REF!,0)+J19,"")</f>
        <v/>
      </c>
      <c r="L19" s="38" t="str">
        <f ca="1">IFERROR(_xlfn.XMATCH($H19,INDIRECT("B"&amp;K19+2):#REF!,0)+K19,"")</f>
        <v/>
      </c>
      <c r="M19" s="38" t="str">
        <f ca="1">IFERROR(_xlfn.XMATCH($H19,INDIRECT("B"&amp;L19+2):#REF!,0)+L19,"")</f>
        <v/>
      </c>
      <c r="N19" s="38" t="str">
        <f ca="1">IFERROR(_xlfn.XMATCH($H19,INDIRECT("B"&amp;M19+2):#REF!,0)+M19,"")</f>
        <v/>
      </c>
      <c r="O19" s="38">
        <f t="shared" ca="1" si="2"/>
        <v>0</v>
      </c>
    </row>
    <row r="20" spans="1:15" x14ac:dyDescent="0.45">
      <c r="A20" s="90"/>
      <c r="B20" s="32"/>
      <c r="C20" s="92"/>
      <c r="D20" s="59"/>
      <c r="E20" s="56"/>
      <c r="F20" s="91"/>
      <c r="H20" s="49" t="s">
        <v>24</v>
      </c>
      <c r="I20" s="38">
        <f t="shared" si="1"/>
        <v>2</v>
      </c>
      <c r="J20" s="38" t="str">
        <f ca="1">IFERROR(_xlfn.XMATCH($H20,INDIRECT("B"&amp;I20+2):#REF!,0)+I20,"")</f>
        <v/>
      </c>
      <c r="K20" s="38" t="str">
        <f ca="1">IFERROR(_xlfn.XMATCH($H20,INDIRECT("B"&amp;J20+2):#REF!,0)+J20,"")</f>
        <v/>
      </c>
      <c r="L20" s="38" t="str">
        <f ca="1">IFERROR(_xlfn.XMATCH($H20,INDIRECT("B"&amp;K20+2):#REF!,0)+K20,"")</f>
        <v/>
      </c>
      <c r="M20" s="38" t="str">
        <f ca="1">IFERROR(_xlfn.XMATCH($H20,INDIRECT("B"&amp;L20+2):#REF!,0)+L20,"")</f>
        <v/>
      </c>
      <c r="N20" s="38" t="str">
        <f ca="1">IFERROR(_xlfn.XMATCH($H20,INDIRECT("B"&amp;M20+2):#REF!,0)+M20,"")</f>
        <v/>
      </c>
      <c r="O20" s="38">
        <f t="shared" ca="1" si="2"/>
        <v>1</v>
      </c>
    </row>
    <row r="21" spans="1:15" x14ac:dyDescent="0.45">
      <c r="A21" s="90"/>
      <c r="B21" s="32"/>
      <c r="C21" s="92"/>
      <c r="D21" s="59"/>
      <c r="E21" s="56"/>
      <c r="F21" s="91"/>
      <c r="H21" s="49" t="s">
        <v>63</v>
      </c>
      <c r="I21" s="38" t="str">
        <f t="shared" si="1"/>
        <v/>
      </c>
      <c r="J21" s="38" t="str">
        <f ca="1">IFERROR(_xlfn.XMATCH($H21,INDIRECT("B"&amp;I21+2):#REF!,0)+I21,"")</f>
        <v/>
      </c>
      <c r="K21" s="38" t="str">
        <f ca="1">IFERROR(_xlfn.XMATCH($H21,INDIRECT("B"&amp;J21+2):#REF!,0)+J21,"")</f>
        <v/>
      </c>
      <c r="L21" s="38" t="str">
        <f ca="1">IFERROR(_xlfn.XMATCH($H21,INDIRECT("B"&amp;K21+2):#REF!,0)+K21,"")</f>
        <v/>
      </c>
      <c r="M21" s="38" t="str">
        <f ca="1">IFERROR(_xlfn.XMATCH($H21,INDIRECT("B"&amp;L21+2):#REF!,0)+L21,"")</f>
        <v/>
      </c>
      <c r="N21" s="38" t="str">
        <f ca="1">IFERROR(_xlfn.XMATCH($H21,INDIRECT("B"&amp;M21+2):#REF!,0)+M21,"")</f>
        <v/>
      </c>
      <c r="O21" s="38">
        <f t="shared" ca="1" si="2"/>
        <v>0</v>
      </c>
    </row>
    <row r="22" spans="1:15" x14ac:dyDescent="0.45">
      <c r="A22" s="90"/>
      <c r="B22" s="32"/>
      <c r="C22" s="92"/>
      <c r="D22" s="59"/>
      <c r="E22" s="56"/>
      <c r="F22" s="91"/>
      <c r="H22" s="49" t="s">
        <v>33</v>
      </c>
      <c r="I22" s="38">
        <f t="shared" si="1"/>
        <v>3</v>
      </c>
      <c r="J22" s="38" t="str">
        <f ca="1">IFERROR(_xlfn.XMATCH($H22,INDIRECT("B"&amp;I22+2):#REF!,0)+I22,"")</f>
        <v/>
      </c>
      <c r="K22" s="38" t="str">
        <f ca="1">IFERROR(_xlfn.XMATCH($H22,INDIRECT("B"&amp;J22+2):#REF!,0)+J22,"")</f>
        <v/>
      </c>
      <c r="L22" s="38" t="str">
        <f ca="1">IFERROR(_xlfn.XMATCH($H22,INDIRECT("B"&amp;K22+2):#REF!,0)+K22,"")</f>
        <v/>
      </c>
      <c r="M22" s="38" t="str">
        <f ca="1">IFERROR(_xlfn.XMATCH($H22,INDIRECT("B"&amp;L22+2):#REF!,0)+L22,"")</f>
        <v/>
      </c>
      <c r="N22" s="38" t="str">
        <f ca="1">IFERROR(_xlfn.XMATCH($H22,INDIRECT("B"&amp;M22+2):#REF!,0)+M22,"")</f>
        <v/>
      </c>
      <c r="O22" s="38">
        <f t="shared" ca="1" si="2"/>
        <v>1</v>
      </c>
    </row>
    <row r="23" spans="1:15" x14ac:dyDescent="0.45">
      <c r="A23" s="90"/>
      <c r="B23" s="32"/>
      <c r="C23" s="92"/>
      <c r="D23" s="59"/>
      <c r="E23" s="56"/>
      <c r="F23" s="91"/>
      <c r="H23" s="49" t="s">
        <v>114</v>
      </c>
      <c r="I23" s="38" t="str">
        <f t="shared" si="1"/>
        <v/>
      </c>
      <c r="J23" s="38" t="str">
        <f ca="1">IFERROR(_xlfn.XMATCH($H23,INDIRECT("B"&amp;I23+2):#REF!,0)+I23,"")</f>
        <v/>
      </c>
      <c r="K23" s="38" t="str">
        <f ca="1">IFERROR(_xlfn.XMATCH($H23,INDIRECT("B"&amp;J23+2):#REF!,0)+J23,"")</f>
        <v/>
      </c>
      <c r="L23" s="38" t="str">
        <f ca="1">IFERROR(_xlfn.XMATCH($H23,INDIRECT("B"&amp;K23+2):#REF!,0)+K23,"")</f>
        <v/>
      </c>
      <c r="M23" s="38" t="str">
        <f ca="1">IFERROR(_xlfn.XMATCH($H23,INDIRECT("B"&amp;L23+2):#REF!,0)+L23,"")</f>
        <v/>
      </c>
      <c r="N23" s="38" t="str">
        <f ca="1">IFERROR(_xlfn.XMATCH($H23,INDIRECT("B"&amp;M23+2):#REF!,0)+M23,"")</f>
        <v/>
      </c>
      <c r="O23" s="38">
        <f t="shared" ca="1" si="2"/>
        <v>0</v>
      </c>
    </row>
    <row r="24" spans="1:15" x14ac:dyDescent="0.45">
      <c r="A24" s="90"/>
      <c r="B24" s="32"/>
      <c r="C24" s="92"/>
      <c r="D24" s="59"/>
      <c r="E24" s="56"/>
      <c r="F24" s="91"/>
      <c r="H24" s="49" t="s">
        <v>57</v>
      </c>
      <c r="I24" s="38" t="str">
        <f t="shared" si="1"/>
        <v/>
      </c>
      <c r="J24" s="38" t="str">
        <f ca="1">IFERROR(_xlfn.XMATCH($H24,INDIRECT("B"&amp;I24+2):#REF!,0)+I24,"")</f>
        <v/>
      </c>
      <c r="K24" s="38" t="str">
        <f ca="1">IFERROR(_xlfn.XMATCH($H24,INDIRECT("B"&amp;J24+2):#REF!,0)+J24,"")</f>
        <v/>
      </c>
      <c r="L24" s="38" t="str">
        <f ca="1">IFERROR(_xlfn.XMATCH($H24,INDIRECT("B"&amp;K24+2):#REF!,0)+K24,"")</f>
        <v/>
      </c>
      <c r="M24" s="38" t="str">
        <f ca="1">IFERROR(_xlfn.XMATCH($H24,INDIRECT("B"&amp;L24+2):#REF!,0)+L24,"")</f>
        <v/>
      </c>
      <c r="N24" s="38" t="str">
        <f ca="1">IFERROR(_xlfn.XMATCH($H24,INDIRECT("B"&amp;M24+2):#REF!,0)+M24,"")</f>
        <v/>
      </c>
      <c r="O24" s="38">
        <f t="shared" ca="1" si="2"/>
        <v>0</v>
      </c>
    </row>
    <row r="25" spans="1:15" x14ac:dyDescent="0.45">
      <c r="A25" s="90"/>
      <c r="B25" s="32"/>
      <c r="C25" s="92"/>
      <c r="D25" s="59"/>
      <c r="E25" s="56"/>
      <c r="F25" s="91"/>
      <c r="H25" s="49" t="s">
        <v>78</v>
      </c>
      <c r="I25" s="38">
        <f t="shared" si="1"/>
        <v>8</v>
      </c>
      <c r="J25" s="38" t="str">
        <f ca="1">IFERROR(_xlfn.XMATCH($H25,INDIRECT("B"&amp;I25+2):#REF!,0)+I25,"")</f>
        <v/>
      </c>
      <c r="K25" s="38" t="str">
        <f ca="1">IFERROR(_xlfn.XMATCH($H25,INDIRECT("B"&amp;J25+2):#REF!,0)+J25,"")</f>
        <v/>
      </c>
      <c r="L25" s="38" t="str">
        <f ca="1">IFERROR(_xlfn.XMATCH($H25,INDIRECT("B"&amp;K25+2):#REF!,0)+K25,"")</f>
        <v/>
      </c>
      <c r="M25" s="38" t="str">
        <f ca="1">IFERROR(_xlfn.XMATCH($H25,INDIRECT("B"&amp;L25+2):#REF!,0)+L25,"")</f>
        <v/>
      </c>
      <c r="N25" s="38" t="str">
        <f ca="1">IFERROR(_xlfn.XMATCH($H25,INDIRECT("B"&amp;M25+2):#REF!,0)+M25,"")</f>
        <v/>
      </c>
      <c r="O25" s="38">
        <f t="shared" ca="1" si="2"/>
        <v>1</v>
      </c>
    </row>
    <row r="26" spans="1:15" x14ac:dyDescent="0.45">
      <c r="A26" s="90"/>
      <c r="B26" s="32"/>
      <c r="C26" s="92"/>
      <c r="D26" s="59"/>
      <c r="E26" s="56"/>
      <c r="F26" s="91"/>
      <c r="H26" s="49" t="s">
        <v>31</v>
      </c>
      <c r="I26" s="38" t="str">
        <f t="shared" si="1"/>
        <v/>
      </c>
      <c r="J26" s="38" t="str">
        <f ca="1">IFERROR(_xlfn.XMATCH($H26,INDIRECT("B"&amp;I26+2):#REF!,0)+I26,"")</f>
        <v/>
      </c>
      <c r="K26" s="38" t="str">
        <f ca="1">IFERROR(_xlfn.XMATCH($H26,INDIRECT("B"&amp;J26+2):#REF!,0)+J26,"")</f>
        <v/>
      </c>
      <c r="L26" s="38" t="str">
        <f ca="1">IFERROR(_xlfn.XMATCH($H26,INDIRECT("B"&amp;K26+2):#REF!,0)+K26,"")</f>
        <v/>
      </c>
      <c r="M26" s="38" t="str">
        <f ca="1">IFERROR(_xlfn.XMATCH($H26,INDIRECT("B"&amp;L26+2):#REF!,0)+L26,"")</f>
        <v/>
      </c>
      <c r="N26" s="38" t="str">
        <f ca="1">IFERROR(_xlfn.XMATCH($H26,INDIRECT("B"&amp;M26+2):#REF!,0)+M26,"")</f>
        <v/>
      </c>
      <c r="O26" s="38">
        <f t="shared" ca="1" si="2"/>
        <v>0</v>
      </c>
    </row>
    <row r="27" spans="1:15" x14ac:dyDescent="0.45">
      <c r="A27" s="90"/>
      <c r="B27" s="32"/>
      <c r="C27" s="92"/>
      <c r="D27" s="59"/>
      <c r="E27" s="56"/>
      <c r="F27" s="91"/>
      <c r="H27" s="49" t="s">
        <v>47</v>
      </c>
      <c r="I27" s="38" t="str">
        <f t="shared" si="1"/>
        <v/>
      </c>
      <c r="J27" s="38" t="str">
        <f ca="1">IFERROR(_xlfn.XMATCH($H27,INDIRECT("B"&amp;I27+2):#REF!,0)+I27,"")</f>
        <v/>
      </c>
      <c r="K27" s="38" t="str">
        <f ca="1">IFERROR(_xlfn.XMATCH($H27,INDIRECT("B"&amp;J27+2):#REF!,0)+J27,"")</f>
        <v/>
      </c>
      <c r="L27" s="38" t="str">
        <f ca="1">IFERROR(_xlfn.XMATCH($H27,INDIRECT("B"&amp;K27+2):#REF!,0)+K27,"")</f>
        <v/>
      </c>
      <c r="M27" s="38" t="str">
        <f ca="1">IFERROR(_xlfn.XMATCH($H27,INDIRECT("B"&amp;L27+2):#REF!,0)+L27,"")</f>
        <v/>
      </c>
      <c r="N27" s="38" t="str">
        <f ca="1">IFERROR(_xlfn.XMATCH($H27,INDIRECT("B"&amp;M27+2):#REF!,0)+M27,"")</f>
        <v/>
      </c>
      <c r="O27" s="38">
        <f t="shared" ca="1" si="2"/>
        <v>0</v>
      </c>
    </row>
    <row r="28" spans="1:15" x14ac:dyDescent="0.45">
      <c r="A28" s="90"/>
      <c r="B28" s="32"/>
      <c r="C28" s="92"/>
      <c r="D28" s="59"/>
      <c r="E28" s="56"/>
      <c r="F28" s="91"/>
      <c r="H28" s="49" t="s">
        <v>44</v>
      </c>
      <c r="I28" s="38" t="str">
        <f t="shared" si="1"/>
        <v/>
      </c>
      <c r="J28" s="38" t="str">
        <f ca="1">IFERROR(_xlfn.XMATCH($H28,INDIRECT("B"&amp;I28+2):#REF!,0)+I28,"")</f>
        <v/>
      </c>
      <c r="K28" s="38" t="str">
        <f ca="1">IFERROR(_xlfn.XMATCH($H28,INDIRECT("B"&amp;J28+2):#REF!,0)+J28,"")</f>
        <v/>
      </c>
      <c r="L28" s="38" t="str">
        <f ca="1">IFERROR(_xlfn.XMATCH($H28,INDIRECT("B"&amp;K28+2):#REF!,0)+K28,"")</f>
        <v/>
      </c>
      <c r="M28" s="38" t="str">
        <f ca="1">IFERROR(_xlfn.XMATCH($H28,INDIRECT("B"&amp;L28+2):#REF!,0)+L28,"")</f>
        <v/>
      </c>
      <c r="N28" s="38" t="str">
        <f ca="1">IFERROR(_xlfn.XMATCH($H28,INDIRECT("B"&amp;M28+2):#REF!,0)+M28,"")</f>
        <v/>
      </c>
      <c r="O28" s="38">
        <f t="shared" ca="1" si="2"/>
        <v>0</v>
      </c>
    </row>
    <row r="29" spans="1:15" x14ac:dyDescent="0.45">
      <c r="A29" s="90"/>
      <c r="B29" s="32"/>
      <c r="C29" s="92"/>
      <c r="D29" s="59"/>
      <c r="E29" s="56"/>
      <c r="F29" s="91"/>
      <c r="H29" s="62" t="s">
        <v>20</v>
      </c>
      <c r="I29" s="38" t="str">
        <f t="shared" si="1"/>
        <v/>
      </c>
      <c r="J29" s="38" t="str">
        <f ca="1">IFERROR(_xlfn.XMATCH($H29,INDIRECT("B"&amp;I29+2):#REF!,0)+I29,"")</f>
        <v/>
      </c>
      <c r="K29" s="38" t="str">
        <f ca="1">IFERROR(_xlfn.XMATCH($H29,INDIRECT("B"&amp;J29+2):#REF!,0)+J29,"")</f>
        <v/>
      </c>
      <c r="L29" s="38" t="str">
        <f ca="1">IFERROR(_xlfn.XMATCH($H29,INDIRECT("B"&amp;K29+2):#REF!,0)+K29,"")</f>
        <v/>
      </c>
      <c r="M29" s="38" t="str">
        <f ca="1">IFERROR(_xlfn.XMATCH($H29,INDIRECT("B"&amp;L29+2):#REF!,0)+L29,"")</f>
        <v/>
      </c>
      <c r="N29" s="38" t="str">
        <f ca="1">IFERROR(_xlfn.XMATCH($H29,INDIRECT("B"&amp;M29+2):#REF!,0)+M29,"")</f>
        <v/>
      </c>
      <c r="O29" s="38">
        <f t="shared" ca="1" si="2"/>
        <v>0</v>
      </c>
    </row>
    <row r="30" spans="1:15" x14ac:dyDescent="0.45">
      <c r="A30" s="90"/>
      <c r="B30" s="32"/>
      <c r="C30" s="92"/>
      <c r="D30" s="59"/>
      <c r="E30" s="56"/>
      <c r="F30" s="91"/>
      <c r="H30" s="49" t="s">
        <v>53</v>
      </c>
      <c r="I30" s="38" t="str">
        <f t="shared" si="1"/>
        <v/>
      </c>
      <c r="J30" s="38" t="str">
        <f ca="1">IFERROR(_xlfn.XMATCH($H30,INDIRECT("B"&amp;I30+2):#REF!,0)+I30,"")</f>
        <v/>
      </c>
      <c r="K30" s="38" t="str">
        <f ca="1">IFERROR(_xlfn.XMATCH($H30,INDIRECT("B"&amp;J30+2):#REF!,0)+J30,"")</f>
        <v/>
      </c>
      <c r="L30" s="38" t="str">
        <f ca="1">IFERROR(_xlfn.XMATCH($H30,INDIRECT("B"&amp;K30+2):#REF!,0)+K30,"")</f>
        <v/>
      </c>
      <c r="M30" s="38" t="str">
        <f ca="1">IFERROR(_xlfn.XMATCH($H30,INDIRECT("B"&amp;L30+2):#REF!,0)+L30,"")</f>
        <v/>
      </c>
      <c r="N30" s="38" t="str">
        <f ca="1">IFERROR(_xlfn.XMATCH($H30,INDIRECT("B"&amp;M30+2):#REF!,0)+M30,"")</f>
        <v/>
      </c>
      <c r="O30" s="38">
        <f t="shared" ca="1" si="2"/>
        <v>0</v>
      </c>
    </row>
    <row r="31" spans="1:15" x14ac:dyDescent="0.45">
      <c r="A31" s="90"/>
      <c r="B31" s="32"/>
      <c r="C31" s="92"/>
      <c r="D31" s="59"/>
      <c r="E31" s="56"/>
      <c r="F31" s="91"/>
    </row>
    <row r="32" spans="1:15" x14ac:dyDescent="0.45">
      <c r="A32" s="90"/>
      <c r="B32" s="32"/>
      <c r="C32" s="92"/>
      <c r="D32" s="59"/>
      <c r="E32" s="56"/>
      <c r="F32" s="91"/>
    </row>
    <row r="33" spans="1:6" x14ac:dyDescent="0.45">
      <c r="A33" s="90"/>
      <c r="B33" s="32"/>
      <c r="C33" s="92"/>
      <c r="D33" s="59"/>
      <c r="E33" s="56"/>
      <c r="F33" s="91"/>
    </row>
    <row r="34" spans="1:6" x14ac:dyDescent="0.45">
      <c r="A34" s="90"/>
      <c r="B34" s="32"/>
      <c r="C34" s="92"/>
      <c r="D34" s="59"/>
      <c r="E34" s="56"/>
      <c r="F34" s="91"/>
    </row>
    <row r="35" spans="1:6" x14ac:dyDescent="0.45">
      <c r="A35" s="90"/>
      <c r="B35" s="32"/>
      <c r="C35" s="92"/>
      <c r="D35" s="59"/>
      <c r="E35" s="56"/>
      <c r="F35" s="91"/>
    </row>
    <row r="36" spans="1:6" x14ac:dyDescent="0.45">
      <c r="A36" s="90"/>
      <c r="B36" s="32"/>
      <c r="C36" s="92"/>
      <c r="D36" s="59"/>
      <c r="E36" s="56"/>
      <c r="F36" s="91"/>
    </row>
    <row r="37" spans="1:6" x14ac:dyDescent="0.45">
      <c r="A37" s="90"/>
      <c r="B37" s="32"/>
      <c r="C37" s="92"/>
      <c r="D37" s="59"/>
      <c r="E37" s="56"/>
      <c r="F37" s="91"/>
    </row>
    <row r="38" spans="1:6" x14ac:dyDescent="0.45">
      <c r="A38" s="90"/>
      <c r="B38" s="32"/>
      <c r="C38" s="92"/>
      <c r="D38" s="59"/>
      <c r="E38" s="56"/>
      <c r="F38" s="91"/>
    </row>
    <row r="39" spans="1:6" x14ac:dyDescent="0.45">
      <c r="A39" s="90"/>
      <c r="B39" s="32"/>
      <c r="C39" s="92"/>
      <c r="D39" s="59"/>
      <c r="E39" s="56"/>
      <c r="F39" s="91"/>
    </row>
    <row r="40" spans="1:6" x14ac:dyDescent="0.45">
      <c r="A40" s="90"/>
      <c r="B40" s="32"/>
      <c r="C40" s="92"/>
      <c r="D40" s="59"/>
      <c r="E40" s="56"/>
      <c r="F40" s="91"/>
    </row>
    <row r="41" spans="1:6" x14ac:dyDescent="0.45">
      <c r="A41" s="90"/>
      <c r="B41" s="32"/>
      <c r="C41" s="92"/>
      <c r="D41" s="59"/>
      <c r="E41" s="56"/>
      <c r="F41" s="91"/>
    </row>
    <row r="42" spans="1:6" x14ac:dyDescent="0.45">
      <c r="A42" s="90"/>
      <c r="B42" s="32"/>
      <c r="C42" s="92"/>
      <c r="D42" s="59"/>
      <c r="E42" s="56"/>
      <c r="F42" s="91"/>
    </row>
    <row r="43" spans="1:6" x14ac:dyDescent="0.45">
      <c r="A43" s="90"/>
      <c r="B43" s="32"/>
      <c r="C43" s="92"/>
      <c r="D43" s="59"/>
      <c r="E43" s="56"/>
      <c r="F43" s="91"/>
    </row>
    <row r="44" spans="1:6" x14ac:dyDescent="0.45">
      <c r="A44" s="90"/>
      <c r="B44" s="32"/>
      <c r="C44" s="92"/>
      <c r="D44" s="59"/>
      <c r="E44" s="56"/>
      <c r="F44" s="91"/>
    </row>
    <row r="45" spans="1:6" x14ac:dyDescent="0.45">
      <c r="A45" s="90"/>
      <c r="B45" s="32"/>
      <c r="C45" s="92"/>
      <c r="D45" s="59"/>
      <c r="E45" s="56"/>
      <c r="F45" s="91"/>
    </row>
    <row r="46" spans="1:6" x14ac:dyDescent="0.45">
      <c r="A46" s="90"/>
      <c r="B46" s="32"/>
      <c r="C46" s="92"/>
      <c r="D46" s="59"/>
      <c r="E46" s="56"/>
      <c r="F46" s="91"/>
    </row>
    <row r="47" spans="1:6" x14ac:dyDescent="0.45">
      <c r="A47" s="90"/>
      <c r="B47" s="32"/>
      <c r="C47" s="92"/>
      <c r="D47" s="59"/>
      <c r="E47" s="56"/>
      <c r="F47" s="91"/>
    </row>
    <row r="48" spans="1:6" x14ac:dyDescent="0.45">
      <c r="A48" s="90"/>
      <c r="B48" s="32"/>
      <c r="C48" s="92"/>
      <c r="D48" s="59"/>
      <c r="E48" s="56"/>
      <c r="F48" s="91"/>
    </row>
    <row r="49" spans="1:6" x14ac:dyDescent="0.45">
      <c r="A49" s="90"/>
      <c r="B49" s="32"/>
      <c r="C49" s="92"/>
      <c r="D49" s="59"/>
      <c r="E49" s="56"/>
      <c r="F49" s="91"/>
    </row>
    <row r="50" spans="1:6" x14ac:dyDescent="0.45">
      <c r="A50" s="90"/>
      <c r="B50" s="32"/>
      <c r="C50" s="92"/>
      <c r="D50" s="59"/>
      <c r="E50" s="56"/>
      <c r="F50" s="91"/>
    </row>
    <row r="51" spans="1:6" x14ac:dyDescent="0.45">
      <c r="A51" s="90"/>
      <c r="B51" s="32"/>
      <c r="C51" s="92"/>
      <c r="D51" s="59"/>
      <c r="E51" s="56"/>
      <c r="F51" s="91"/>
    </row>
    <row r="52" spans="1:6" x14ac:dyDescent="0.45">
      <c r="A52" s="90"/>
      <c r="B52" s="32"/>
      <c r="C52" s="92"/>
      <c r="D52" s="59"/>
      <c r="E52" s="56"/>
      <c r="F52" s="91"/>
    </row>
    <row r="53" spans="1:6" x14ac:dyDescent="0.45">
      <c r="A53" s="90"/>
      <c r="B53" s="32"/>
      <c r="C53" s="92"/>
      <c r="D53" s="59"/>
      <c r="E53" s="56"/>
      <c r="F53" s="91"/>
    </row>
    <row r="54" spans="1:6" x14ac:dyDescent="0.45">
      <c r="A54" s="90"/>
      <c r="B54" s="32"/>
      <c r="C54" s="92"/>
      <c r="D54" s="59"/>
      <c r="E54" s="56"/>
      <c r="F54" s="91"/>
    </row>
    <row r="55" spans="1:6" x14ac:dyDescent="0.45">
      <c r="A55" s="90"/>
      <c r="B55" s="32"/>
      <c r="C55" s="92"/>
      <c r="D55" s="59"/>
      <c r="E55" s="56"/>
      <c r="F55" s="91"/>
    </row>
    <row r="56" spans="1:6" x14ac:dyDescent="0.45">
      <c r="A56" s="90"/>
      <c r="B56" s="32"/>
      <c r="C56" s="92"/>
      <c r="D56" s="59"/>
      <c r="E56" s="56"/>
      <c r="F56" s="91"/>
    </row>
    <row r="57" spans="1:6" x14ac:dyDescent="0.45">
      <c r="A57" s="90"/>
      <c r="B57" s="32"/>
      <c r="C57" s="92"/>
      <c r="D57" s="59"/>
      <c r="E57" s="56"/>
      <c r="F57" s="91"/>
    </row>
    <row r="58" spans="1:6" x14ac:dyDescent="0.45">
      <c r="A58" s="90"/>
      <c r="B58" s="32"/>
      <c r="C58" s="92"/>
      <c r="D58" s="59"/>
      <c r="E58" s="56"/>
      <c r="F58" s="91"/>
    </row>
    <row r="59" spans="1:6" x14ac:dyDescent="0.45">
      <c r="A59" s="90"/>
      <c r="B59" s="32"/>
      <c r="C59" s="92"/>
      <c r="D59" s="59"/>
      <c r="E59" s="56"/>
      <c r="F59" s="91"/>
    </row>
    <row r="60" spans="1:6" x14ac:dyDescent="0.45">
      <c r="A60" s="90"/>
      <c r="B60" s="32"/>
      <c r="C60" s="92"/>
      <c r="D60" s="59"/>
      <c r="E60" s="56"/>
      <c r="F60" s="91"/>
    </row>
    <row r="61" spans="1:6" x14ac:dyDescent="0.45">
      <c r="A61" s="90"/>
      <c r="B61" s="32"/>
      <c r="C61" s="92"/>
      <c r="D61" s="59"/>
      <c r="E61" s="56"/>
      <c r="F61" s="91"/>
    </row>
    <row r="62" spans="1:6" x14ac:dyDescent="0.45">
      <c r="A62" s="90"/>
      <c r="B62" s="32"/>
      <c r="C62" s="92"/>
      <c r="D62" s="59"/>
      <c r="E62" s="56"/>
      <c r="F62" s="91"/>
    </row>
    <row r="63" spans="1:6" x14ac:dyDescent="0.45">
      <c r="A63" s="90"/>
      <c r="B63" s="32"/>
      <c r="C63" s="92"/>
      <c r="D63" s="59"/>
      <c r="E63" s="56"/>
      <c r="F63" s="91"/>
    </row>
    <row r="64" spans="1:6" x14ac:dyDescent="0.45">
      <c r="A64" s="90"/>
      <c r="B64" s="32"/>
      <c r="C64" s="92"/>
      <c r="D64" s="59"/>
      <c r="E64" s="56"/>
      <c r="F64" s="91"/>
    </row>
    <row r="65" spans="1:6" x14ac:dyDescent="0.45">
      <c r="A65" s="90"/>
      <c r="B65" s="32"/>
      <c r="C65" s="92"/>
      <c r="D65" s="59"/>
      <c r="E65" s="56"/>
      <c r="F65" s="91"/>
    </row>
    <row r="66" spans="1:6" x14ac:dyDescent="0.45">
      <c r="A66" s="90"/>
      <c r="B66" s="32"/>
      <c r="C66" s="92"/>
      <c r="D66" s="59"/>
      <c r="E66" s="56"/>
      <c r="F66" s="91"/>
    </row>
    <row r="67" spans="1:6" x14ac:dyDescent="0.45">
      <c r="A67" s="90"/>
      <c r="B67" s="32"/>
      <c r="C67" s="92"/>
      <c r="D67" s="59"/>
      <c r="E67" s="56"/>
      <c r="F67" s="91"/>
    </row>
    <row r="68" spans="1:6" x14ac:dyDescent="0.45">
      <c r="A68" s="90"/>
      <c r="B68" s="32"/>
      <c r="C68" s="92"/>
      <c r="D68" s="59"/>
      <c r="E68" s="56"/>
      <c r="F68" s="91"/>
    </row>
    <row r="69" spans="1:6" x14ac:dyDescent="0.45">
      <c r="A69" s="90"/>
      <c r="B69" s="32"/>
      <c r="C69" s="92"/>
      <c r="D69" s="59"/>
      <c r="E69" s="56"/>
      <c r="F69" s="91"/>
    </row>
    <row r="70" spans="1:6" x14ac:dyDescent="0.45">
      <c r="A70" s="90"/>
      <c r="B70" s="32"/>
      <c r="C70" s="92"/>
      <c r="D70" s="59"/>
      <c r="E70" s="56"/>
      <c r="F70" s="91"/>
    </row>
    <row r="71" spans="1:6" x14ac:dyDescent="0.45">
      <c r="A71" s="90"/>
      <c r="B71" s="32"/>
      <c r="C71" s="92"/>
      <c r="D71" s="59"/>
      <c r="E71" s="56"/>
      <c r="F71" s="91"/>
    </row>
    <row r="72" spans="1:6" x14ac:dyDescent="0.45">
      <c r="A72" s="90"/>
      <c r="B72" s="32"/>
      <c r="C72" s="92"/>
      <c r="D72" s="59"/>
      <c r="E72" s="56"/>
      <c r="F72" s="91"/>
    </row>
    <row r="73" spans="1:6" x14ac:dyDescent="0.45">
      <c r="A73" s="90"/>
      <c r="B73" s="32"/>
      <c r="C73" s="92"/>
      <c r="D73" s="59"/>
      <c r="E73" s="56"/>
      <c r="F73" s="91"/>
    </row>
    <row r="74" spans="1:6" x14ac:dyDescent="0.45">
      <c r="A74" s="90"/>
      <c r="B74" s="32"/>
      <c r="C74" s="92"/>
      <c r="D74" s="59"/>
      <c r="E74" s="56"/>
      <c r="F74" s="91"/>
    </row>
    <row r="75" spans="1:6" x14ac:dyDescent="0.45">
      <c r="A75" s="90"/>
      <c r="B75" s="32"/>
      <c r="C75" s="92"/>
      <c r="D75" s="59"/>
      <c r="E75" s="56"/>
      <c r="F75" s="91"/>
    </row>
    <row r="76" spans="1:6" x14ac:dyDescent="0.45">
      <c r="A76" s="90"/>
      <c r="B76" s="32"/>
      <c r="C76" s="92"/>
      <c r="D76" s="59"/>
      <c r="E76" s="56"/>
      <c r="F76" s="91"/>
    </row>
    <row r="77" spans="1:6" x14ac:dyDescent="0.45">
      <c r="A77" s="90"/>
      <c r="B77" s="32"/>
      <c r="C77" s="92"/>
      <c r="D77" s="59"/>
      <c r="E77" s="56"/>
      <c r="F77" s="91"/>
    </row>
    <row r="78" spans="1:6" x14ac:dyDescent="0.45">
      <c r="A78" s="90"/>
      <c r="B78" s="32"/>
      <c r="C78" s="92"/>
      <c r="D78" s="59"/>
      <c r="E78" s="56"/>
      <c r="F78" s="91"/>
    </row>
    <row r="79" spans="1:6" x14ac:dyDescent="0.45">
      <c r="A79" s="90"/>
      <c r="B79" s="32"/>
      <c r="C79" s="92"/>
      <c r="D79" s="59"/>
      <c r="E79" s="56"/>
      <c r="F79" s="91"/>
    </row>
    <row r="80" spans="1:6" x14ac:dyDescent="0.45">
      <c r="A80" s="90"/>
      <c r="B80" s="32"/>
      <c r="C80" s="92"/>
      <c r="D80" s="59"/>
      <c r="E80" s="56"/>
      <c r="F80" s="91"/>
    </row>
    <row r="81" spans="1:6" x14ac:dyDescent="0.45">
      <c r="A81" s="90"/>
      <c r="B81" s="32"/>
      <c r="C81" s="92"/>
      <c r="D81" s="59"/>
      <c r="E81" s="56"/>
      <c r="F81" s="91"/>
    </row>
    <row r="82" spans="1:6" x14ac:dyDescent="0.45">
      <c r="A82" s="90"/>
      <c r="B82" s="32"/>
      <c r="C82" s="92"/>
      <c r="D82" s="59"/>
      <c r="E82" s="56"/>
      <c r="F82" s="91"/>
    </row>
    <row r="83" spans="1:6" x14ac:dyDescent="0.45">
      <c r="A83" s="90"/>
      <c r="B83" s="32"/>
      <c r="C83" s="92"/>
      <c r="D83" s="59"/>
      <c r="E83" s="56"/>
      <c r="F83" s="91"/>
    </row>
    <row r="84" spans="1:6" x14ac:dyDescent="0.45">
      <c r="A84" s="90"/>
      <c r="B84" s="32"/>
      <c r="C84" s="92"/>
      <c r="D84" s="59"/>
      <c r="E84" s="56"/>
      <c r="F84" s="91"/>
    </row>
    <row r="85" spans="1:6" x14ac:dyDescent="0.45">
      <c r="A85" s="90"/>
      <c r="B85" s="32"/>
      <c r="C85" s="92"/>
      <c r="D85" s="59"/>
      <c r="E85" s="56"/>
      <c r="F85" s="91"/>
    </row>
    <row r="86" spans="1:6" x14ac:dyDescent="0.45">
      <c r="A86" s="90"/>
      <c r="B86" s="32"/>
      <c r="C86" s="92"/>
      <c r="D86" s="59"/>
      <c r="E86" s="56"/>
      <c r="F86" s="91"/>
    </row>
    <row r="87" spans="1:6" x14ac:dyDescent="0.45">
      <c r="A87" s="90"/>
      <c r="B87" s="32"/>
      <c r="C87" s="92"/>
      <c r="D87" s="59"/>
      <c r="E87" s="56"/>
      <c r="F87" s="91"/>
    </row>
    <row r="88" spans="1:6" x14ac:dyDescent="0.45">
      <c r="A88" s="90"/>
      <c r="B88" s="32"/>
      <c r="C88" s="92"/>
      <c r="D88" s="59"/>
      <c r="E88" s="56"/>
      <c r="F88" s="91"/>
    </row>
    <row r="89" spans="1:6" x14ac:dyDescent="0.45">
      <c r="A89" s="90"/>
      <c r="B89" s="32"/>
      <c r="C89" s="92"/>
      <c r="D89" s="59"/>
      <c r="E89" s="56"/>
      <c r="F89" s="91"/>
    </row>
    <row r="90" spans="1:6" x14ac:dyDescent="0.45">
      <c r="A90" s="90"/>
      <c r="B90" s="32"/>
      <c r="C90" s="92"/>
      <c r="D90" s="59"/>
      <c r="E90" s="56"/>
      <c r="F90" s="91"/>
    </row>
    <row r="91" spans="1:6" x14ac:dyDescent="0.45">
      <c r="A91" s="90"/>
      <c r="B91" s="32"/>
      <c r="C91" s="92"/>
      <c r="D91" s="59"/>
      <c r="E91" s="56"/>
      <c r="F91" s="91"/>
    </row>
    <row r="92" spans="1:6" x14ac:dyDescent="0.45">
      <c r="A92" s="90"/>
      <c r="B92" s="32"/>
      <c r="C92" s="92"/>
      <c r="D92" s="59"/>
      <c r="E92" s="56"/>
      <c r="F92" s="91"/>
    </row>
    <row r="93" spans="1:6" x14ac:dyDescent="0.45">
      <c r="A93" s="90"/>
      <c r="B93" s="32"/>
      <c r="C93" s="92"/>
      <c r="D93" s="59"/>
      <c r="E93" s="56"/>
      <c r="F93" s="91"/>
    </row>
    <row r="94" spans="1:6" x14ac:dyDescent="0.45">
      <c r="A94" s="90"/>
      <c r="B94" s="32"/>
      <c r="C94" s="92"/>
      <c r="D94" s="59"/>
      <c r="E94" s="56"/>
      <c r="F94" s="91"/>
    </row>
    <row r="95" spans="1:6" x14ac:dyDescent="0.45">
      <c r="A95" s="90"/>
      <c r="B95" s="32"/>
      <c r="C95" s="92"/>
      <c r="D95" s="59"/>
      <c r="E95" s="56"/>
      <c r="F95" s="91"/>
    </row>
    <row r="96" spans="1:6" x14ac:dyDescent="0.45">
      <c r="A96" s="90"/>
      <c r="B96" s="32"/>
      <c r="C96" s="92"/>
      <c r="D96" s="59"/>
      <c r="E96" s="56"/>
      <c r="F96" s="91"/>
    </row>
    <row r="97" spans="1:6" x14ac:dyDescent="0.45">
      <c r="A97" s="90"/>
      <c r="B97" s="32"/>
      <c r="C97" s="92"/>
      <c r="D97" s="59"/>
      <c r="E97" s="56"/>
      <c r="F97" s="91"/>
    </row>
    <row r="98" spans="1:6" x14ac:dyDescent="0.45">
      <c r="A98" s="90"/>
      <c r="B98" s="32"/>
      <c r="C98" s="92"/>
      <c r="D98" s="59"/>
      <c r="E98" s="56"/>
      <c r="F98" s="91"/>
    </row>
    <row r="99" spans="1:6" x14ac:dyDescent="0.45">
      <c r="A99" s="90"/>
      <c r="B99" s="32"/>
      <c r="C99" s="92"/>
      <c r="D99" s="59"/>
      <c r="E99" s="56"/>
      <c r="F99" s="91"/>
    </row>
    <row r="100" spans="1:6" x14ac:dyDescent="0.45">
      <c r="A100" s="90"/>
      <c r="B100" s="32"/>
      <c r="C100" s="92"/>
      <c r="D100" s="59"/>
      <c r="E100" s="56"/>
      <c r="F100" s="91"/>
    </row>
    <row r="101" spans="1:6" x14ac:dyDescent="0.45">
      <c r="A101" s="90"/>
      <c r="B101" s="32"/>
      <c r="C101" s="92"/>
      <c r="D101" s="59"/>
      <c r="E101" s="56"/>
      <c r="F101" s="91"/>
    </row>
    <row r="102" spans="1:6" x14ac:dyDescent="0.45">
      <c r="A102" s="90"/>
      <c r="B102" s="32"/>
      <c r="C102" s="92"/>
      <c r="D102" s="59"/>
      <c r="E102" s="56"/>
      <c r="F102" s="91"/>
    </row>
    <row r="103" spans="1:6" x14ac:dyDescent="0.45">
      <c r="A103" s="90"/>
      <c r="B103" s="32"/>
      <c r="C103" s="92"/>
      <c r="D103" s="59"/>
      <c r="E103" s="56"/>
      <c r="F103" s="91"/>
    </row>
    <row r="104" spans="1:6" x14ac:dyDescent="0.45">
      <c r="A104" s="90"/>
      <c r="B104" s="32"/>
      <c r="C104" s="92"/>
      <c r="D104" s="59"/>
      <c r="E104" s="56"/>
      <c r="F104" s="91"/>
    </row>
    <row r="105" spans="1:6" x14ac:dyDescent="0.45">
      <c r="A105" s="90"/>
      <c r="B105" s="32"/>
      <c r="C105" s="92"/>
      <c r="D105" s="59"/>
      <c r="E105" s="56"/>
      <c r="F105" s="91"/>
    </row>
    <row r="106" spans="1:6" x14ac:dyDescent="0.45">
      <c r="A106" s="90"/>
      <c r="B106" s="32"/>
      <c r="C106" s="92"/>
      <c r="D106" s="59"/>
      <c r="E106" s="56"/>
      <c r="F106" s="91"/>
    </row>
    <row r="107" spans="1:6" x14ac:dyDescent="0.45">
      <c r="A107" s="90"/>
      <c r="B107" s="32"/>
      <c r="C107" s="92"/>
      <c r="D107" s="59"/>
      <c r="E107" s="56"/>
      <c r="F107" s="91"/>
    </row>
    <row r="108" spans="1:6" x14ac:dyDescent="0.45">
      <c r="A108" s="90"/>
      <c r="B108" s="32"/>
      <c r="C108" s="92"/>
      <c r="D108" s="59"/>
      <c r="E108" s="56"/>
      <c r="F108" s="91"/>
    </row>
    <row r="109" spans="1:6" x14ac:dyDescent="0.45">
      <c r="A109" s="90"/>
      <c r="B109" s="32"/>
      <c r="C109" s="92"/>
      <c r="D109" s="59"/>
      <c r="E109" s="56"/>
      <c r="F109" s="91"/>
    </row>
    <row r="110" spans="1:6" x14ac:dyDescent="0.45">
      <c r="A110" s="90"/>
      <c r="B110" s="32"/>
      <c r="C110" s="92"/>
      <c r="D110" s="59"/>
      <c r="E110" s="56"/>
      <c r="F110" s="91"/>
    </row>
    <row r="111" spans="1:6" x14ac:dyDescent="0.45">
      <c r="A111" s="90"/>
      <c r="B111" s="32"/>
      <c r="C111" s="92"/>
      <c r="D111" s="59"/>
      <c r="E111" s="56"/>
      <c r="F111" s="91"/>
    </row>
    <row r="112" spans="1:6" x14ac:dyDescent="0.45">
      <c r="A112" s="90"/>
      <c r="B112" s="32"/>
      <c r="C112" s="92"/>
      <c r="D112" s="59"/>
      <c r="E112" s="56"/>
      <c r="F112" s="91"/>
    </row>
    <row r="113" spans="1:6" x14ac:dyDescent="0.45">
      <c r="A113" s="90"/>
      <c r="B113" s="32"/>
      <c r="C113" s="92"/>
      <c r="D113" s="59"/>
      <c r="E113" s="56"/>
      <c r="F113" s="91"/>
    </row>
    <row r="114" spans="1:6" x14ac:dyDescent="0.45">
      <c r="A114" s="90"/>
      <c r="B114" s="32"/>
      <c r="C114" s="92"/>
      <c r="D114" s="59"/>
      <c r="E114" s="56"/>
      <c r="F114" s="91"/>
    </row>
    <row r="115" spans="1:6" x14ac:dyDescent="0.45">
      <c r="A115" s="90"/>
      <c r="B115" s="32"/>
      <c r="C115" s="92"/>
      <c r="D115" s="59"/>
      <c r="E115" s="56"/>
      <c r="F115" s="91"/>
    </row>
    <row r="116" spans="1:6" x14ac:dyDescent="0.45">
      <c r="A116" s="90"/>
      <c r="B116" s="32"/>
      <c r="C116" s="92"/>
      <c r="D116" s="59"/>
      <c r="E116" s="56"/>
      <c r="F116" s="91"/>
    </row>
    <row r="117" spans="1:6" x14ac:dyDescent="0.45">
      <c r="A117" s="90"/>
      <c r="B117" s="32"/>
      <c r="C117" s="92"/>
      <c r="D117" s="59"/>
      <c r="E117" s="56"/>
      <c r="F117" s="91"/>
    </row>
    <row r="118" spans="1:6" x14ac:dyDescent="0.45">
      <c r="A118" s="90"/>
      <c r="B118" s="32"/>
      <c r="C118" s="92"/>
      <c r="D118" s="59"/>
      <c r="E118" s="56"/>
      <c r="F118" s="91"/>
    </row>
    <row r="119" spans="1:6" x14ac:dyDescent="0.45">
      <c r="A119" s="90"/>
      <c r="B119" s="32"/>
      <c r="C119" s="92"/>
      <c r="D119" s="59"/>
      <c r="E119" s="56"/>
      <c r="F119" s="91"/>
    </row>
    <row r="120" spans="1:6" x14ac:dyDescent="0.45">
      <c r="A120" s="90"/>
      <c r="B120" s="32"/>
      <c r="C120" s="92"/>
      <c r="D120" s="59"/>
      <c r="E120" s="56"/>
      <c r="F120" s="91"/>
    </row>
    <row r="121" spans="1:6" x14ac:dyDescent="0.45">
      <c r="A121" s="90"/>
      <c r="B121" s="32"/>
      <c r="C121" s="92"/>
      <c r="D121" s="59"/>
      <c r="E121" s="56"/>
      <c r="F121" s="91"/>
    </row>
    <row r="122" spans="1:6" x14ac:dyDescent="0.45">
      <c r="A122" s="90"/>
      <c r="B122" s="32"/>
      <c r="C122" s="92"/>
      <c r="D122" s="59"/>
      <c r="E122" s="56"/>
      <c r="F122" s="91"/>
    </row>
    <row r="123" spans="1:6" x14ac:dyDescent="0.45">
      <c r="A123" s="90"/>
      <c r="B123" s="32"/>
      <c r="C123" s="92"/>
      <c r="D123" s="59"/>
      <c r="E123" s="56"/>
      <c r="F123" s="91"/>
    </row>
    <row r="124" spans="1:6" x14ac:dyDescent="0.45">
      <c r="A124" s="90"/>
      <c r="B124" s="32"/>
      <c r="C124" s="92"/>
      <c r="D124" s="59"/>
      <c r="E124" s="56"/>
      <c r="F124" s="91"/>
    </row>
    <row r="125" spans="1:6" x14ac:dyDescent="0.45">
      <c r="A125" s="90"/>
      <c r="B125" s="32"/>
      <c r="C125" s="92"/>
      <c r="D125" s="59"/>
      <c r="E125" s="56"/>
      <c r="F125" s="91"/>
    </row>
    <row r="126" spans="1:6" x14ac:dyDescent="0.45">
      <c r="A126" s="90"/>
      <c r="B126" s="32"/>
      <c r="C126" s="92"/>
      <c r="D126" s="59"/>
      <c r="E126" s="56"/>
      <c r="F126" s="91"/>
    </row>
    <row r="127" spans="1:6" x14ac:dyDescent="0.45">
      <c r="A127" s="90"/>
      <c r="B127" s="32"/>
      <c r="C127" s="92"/>
      <c r="D127" s="59"/>
      <c r="E127" s="56"/>
      <c r="F127" s="91"/>
    </row>
    <row r="128" spans="1:6" x14ac:dyDescent="0.45">
      <c r="A128" s="90"/>
      <c r="B128" s="32"/>
      <c r="C128" s="92"/>
      <c r="D128" s="59"/>
      <c r="E128" s="56"/>
      <c r="F128" s="91"/>
    </row>
    <row r="129" spans="1:6" x14ac:dyDescent="0.45">
      <c r="A129" s="90"/>
      <c r="B129" s="32"/>
      <c r="C129" s="92"/>
      <c r="D129" s="59"/>
      <c r="E129" s="56"/>
      <c r="F129" s="91"/>
    </row>
    <row r="130" spans="1:6" x14ac:dyDescent="0.45">
      <c r="A130" s="90"/>
      <c r="B130" s="32"/>
      <c r="C130" s="92"/>
      <c r="D130" s="59"/>
      <c r="E130" s="56"/>
      <c r="F130" s="91"/>
    </row>
    <row r="131" spans="1:6" x14ac:dyDescent="0.45">
      <c r="A131" s="90"/>
      <c r="B131" s="32"/>
      <c r="C131" s="92"/>
      <c r="D131" s="59"/>
      <c r="E131" s="56"/>
      <c r="F131" s="91"/>
    </row>
    <row r="132" spans="1:6" x14ac:dyDescent="0.45">
      <c r="A132" s="90"/>
      <c r="B132" s="32"/>
      <c r="C132" s="92"/>
      <c r="D132" s="59"/>
      <c r="E132" s="56"/>
      <c r="F132" s="91"/>
    </row>
    <row r="133" spans="1:6" x14ac:dyDescent="0.45">
      <c r="A133" s="90"/>
      <c r="B133" s="32"/>
      <c r="C133" s="92"/>
      <c r="D133" s="59"/>
      <c r="E133" s="56"/>
      <c r="F133" s="91"/>
    </row>
    <row r="134" spans="1:6" x14ac:dyDescent="0.45">
      <c r="A134" s="90"/>
      <c r="B134" s="32"/>
      <c r="C134" s="92"/>
      <c r="D134" s="59"/>
      <c r="E134" s="56"/>
      <c r="F134" s="91"/>
    </row>
    <row r="135" spans="1:6" x14ac:dyDescent="0.45">
      <c r="A135" s="90"/>
      <c r="B135" s="32"/>
      <c r="C135" s="92"/>
      <c r="D135" s="59"/>
      <c r="E135" s="56"/>
      <c r="F135" s="91"/>
    </row>
    <row r="136" spans="1:6" x14ac:dyDescent="0.45">
      <c r="A136" s="90"/>
      <c r="B136" s="32"/>
      <c r="C136" s="92"/>
      <c r="D136" s="59"/>
      <c r="E136" s="56"/>
      <c r="F136" s="91"/>
    </row>
    <row r="137" spans="1:6" x14ac:dyDescent="0.45">
      <c r="A137" s="90"/>
      <c r="B137" s="32"/>
      <c r="C137" s="92"/>
      <c r="D137" s="59"/>
      <c r="E137" s="56"/>
      <c r="F137" s="91"/>
    </row>
    <row r="138" spans="1:6" x14ac:dyDescent="0.45">
      <c r="A138" s="90"/>
      <c r="B138" s="32"/>
      <c r="C138" s="92"/>
      <c r="D138" s="59"/>
      <c r="E138" s="56"/>
      <c r="F138" s="91"/>
    </row>
    <row r="139" spans="1:6" x14ac:dyDescent="0.45">
      <c r="A139" s="90"/>
      <c r="B139" s="32"/>
      <c r="C139" s="92"/>
      <c r="D139" s="59"/>
      <c r="E139" s="56"/>
      <c r="F139" s="91"/>
    </row>
    <row r="140" spans="1:6" x14ac:dyDescent="0.45">
      <c r="A140" s="90"/>
      <c r="B140" s="32"/>
      <c r="C140" s="92"/>
      <c r="D140" s="59"/>
      <c r="E140" s="56"/>
      <c r="F140" s="91"/>
    </row>
    <row r="141" spans="1:6" x14ac:dyDescent="0.45">
      <c r="A141" s="90"/>
      <c r="B141" s="32"/>
      <c r="C141" s="92"/>
      <c r="D141" s="59"/>
      <c r="E141" s="56"/>
      <c r="F141" s="91"/>
    </row>
    <row r="142" spans="1:6" x14ac:dyDescent="0.45">
      <c r="A142" s="90"/>
      <c r="B142" s="32"/>
      <c r="C142" s="92"/>
      <c r="D142" s="59"/>
      <c r="E142" s="56"/>
      <c r="F142" s="91"/>
    </row>
    <row r="143" spans="1:6" x14ac:dyDescent="0.45">
      <c r="A143" s="90"/>
      <c r="B143" s="32"/>
      <c r="C143" s="92"/>
      <c r="D143" s="59"/>
      <c r="E143" s="56"/>
      <c r="F143" s="91"/>
    </row>
    <row r="144" spans="1:6" x14ac:dyDescent="0.45">
      <c r="A144" s="90"/>
      <c r="B144" s="32"/>
      <c r="C144" s="92"/>
      <c r="D144" s="59"/>
      <c r="E144" s="56"/>
      <c r="F144" s="91"/>
    </row>
    <row r="145" spans="1:6" x14ac:dyDescent="0.45">
      <c r="A145" s="90"/>
      <c r="B145" s="32"/>
      <c r="C145" s="92"/>
      <c r="D145" s="59"/>
      <c r="E145" s="56"/>
      <c r="F145" s="91"/>
    </row>
    <row r="146" spans="1:6" x14ac:dyDescent="0.45">
      <c r="A146" s="90"/>
      <c r="B146" s="32"/>
      <c r="C146" s="92"/>
      <c r="D146" s="59"/>
      <c r="E146" s="56"/>
      <c r="F146" s="91"/>
    </row>
    <row r="147" spans="1:6" x14ac:dyDescent="0.45">
      <c r="A147" s="90"/>
      <c r="B147" s="32"/>
      <c r="C147" s="92"/>
      <c r="D147" s="59"/>
      <c r="E147" s="56"/>
      <c r="F147" s="91"/>
    </row>
    <row r="148" spans="1:6" x14ac:dyDescent="0.45">
      <c r="A148" s="90"/>
      <c r="B148" s="32"/>
      <c r="C148" s="92"/>
      <c r="D148" s="59"/>
      <c r="E148" s="56"/>
      <c r="F148" s="91"/>
    </row>
    <row r="149" spans="1:6" x14ac:dyDescent="0.45">
      <c r="A149" s="90"/>
      <c r="B149" s="32"/>
      <c r="C149" s="92"/>
      <c r="D149" s="59"/>
      <c r="E149" s="56"/>
      <c r="F149" s="91"/>
    </row>
    <row r="150" spans="1:6" x14ac:dyDescent="0.45">
      <c r="A150" s="90"/>
      <c r="B150" s="32"/>
      <c r="C150" s="92"/>
      <c r="D150" s="59"/>
      <c r="E150" s="56"/>
      <c r="F150" s="91"/>
    </row>
    <row r="151" spans="1:6" x14ac:dyDescent="0.45">
      <c r="A151" s="90"/>
      <c r="B151" s="32"/>
      <c r="C151" s="92"/>
      <c r="D151" s="59"/>
      <c r="E151" s="56"/>
      <c r="F151" s="91"/>
    </row>
    <row r="152" spans="1:6" x14ac:dyDescent="0.45">
      <c r="A152" s="90"/>
      <c r="B152" s="32"/>
      <c r="C152" s="92"/>
      <c r="D152" s="59"/>
      <c r="E152" s="56"/>
      <c r="F152" s="91"/>
    </row>
    <row r="153" spans="1:6" x14ac:dyDescent="0.45">
      <c r="A153" s="90"/>
      <c r="B153" s="32"/>
      <c r="C153" s="92"/>
      <c r="D153" s="59"/>
      <c r="E153" s="56"/>
      <c r="F153" s="91"/>
    </row>
    <row r="154" spans="1:6" x14ac:dyDescent="0.45">
      <c r="A154" s="90"/>
      <c r="B154" s="32"/>
      <c r="C154" s="92"/>
      <c r="D154" s="59"/>
      <c r="E154" s="56"/>
      <c r="F154" s="91"/>
    </row>
    <row r="155" spans="1:6" x14ac:dyDescent="0.45">
      <c r="A155" s="90"/>
      <c r="B155" s="32"/>
      <c r="C155" s="92"/>
      <c r="D155" s="59"/>
      <c r="E155" s="56"/>
      <c r="F155" s="91"/>
    </row>
    <row r="156" spans="1:6" x14ac:dyDescent="0.45">
      <c r="A156" s="90"/>
      <c r="B156" s="32"/>
      <c r="C156" s="92"/>
      <c r="D156" s="59"/>
      <c r="E156" s="56"/>
      <c r="F156" s="91"/>
    </row>
    <row r="157" spans="1:6" x14ac:dyDescent="0.45">
      <c r="A157" s="90"/>
      <c r="B157" s="32"/>
      <c r="C157" s="92"/>
      <c r="D157" s="59"/>
      <c r="E157" s="56"/>
      <c r="F157" s="91"/>
    </row>
    <row r="158" spans="1:6" x14ac:dyDescent="0.45">
      <c r="A158" s="90"/>
      <c r="B158" s="32"/>
      <c r="C158" s="92"/>
      <c r="D158" s="59"/>
      <c r="E158" s="56"/>
      <c r="F158" s="91"/>
    </row>
    <row r="159" spans="1:6" x14ac:dyDescent="0.45">
      <c r="A159" s="90"/>
      <c r="B159" s="32"/>
      <c r="C159" s="92"/>
      <c r="D159" s="59"/>
      <c r="E159" s="56"/>
      <c r="F159" s="91"/>
    </row>
    <row r="160" spans="1:6" x14ac:dyDescent="0.45">
      <c r="A160" s="90"/>
      <c r="B160" s="32"/>
      <c r="C160" s="92"/>
      <c r="D160" s="59"/>
      <c r="E160" s="56"/>
      <c r="F160" s="91"/>
    </row>
    <row r="161" spans="1:6" x14ac:dyDescent="0.45">
      <c r="A161" s="90"/>
      <c r="B161" s="32"/>
      <c r="C161" s="92"/>
      <c r="D161" s="59"/>
      <c r="E161" s="56"/>
      <c r="F161" s="91"/>
    </row>
    <row r="162" spans="1:6" x14ac:dyDescent="0.45">
      <c r="A162" s="90"/>
      <c r="B162" s="32"/>
      <c r="C162" s="92"/>
      <c r="D162" s="59"/>
      <c r="E162" s="56"/>
      <c r="F162" s="91"/>
    </row>
    <row r="163" spans="1:6" x14ac:dyDescent="0.45">
      <c r="A163" s="90"/>
      <c r="B163" s="32"/>
      <c r="C163" s="92"/>
      <c r="D163" s="59"/>
      <c r="E163" s="56"/>
      <c r="F163" s="91"/>
    </row>
    <row r="164" spans="1:6" x14ac:dyDescent="0.45">
      <c r="A164" s="90"/>
      <c r="B164" s="32"/>
      <c r="C164" s="92"/>
      <c r="D164" s="59"/>
      <c r="E164" s="56"/>
      <c r="F164" s="91"/>
    </row>
    <row r="165" spans="1:6" x14ac:dyDescent="0.45">
      <c r="A165" s="90"/>
      <c r="B165" s="32"/>
      <c r="C165" s="92"/>
      <c r="D165" s="59"/>
      <c r="E165" s="56"/>
      <c r="F165" s="91"/>
    </row>
    <row r="166" spans="1:6" x14ac:dyDescent="0.45">
      <c r="A166" s="90"/>
      <c r="B166" s="32"/>
      <c r="C166" s="92"/>
      <c r="D166" s="59"/>
      <c r="E166" s="56"/>
      <c r="F166" s="91"/>
    </row>
    <row r="167" spans="1:6" x14ac:dyDescent="0.45">
      <c r="A167" s="90"/>
      <c r="B167" s="32"/>
      <c r="C167" s="92"/>
      <c r="D167" s="59"/>
      <c r="E167" s="56"/>
      <c r="F167" s="91"/>
    </row>
    <row r="168" spans="1:6" x14ac:dyDescent="0.45">
      <c r="A168" s="90"/>
      <c r="B168" s="32"/>
      <c r="C168" s="92"/>
      <c r="D168" s="59"/>
      <c r="E168" s="56"/>
      <c r="F168" s="91"/>
    </row>
    <row r="169" spans="1:6" x14ac:dyDescent="0.45">
      <c r="A169" s="90"/>
      <c r="B169" s="32"/>
      <c r="C169" s="92"/>
      <c r="D169" s="59"/>
      <c r="E169" s="56"/>
      <c r="F169" s="91"/>
    </row>
    <row r="170" spans="1:6" x14ac:dyDescent="0.45">
      <c r="A170" s="90"/>
      <c r="B170" s="32"/>
      <c r="C170" s="92"/>
      <c r="D170" s="59"/>
      <c r="E170" s="56"/>
      <c r="F170" s="91"/>
    </row>
    <row r="171" spans="1:6" x14ac:dyDescent="0.45">
      <c r="A171" s="90"/>
      <c r="B171" s="32"/>
      <c r="C171" s="92"/>
      <c r="D171" s="59"/>
      <c r="E171" s="56"/>
      <c r="F171" s="91"/>
    </row>
    <row r="172" spans="1:6" x14ac:dyDescent="0.45">
      <c r="A172" s="90"/>
      <c r="B172" s="32"/>
      <c r="C172" s="92"/>
      <c r="D172" s="59"/>
      <c r="E172" s="56"/>
      <c r="F172" s="91"/>
    </row>
    <row r="173" spans="1:6" x14ac:dyDescent="0.45">
      <c r="A173" s="90"/>
      <c r="B173" s="32"/>
      <c r="C173" s="92"/>
      <c r="D173" s="59"/>
      <c r="E173" s="56"/>
      <c r="F173" s="91"/>
    </row>
    <row r="174" spans="1:6" x14ac:dyDescent="0.45">
      <c r="A174" s="90"/>
      <c r="B174" s="32"/>
      <c r="C174" s="92"/>
      <c r="D174" s="59"/>
      <c r="E174" s="56"/>
      <c r="F174" s="91"/>
    </row>
    <row r="175" spans="1:6" x14ac:dyDescent="0.45">
      <c r="A175" s="90"/>
      <c r="B175" s="32"/>
      <c r="C175" s="92"/>
      <c r="D175" s="59"/>
      <c r="E175" s="56"/>
      <c r="F175" s="91"/>
    </row>
    <row r="176" spans="1:6" x14ac:dyDescent="0.45">
      <c r="A176" s="90"/>
      <c r="B176" s="32"/>
      <c r="C176" s="92"/>
      <c r="D176" s="59"/>
      <c r="E176" s="56"/>
      <c r="F176" s="91"/>
    </row>
    <row r="177" spans="1:7" x14ac:dyDescent="0.45">
      <c r="A177" s="90"/>
      <c r="B177" s="32"/>
      <c r="C177" s="92"/>
      <c r="D177" s="59"/>
      <c r="E177" s="56"/>
      <c r="F177" s="91"/>
    </row>
    <row r="178" spans="1:7" x14ac:dyDescent="0.45">
      <c r="A178" s="90"/>
      <c r="B178" s="32"/>
      <c r="C178" s="92"/>
      <c r="D178" s="59"/>
      <c r="E178" s="56"/>
      <c r="F178" s="91"/>
    </row>
    <row r="179" spans="1:7" x14ac:dyDescent="0.45">
      <c r="A179" s="90"/>
      <c r="B179" s="32"/>
      <c r="C179" s="92"/>
      <c r="D179" s="59"/>
      <c r="E179" s="56"/>
      <c r="F179" s="91"/>
    </row>
    <row r="180" spans="1:7" x14ac:dyDescent="0.45">
      <c r="A180" s="90"/>
      <c r="B180" s="32"/>
      <c r="C180" s="92"/>
      <c r="D180" s="59"/>
      <c r="E180" s="56"/>
      <c r="F180" s="91"/>
    </row>
    <row r="181" spans="1:7" x14ac:dyDescent="0.45">
      <c r="A181" s="90"/>
      <c r="B181" s="32"/>
      <c r="C181" s="92"/>
      <c r="D181" s="59"/>
      <c r="E181" s="56"/>
      <c r="F181" s="91"/>
    </row>
    <row r="182" spans="1:7" x14ac:dyDescent="0.45">
      <c r="A182" s="90"/>
      <c r="B182" s="32"/>
      <c r="C182" s="92"/>
      <c r="D182" s="59"/>
      <c r="E182" s="56"/>
      <c r="F182" s="91"/>
    </row>
    <row r="183" spans="1:7" x14ac:dyDescent="0.45">
      <c r="A183" s="90"/>
      <c r="B183" s="32"/>
      <c r="C183" s="92"/>
      <c r="D183" s="59"/>
      <c r="E183" s="56"/>
      <c r="F183" s="91"/>
    </row>
    <row r="184" spans="1:7" x14ac:dyDescent="0.45">
      <c r="A184" s="90"/>
      <c r="B184" s="32"/>
      <c r="C184" s="92"/>
      <c r="D184" s="59"/>
      <c r="E184" s="56"/>
      <c r="F184" s="91"/>
      <c r="G184" s="61"/>
    </row>
    <row r="185" spans="1:7" x14ac:dyDescent="0.45">
      <c r="A185" s="90"/>
      <c r="B185" s="32"/>
      <c r="C185" s="92"/>
      <c r="D185" s="59"/>
      <c r="E185" s="56"/>
      <c r="F185" s="91"/>
    </row>
    <row r="186" spans="1:7" x14ac:dyDescent="0.45">
      <c r="A186" s="90"/>
      <c r="B186" s="32"/>
      <c r="C186" s="92"/>
      <c r="D186" s="59"/>
      <c r="E186" s="56"/>
      <c r="F186" s="91"/>
    </row>
    <row r="187" spans="1:7" x14ac:dyDescent="0.45">
      <c r="A187" s="90"/>
      <c r="B187" s="32"/>
      <c r="C187" s="92"/>
      <c r="D187" s="59"/>
      <c r="E187" s="56"/>
      <c r="F187" s="91"/>
    </row>
    <row r="188" spans="1:7" x14ac:dyDescent="0.45">
      <c r="A188" s="90"/>
      <c r="B188" s="32"/>
      <c r="C188" s="92"/>
      <c r="D188" s="59"/>
      <c r="E188" s="56"/>
      <c r="F188" s="91"/>
    </row>
    <row r="189" spans="1:7" x14ac:dyDescent="0.45">
      <c r="A189" s="90"/>
      <c r="B189" s="32"/>
      <c r="C189" s="92"/>
      <c r="D189" s="59"/>
      <c r="E189" s="56"/>
      <c r="F189" s="91"/>
    </row>
    <row r="190" spans="1:7" x14ac:dyDescent="0.45">
      <c r="A190" s="90"/>
      <c r="B190" s="32"/>
      <c r="C190" s="92"/>
      <c r="D190" s="59"/>
      <c r="E190" s="56"/>
      <c r="F190" s="91"/>
    </row>
    <row r="191" spans="1:7" x14ac:dyDescent="0.45">
      <c r="A191" s="90"/>
      <c r="B191" s="32"/>
      <c r="C191" s="92"/>
      <c r="D191" s="59"/>
      <c r="E191" s="56"/>
      <c r="F191" s="91"/>
    </row>
    <row r="192" spans="1:7" x14ac:dyDescent="0.45">
      <c r="A192" s="90"/>
      <c r="B192" s="32"/>
      <c r="C192" s="92"/>
      <c r="D192" s="59"/>
      <c r="E192" s="56"/>
      <c r="F192" s="91"/>
    </row>
    <row r="193" spans="1:6" x14ac:dyDescent="0.45">
      <c r="A193" s="90"/>
      <c r="B193" s="32"/>
      <c r="C193" s="92"/>
      <c r="D193" s="59"/>
      <c r="E193" s="56"/>
      <c r="F193" s="91"/>
    </row>
    <row r="194" spans="1:6" x14ac:dyDescent="0.45">
      <c r="A194" s="90"/>
      <c r="B194" s="32"/>
      <c r="C194" s="92"/>
      <c r="D194" s="59"/>
      <c r="E194" s="56"/>
      <c r="F194" s="91"/>
    </row>
    <row r="195" spans="1:6" x14ac:dyDescent="0.45">
      <c r="A195" s="90"/>
      <c r="B195" s="32"/>
      <c r="C195" s="92"/>
      <c r="D195" s="59"/>
      <c r="E195" s="56"/>
      <c r="F195" s="91"/>
    </row>
    <row r="196" spans="1:6" x14ac:dyDescent="0.45">
      <c r="A196" s="90"/>
      <c r="B196" s="32"/>
      <c r="C196" s="92"/>
      <c r="D196" s="59"/>
      <c r="E196" s="56"/>
      <c r="F196" s="91"/>
    </row>
    <row r="197" spans="1:6" x14ac:dyDescent="0.45">
      <c r="A197" s="90"/>
      <c r="B197" s="32"/>
      <c r="C197" s="92"/>
      <c r="D197" s="59"/>
      <c r="E197" s="56"/>
      <c r="F197" s="91"/>
    </row>
    <row r="198" spans="1:6" x14ac:dyDescent="0.45">
      <c r="A198" s="90"/>
      <c r="B198" s="32"/>
      <c r="C198" s="92"/>
      <c r="D198" s="59"/>
      <c r="E198" s="56"/>
      <c r="F198" s="91"/>
    </row>
    <row r="199" spans="1:6" x14ac:dyDescent="0.45">
      <c r="A199" s="90"/>
      <c r="B199" s="32"/>
      <c r="C199" s="92"/>
      <c r="D199" s="59"/>
      <c r="E199" s="56"/>
      <c r="F199" s="91"/>
    </row>
    <row r="200" spans="1:6" x14ac:dyDescent="0.45">
      <c r="A200" s="90"/>
      <c r="B200" s="32"/>
      <c r="C200" s="92"/>
      <c r="D200" s="59"/>
      <c r="E200" s="56"/>
      <c r="F200" s="91"/>
    </row>
    <row r="201" spans="1:6" x14ac:dyDescent="0.45">
      <c r="A201" s="90"/>
      <c r="B201" s="32"/>
      <c r="C201" s="92"/>
      <c r="D201" s="59"/>
      <c r="E201" s="56"/>
      <c r="F201" s="91"/>
    </row>
    <row r="202" spans="1:6" x14ac:dyDescent="0.45">
      <c r="A202" s="90"/>
      <c r="B202" s="32"/>
      <c r="C202" s="92"/>
      <c r="D202" s="59"/>
      <c r="E202" s="56"/>
      <c r="F202" s="91"/>
    </row>
    <row r="203" spans="1:6" x14ac:dyDescent="0.45">
      <c r="A203" s="90"/>
      <c r="B203" s="32"/>
      <c r="C203" s="92"/>
      <c r="D203" s="59"/>
      <c r="E203" s="56"/>
      <c r="F203" s="91"/>
    </row>
    <row r="204" spans="1:6" x14ac:dyDescent="0.45">
      <c r="A204" s="90"/>
      <c r="B204" s="32"/>
      <c r="C204" s="92"/>
      <c r="D204" s="59"/>
      <c r="E204" s="56"/>
      <c r="F204" s="91"/>
    </row>
    <row r="205" spans="1:6" x14ac:dyDescent="0.45">
      <c r="A205" s="90"/>
      <c r="B205" s="32"/>
      <c r="C205" s="92"/>
      <c r="D205" s="59"/>
      <c r="E205" s="56"/>
      <c r="F205" s="91"/>
    </row>
    <row r="206" spans="1:6" x14ac:dyDescent="0.45">
      <c r="A206" s="90"/>
      <c r="B206" s="32"/>
      <c r="C206" s="92"/>
      <c r="D206" s="59"/>
      <c r="E206" s="56"/>
      <c r="F206" s="91"/>
    </row>
    <row r="207" spans="1:6" x14ac:dyDescent="0.45">
      <c r="A207" s="90"/>
      <c r="B207" s="32"/>
      <c r="C207" s="92"/>
      <c r="D207" s="59"/>
      <c r="E207" s="56"/>
      <c r="F207" s="91"/>
    </row>
    <row r="208" spans="1:6" x14ac:dyDescent="0.45">
      <c r="A208" s="90"/>
      <c r="B208" s="32"/>
      <c r="C208" s="92"/>
      <c r="D208" s="59"/>
      <c r="E208" s="56"/>
      <c r="F208" s="91"/>
    </row>
    <row r="209" spans="1:6" x14ac:dyDescent="0.45">
      <c r="A209" s="90"/>
      <c r="B209" s="32"/>
      <c r="C209" s="92"/>
      <c r="D209" s="59"/>
      <c r="E209" s="56"/>
      <c r="F209" s="91"/>
    </row>
    <row r="210" spans="1:6" x14ac:dyDescent="0.45">
      <c r="A210" s="90"/>
      <c r="B210" s="32"/>
      <c r="C210" s="92"/>
      <c r="D210" s="59"/>
      <c r="E210" s="56"/>
      <c r="F210" s="91"/>
    </row>
    <row r="211" spans="1:6" x14ac:dyDescent="0.45">
      <c r="A211" s="90"/>
      <c r="B211" s="32"/>
      <c r="C211" s="92"/>
      <c r="D211" s="59"/>
      <c r="E211" s="56"/>
      <c r="F211" s="91"/>
    </row>
    <row r="212" spans="1:6" x14ac:dyDescent="0.45">
      <c r="A212" s="90"/>
      <c r="B212" s="32"/>
      <c r="C212" s="92"/>
      <c r="D212" s="59"/>
      <c r="E212" s="56"/>
      <c r="F212" s="91"/>
    </row>
    <row r="213" spans="1:6" x14ac:dyDescent="0.45">
      <c r="A213" s="90"/>
      <c r="B213" s="32"/>
      <c r="C213" s="92"/>
      <c r="D213" s="59"/>
      <c r="E213" s="56"/>
      <c r="F213" s="91"/>
    </row>
    <row r="214" spans="1:6" x14ac:dyDescent="0.45">
      <c r="A214" s="90"/>
      <c r="B214" s="32"/>
      <c r="C214" s="92"/>
      <c r="D214" s="59"/>
      <c r="E214" s="56"/>
      <c r="F214" s="91"/>
    </row>
    <row r="215" spans="1:6" x14ac:dyDescent="0.45">
      <c r="A215" s="90"/>
      <c r="B215" s="32"/>
      <c r="C215" s="92"/>
      <c r="D215" s="59"/>
      <c r="E215" s="56"/>
      <c r="F215" s="91"/>
    </row>
    <row r="216" spans="1:6" x14ac:dyDescent="0.45">
      <c r="A216" s="90"/>
      <c r="B216" s="32"/>
      <c r="C216" s="92"/>
      <c r="D216" s="59"/>
      <c r="E216" s="56"/>
      <c r="F216" s="91"/>
    </row>
    <row r="217" spans="1:6" x14ac:dyDescent="0.45">
      <c r="A217" s="90"/>
      <c r="B217" s="32"/>
      <c r="C217" s="92"/>
      <c r="D217" s="59"/>
      <c r="E217" s="56"/>
      <c r="F217" s="91"/>
    </row>
    <row r="218" spans="1:6" x14ac:dyDescent="0.45">
      <c r="A218" s="90"/>
      <c r="B218" s="32"/>
      <c r="C218" s="92"/>
      <c r="D218" s="59"/>
      <c r="E218" s="56"/>
      <c r="F218" s="91"/>
    </row>
    <row r="219" spans="1:6" x14ac:dyDescent="0.45">
      <c r="A219" s="90"/>
      <c r="B219" s="32"/>
      <c r="C219" s="92"/>
      <c r="D219" s="59"/>
      <c r="E219" s="56"/>
      <c r="F219" s="91"/>
    </row>
    <row r="220" spans="1:6" x14ac:dyDescent="0.45">
      <c r="A220" s="90"/>
      <c r="B220" s="32"/>
      <c r="C220" s="92"/>
      <c r="D220" s="59"/>
      <c r="E220" s="56"/>
      <c r="F220" s="91"/>
    </row>
    <row r="221" spans="1:6" x14ac:dyDescent="0.45">
      <c r="A221" s="90"/>
      <c r="B221" s="32"/>
      <c r="C221" s="92"/>
      <c r="D221" s="59"/>
      <c r="E221" s="56"/>
      <c r="F221" s="91"/>
    </row>
    <row r="222" spans="1:6" x14ac:dyDescent="0.45">
      <c r="A222" s="90"/>
      <c r="B222" s="32"/>
      <c r="C222" s="92"/>
      <c r="D222" s="59"/>
      <c r="E222" s="56"/>
      <c r="F222" s="91"/>
    </row>
    <row r="223" spans="1:6" x14ac:dyDescent="0.45">
      <c r="A223" s="90"/>
      <c r="B223" s="32"/>
      <c r="C223" s="92"/>
      <c r="D223" s="59"/>
      <c r="E223" s="56"/>
      <c r="F223" s="91"/>
    </row>
    <row r="224" spans="1:6" x14ac:dyDescent="0.45">
      <c r="A224" s="90"/>
      <c r="B224" s="32"/>
      <c r="C224" s="92"/>
      <c r="D224" s="59"/>
      <c r="E224" s="56"/>
      <c r="F224" s="91"/>
    </row>
    <row r="225" spans="1:6" x14ac:dyDescent="0.45">
      <c r="A225" s="90"/>
      <c r="B225" s="32"/>
      <c r="C225" s="92"/>
      <c r="D225" s="59"/>
      <c r="E225" s="56"/>
      <c r="F225" s="91"/>
    </row>
    <row r="226" spans="1:6" x14ac:dyDescent="0.45">
      <c r="A226" s="90"/>
      <c r="B226" s="32"/>
      <c r="C226" s="92"/>
      <c r="D226" s="59"/>
      <c r="E226" s="56"/>
      <c r="F226" s="91"/>
    </row>
    <row r="227" spans="1:6" x14ac:dyDescent="0.45">
      <c r="A227" s="90"/>
      <c r="B227" s="32"/>
      <c r="C227" s="92"/>
      <c r="D227" s="59"/>
      <c r="E227" s="56"/>
      <c r="F227" s="91"/>
    </row>
    <row r="228" spans="1:6" x14ac:dyDescent="0.45">
      <c r="A228" s="90"/>
      <c r="B228" s="32"/>
      <c r="C228" s="92"/>
      <c r="D228" s="59"/>
      <c r="E228" s="56"/>
      <c r="F228" s="91"/>
    </row>
    <row r="229" spans="1:6" x14ac:dyDescent="0.45">
      <c r="A229" s="90"/>
      <c r="B229" s="32"/>
      <c r="C229" s="92"/>
      <c r="D229" s="59"/>
      <c r="E229" s="56"/>
      <c r="F229" s="91"/>
    </row>
    <row r="230" spans="1:6" x14ac:dyDescent="0.45">
      <c r="A230" s="90"/>
      <c r="B230" s="32"/>
      <c r="C230" s="92"/>
      <c r="D230" s="59"/>
      <c r="E230" s="56"/>
      <c r="F230" s="91"/>
    </row>
    <row r="231" spans="1:6" x14ac:dyDescent="0.45">
      <c r="A231" s="90"/>
      <c r="B231" s="32"/>
      <c r="C231" s="92"/>
      <c r="D231" s="59"/>
      <c r="E231" s="56"/>
      <c r="F231" s="91"/>
    </row>
    <row r="232" spans="1:6" x14ac:dyDescent="0.45">
      <c r="A232" s="90"/>
      <c r="B232" s="32"/>
      <c r="C232" s="92"/>
      <c r="D232" s="59"/>
      <c r="E232" s="56"/>
      <c r="F232" s="91"/>
    </row>
    <row r="233" spans="1:6" x14ac:dyDescent="0.45">
      <c r="A233" s="90"/>
      <c r="B233" s="32"/>
      <c r="C233" s="92"/>
      <c r="D233" s="59"/>
      <c r="E233" s="56"/>
      <c r="F233" s="91"/>
    </row>
    <row r="234" spans="1:6" x14ac:dyDescent="0.45">
      <c r="A234" s="90"/>
      <c r="B234" s="32"/>
      <c r="C234" s="92"/>
      <c r="D234" s="59"/>
      <c r="E234" s="56"/>
      <c r="F234" s="91"/>
    </row>
    <row r="235" spans="1:6" x14ac:dyDescent="0.45">
      <c r="A235" s="90"/>
      <c r="B235" s="32"/>
      <c r="C235" s="92"/>
      <c r="D235" s="59"/>
      <c r="E235" s="56"/>
      <c r="F235" s="91"/>
    </row>
    <row r="236" spans="1:6" x14ac:dyDescent="0.45">
      <c r="A236" s="90"/>
      <c r="B236" s="32"/>
      <c r="C236" s="92"/>
      <c r="D236" s="59"/>
      <c r="E236" s="56"/>
      <c r="F236" s="91"/>
    </row>
    <row r="237" spans="1:6" x14ac:dyDescent="0.45">
      <c r="A237" s="90"/>
      <c r="B237" s="32"/>
      <c r="C237" s="92"/>
      <c r="D237" s="59"/>
      <c r="E237" s="56"/>
      <c r="F237" s="91"/>
    </row>
    <row r="238" spans="1:6" x14ac:dyDescent="0.45">
      <c r="A238" s="90"/>
      <c r="B238" s="32"/>
      <c r="C238" s="92"/>
      <c r="D238" s="59"/>
      <c r="E238" s="56"/>
      <c r="F238" s="91"/>
    </row>
    <row r="239" spans="1:6" x14ac:dyDescent="0.45">
      <c r="A239" s="90"/>
      <c r="B239" s="32"/>
      <c r="C239" s="92"/>
      <c r="D239" s="59"/>
      <c r="E239" s="56"/>
      <c r="F239" s="91"/>
    </row>
    <row r="240" spans="1:6" x14ac:dyDescent="0.45">
      <c r="A240" s="90"/>
      <c r="B240" s="32"/>
      <c r="C240" s="92"/>
      <c r="D240" s="59"/>
      <c r="E240" s="56"/>
      <c r="F240" s="91"/>
    </row>
    <row r="241" spans="1:6" x14ac:dyDescent="0.45">
      <c r="A241" s="90"/>
      <c r="B241" s="32"/>
      <c r="C241" s="92"/>
      <c r="D241" s="59"/>
      <c r="E241" s="56"/>
      <c r="F241" s="91"/>
    </row>
    <row r="242" spans="1:6" x14ac:dyDescent="0.45">
      <c r="A242" s="90"/>
      <c r="B242" s="32"/>
      <c r="C242" s="92"/>
      <c r="D242" s="59"/>
      <c r="E242" s="56"/>
      <c r="F242" s="91"/>
    </row>
    <row r="243" spans="1:6" x14ac:dyDescent="0.45">
      <c r="A243" s="90"/>
      <c r="B243" s="32"/>
      <c r="C243" s="92"/>
      <c r="D243" s="59"/>
      <c r="E243" s="56"/>
      <c r="F243" s="91"/>
    </row>
    <row r="244" spans="1:6" x14ac:dyDescent="0.45">
      <c r="A244" s="90"/>
      <c r="B244" s="32"/>
      <c r="C244" s="92"/>
      <c r="D244" s="59"/>
      <c r="E244" s="56"/>
      <c r="F244" s="91"/>
    </row>
    <row r="245" spans="1:6" x14ac:dyDescent="0.45">
      <c r="A245" s="90"/>
      <c r="B245" s="32"/>
      <c r="C245" s="92"/>
      <c r="D245" s="59"/>
      <c r="E245" s="56"/>
      <c r="F245" s="91"/>
    </row>
    <row r="246" spans="1:6" x14ac:dyDescent="0.45">
      <c r="A246" s="90"/>
      <c r="B246" s="32"/>
      <c r="C246" s="92"/>
      <c r="D246" s="59"/>
      <c r="E246" s="56"/>
      <c r="F246" s="91"/>
    </row>
    <row r="247" spans="1:6" x14ac:dyDescent="0.45">
      <c r="A247" s="90"/>
      <c r="B247" s="32"/>
      <c r="C247" s="92"/>
      <c r="D247" s="59"/>
      <c r="E247" s="56"/>
      <c r="F247" s="91"/>
    </row>
    <row r="248" spans="1:6" x14ac:dyDescent="0.45">
      <c r="A248" s="90"/>
      <c r="B248" s="32"/>
      <c r="C248" s="92"/>
      <c r="D248" s="59"/>
      <c r="E248" s="56"/>
      <c r="F248" s="91"/>
    </row>
    <row r="249" spans="1:6" x14ac:dyDescent="0.45">
      <c r="A249" s="90"/>
      <c r="B249" s="32"/>
      <c r="C249" s="92"/>
      <c r="D249" s="59"/>
      <c r="E249" s="56"/>
      <c r="F249" s="91"/>
    </row>
    <row r="250" spans="1:6" x14ac:dyDescent="0.45">
      <c r="A250" s="90"/>
      <c r="B250" s="32"/>
      <c r="C250" s="92"/>
      <c r="D250" s="59"/>
      <c r="E250" s="56"/>
      <c r="F250" s="91"/>
    </row>
    <row r="251" spans="1:6" x14ac:dyDescent="0.45">
      <c r="A251" s="90"/>
      <c r="B251" s="32"/>
      <c r="C251" s="92"/>
      <c r="D251" s="59"/>
      <c r="E251" s="56"/>
      <c r="F251" s="91"/>
    </row>
    <row r="252" spans="1:6" x14ac:dyDescent="0.45">
      <c r="A252" s="90"/>
      <c r="B252" s="32"/>
      <c r="C252" s="92"/>
      <c r="D252" s="59"/>
      <c r="E252" s="56"/>
      <c r="F252" s="91"/>
    </row>
    <row r="253" spans="1:6" x14ac:dyDescent="0.45">
      <c r="A253" s="90"/>
      <c r="B253" s="32"/>
      <c r="C253" s="92"/>
      <c r="D253" s="59"/>
      <c r="E253" s="56"/>
      <c r="F253" s="91"/>
    </row>
    <row r="254" spans="1:6" x14ac:dyDescent="0.45">
      <c r="A254" s="90"/>
      <c r="B254" s="32"/>
      <c r="C254" s="92"/>
      <c r="D254" s="59"/>
      <c r="E254" s="56"/>
      <c r="F254" s="91"/>
    </row>
    <row r="255" spans="1:6" x14ac:dyDescent="0.45">
      <c r="A255" s="90"/>
      <c r="B255" s="32"/>
      <c r="C255" s="92"/>
      <c r="D255" s="59"/>
      <c r="E255" s="56"/>
      <c r="F255" s="91"/>
    </row>
    <row r="256" spans="1:6" x14ac:dyDescent="0.45">
      <c r="A256" s="90"/>
      <c r="B256" s="32"/>
      <c r="C256" s="92"/>
      <c r="D256" s="59"/>
      <c r="E256" s="56"/>
      <c r="F256" s="91"/>
    </row>
    <row r="257" spans="1:6" x14ac:dyDescent="0.45">
      <c r="A257" s="90"/>
      <c r="B257" s="32"/>
      <c r="C257" s="92"/>
      <c r="D257" s="59"/>
      <c r="E257" s="56"/>
      <c r="F257" s="91"/>
    </row>
    <row r="258" spans="1:6" x14ac:dyDescent="0.45">
      <c r="A258" s="90"/>
      <c r="B258" s="32"/>
      <c r="C258" s="92"/>
      <c r="D258" s="59"/>
      <c r="E258" s="56"/>
      <c r="F258" s="91"/>
    </row>
    <row r="259" spans="1:6" x14ac:dyDescent="0.45">
      <c r="A259" s="90"/>
      <c r="B259" s="32"/>
      <c r="C259" s="92"/>
      <c r="D259" s="59"/>
      <c r="E259" s="56"/>
      <c r="F259" s="91"/>
    </row>
    <row r="260" spans="1:6" x14ac:dyDescent="0.45">
      <c r="A260" s="90"/>
      <c r="B260" s="32"/>
      <c r="C260" s="92"/>
      <c r="D260" s="59"/>
      <c r="E260" s="56"/>
      <c r="F260" s="91"/>
    </row>
    <row r="261" spans="1:6" x14ac:dyDescent="0.45">
      <c r="A261" s="90"/>
      <c r="B261" s="32"/>
      <c r="C261" s="92"/>
      <c r="D261" s="59"/>
      <c r="E261" s="56"/>
      <c r="F261" s="91"/>
    </row>
    <row r="262" spans="1:6" x14ac:dyDescent="0.45">
      <c r="A262" s="90"/>
      <c r="B262" s="32"/>
      <c r="C262" s="92"/>
      <c r="D262" s="59"/>
      <c r="E262" s="56"/>
      <c r="F262" s="91"/>
    </row>
    <row r="263" spans="1:6" x14ac:dyDescent="0.45">
      <c r="A263" s="90"/>
      <c r="B263" s="32"/>
      <c r="C263" s="92"/>
      <c r="D263" s="59"/>
      <c r="E263" s="56"/>
      <c r="F263" s="91"/>
    </row>
    <row r="264" spans="1:6" x14ac:dyDescent="0.45">
      <c r="A264" s="90"/>
      <c r="B264" s="32"/>
      <c r="C264" s="92"/>
      <c r="D264" s="59"/>
      <c r="E264" s="56"/>
      <c r="F264" s="91"/>
    </row>
    <row r="265" spans="1:6" x14ac:dyDescent="0.45">
      <c r="A265" s="90"/>
      <c r="B265" s="32"/>
      <c r="C265" s="92"/>
      <c r="D265" s="59"/>
      <c r="E265" s="56"/>
      <c r="F265" s="91"/>
    </row>
    <row r="266" spans="1:6" x14ac:dyDescent="0.45">
      <c r="A266" s="90"/>
      <c r="B266" s="32"/>
      <c r="C266" s="92"/>
      <c r="D266" s="59"/>
      <c r="E266" s="56"/>
      <c r="F266" s="91"/>
    </row>
    <row r="267" spans="1:6" x14ac:dyDescent="0.45">
      <c r="A267" s="90"/>
      <c r="B267" s="32"/>
      <c r="C267" s="92"/>
      <c r="D267" s="59"/>
      <c r="E267" s="56"/>
      <c r="F267" s="91"/>
    </row>
    <row r="268" spans="1:6" x14ac:dyDescent="0.45">
      <c r="A268" s="90"/>
      <c r="B268" s="32"/>
      <c r="C268" s="92"/>
      <c r="D268" s="59"/>
      <c r="E268" s="56"/>
      <c r="F268" s="91"/>
    </row>
    <row r="269" spans="1:6" x14ac:dyDescent="0.45">
      <c r="A269" s="90"/>
      <c r="B269" s="32"/>
      <c r="C269" s="92"/>
      <c r="D269" s="59"/>
      <c r="E269" s="56"/>
      <c r="F269" s="91"/>
    </row>
    <row r="270" spans="1:6" x14ac:dyDescent="0.45">
      <c r="A270" s="90"/>
      <c r="B270" s="32"/>
      <c r="C270" s="92"/>
      <c r="D270" s="59"/>
      <c r="E270" s="56"/>
      <c r="F270" s="91"/>
    </row>
    <row r="271" spans="1:6" x14ac:dyDescent="0.45">
      <c r="A271" s="90"/>
      <c r="B271" s="32"/>
      <c r="C271" s="92"/>
      <c r="D271" s="59"/>
      <c r="E271" s="56"/>
      <c r="F271" s="91"/>
    </row>
    <row r="272" spans="1:6" x14ac:dyDescent="0.45">
      <c r="A272" s="90"/>
      <c r="B272" s="32"/>
      <c r="C272" s="92"/>
      <c r="D272" s="59"/>
      <c r="E272" s="56"/>
      <c r="F272" s="91"/>
    </row>
    <row r="273" spans="1:6" x14ac:dyDescent="0.45">
      <c r="A273" s="90"/>
      <c r="B273" s="32"/>
      <c r="C273" s="92"/>
      <c r="D273" s="59"/>
      <c r="E273" s="56"/>
      <c r="F273" s="91"/>
    </row>
    <row r="274" spans="1:6" x14ac:dyDescent="0.45">
      <c r="A274" s="90"/>
      <c r="B274" s="32"/>
      <c r="C274" s="92"/>
      <c r="D274" s="59"/>
      <c r="E274" s="56"/>
      <c r="F274" s="91"/>
    </row>
    <row r="275" spans="1:6" x14ac:dyDescent="0.45">
      <c r="A275" s="90"/>
      <c r="B275" s="32"/>
      <c r="C275" s="92"/>
      <c r="D275" s="59"/>
      <c r="E275" s="56"/>
      <c r="F275" s="91"/>
    </row>
    <row r="276" spans="1:6" x14ac:dyDescent="0.45">
      <c r="A276" s="90"/>
      <c r="B276" s="32"/>
      <c r="C276" s="92"/>
      <c r="D276" s="59"/>
      <c r="E276" s="56"/>
      <c r="F276" s="91"/>
    </row>
    <row r="277" spans="1:6" x14ac:dyDescent="0.45">
      <c r="A277" s="90"/>
      <c r="B277" s="32"/>
      <c r="C277" s="92"/>
      <c r="D277" s="59"/>
      <c r="E277" s="56"/>
      <c r="F277" s="91"/>
    </row>
    <row r="278" spans="1:6" x14ac:dyDescent="0.45">
      <c r="B278" s="32"/>
      <c r="D278" s="52"/>
      <c r="E278" s="51"/>
    </row>
    <row r="279" spans="1:6" x14ac:dyDescent="0.45">
      <c r="B279" s="50"/>
      <c r="D279" s="53"/>
      <c r="E279" s="50"/>
    </row>
    <row r="280" spans="1:6" x14ac:dyDescent="0.45">
      <c r="B280" s="50"/>
      <c r="D280" s="52"/>
      <c r="E280" s="51"/>
    </row>
    <row r="281" spans="1:6" x14ac:dyDescent="0.45">
      <c r="B281" s="32"/>
      <c r="D281" s="52"/>
      <c r="E281" s="51"/>
    </row>
    <row r="282" spans="1:6" x14ac:dyDescent="0.45">
      <c r="B282" s="50"/>
      <c r="D282" s="53"/>
      <c r="E282" s="50"/>
    </row>
    <row r="283" spans="1:6" x14ac:dyDescent="0.45">
      <c r="B283" s="50"/>
      <c r="D283" s="52"/>
      <c r="E283" s="51"/>
    </row>
    <row r="284" spans="1:6" x14ac:dyDescent="0.45">
      <c r="B284" s="32"/>
      <c r="D284" s="52"/>
      <c r="E284" s="51"/>
    </row>
    <row r="285" spans="1:6" x14ac:dyDescent="0.45">
      <c r="B285" s="50"/>
      <c r="D285" s="53"/>
      <c r="E285" s="50"/>
    </row>
    <row r="286" spans="1:6" x14ac:dyDescent="0.45">
      <c r="B286" s="50"/>
      <c r="D286" s="52"/>
      <c r="E286" s="51"/>
    </row>
    <row r="287" spans="1:6" x14ac:dyDescent="0.45">
      <c r="B287" s="32"/>
      <c r="D287" s="52"/>
      <c r="E287" s="51"/>
    </row>
    <row r="288" spans="1:6" x14ac:dyDescent="0.45">
      <c r="B288" s="50"/>
      <c r="D288" s="53"/>
      <c r="E288" s="50"/>
    </row>
    <row r="289" spans="2:5" x14ac:dyDescent="0.45">
      <c r="B289" s="50"/>
      <c r="D289" s="52"/>
      <c r="E289" s="51"/>
    </row>
    <row r="290" spans="2:5" x14ac:dyDescent="0.45">
      <c r="B290" s="32"/>
      <c r="D290" s="52"/>
      <c r="E290" s="51"/>
    </row>
    <row r="291" spans="2:5" x14ac:dyDescent="0.45">
      <c r="B291" s="50"/>
      <c r="D291" s="53"/>
      <c r="E291" s="50"/>
    </row>
    <row r="292" spans="2:5" x14ac:dyDescent="0.45">
      <c r="B292" s="50"/>
      <c r="D292" s="52"/>
      <c r="E292" s="51"/>
    </row>
    <row r="293" spans="2:5" x14ac:dyDescent="0.45">
      <c r="B293" s="32"/>
      <c r="D293" s="52"/>
      <c r="E293" s="51"/>
    </row>
    <row r="294" spans="2:5" x14ac:dyDescent="0.45">
      <c r="B294" s="50"/>
      <c r="D294" s="53"/>
      <c r="E294" s="50"/>
    </row>
    <row r="295" spans="2:5" x14ac:dyDescent="0.45">
      <c r="D295" s="54"/>
      <c r="E295" s="38"/>
    </row>
  </sheetData>
  <sortState xmlns:xlrd2="http://schemas.microsoft.com/office/spreadsheetml/2017/richdata2" ref="A2:F55">
    <sortCondition descending="1" ref="D2:D55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079E-E4FF-41E6-8E31-BE524C4FF869}">
  <dimension ref="A1:G731"/>
  <sheetViews>
    <sheetView workbookViewId="0"/>
  </sheetViews>
  <sheetFormatPr defaultRowHeight="14.25" x14ac:dyDescent="0.45"/>
  <cols>
    <col min="1" max="1" width="18.265625" bestFit="1" customWidth="1"/>
    <col min="2" max="2" width="5.1328125" bestFit="1" customWidth="1"/>
    <col min="3" max="3" width="3.46484375" bestFit="1" customWidth="1"/>
    <col min="4" max="4" width="2.6640625" bestFit="1" customWidth="1"/>
    <col min="5" max="5" width="2.796875" bestFit="1" customWidth="1"/>
    <col min="6" max="6" width="5.265625" style="47" bestFit="1" customWidth="1"/>
    <col min="7" max="7" width="1.73046875" style="48" hidden="1" customWidth="1"/>
  </cols>
  <sheetData>
    <row r="1" spans="1:7" x14ac:dyDescent="0.45">
      <c r="A1" t="s">
        <v>0</v>
      </c>
      <c r="B1" t="s">
        <v>1</v>
      </c>
      <c r="C1" t="s">
        <v>566</v>
      </c>
      <c r="D1" t="s">
        <v>431</v>
      </c>
      <c r="E1" t="s">
        <v>591</v>
      </c>
      <c r="F1" s="47" t="s">
        <v>592</v>
      </c>
      <c r="G1" s="48" t="s">
        <v>595</v>
      </c>
    </row>
    <row r="2" spans="1:7" x14ac:dyDescent="0.45">
      <c r="A2" t="s">
        <v>274</v>
      </c>
      <c r="B2" t="s">
        <v>44</v>
      </c>
      <c r="C2" t="s">
        <v>533</v>
      </c>
      <c r="D2">
        <v>48</v>
      </c>
      <c r="E2">
        <v>47</v>
      </c>
      <c r="F2" s="47">
        <v>418.1</v>
      </c>
      <c r="G2" s="48">
        <f t="shared" ref="G2:G65" si="0">(F2-ROUND(F2,0))*10</f>
        <v>1.0000000000002274</v>
      </c>
    </row>
    <row r="3" spans="1:7" x14ac:dyDescent="0.45">
      <c r="A3" t="s">
        <v>43</v>
      </c>
      <c r="B3" t="s">
        <v>44</v>
      </c>
      <c r="C3" t="s">
        <v>531</v>
      </c>
      <c r="D3">
        <v>47</v>
      </c>
      <c r="E3">
        <v>47</v>
      </c>
      <c r="F3" s="47">
        <v>417.1</v>
      </c>
      <c r="G3" s="48">
        <f t="shared" si="0"/>
        <v>1.0000000000002274</v>
      </c>
    </row>
    <row r="4" spans="1:7" x14ac:dyDescent="0.45">
      <c r="A4" t="s">
        <v>267</v>
      </c>
      <c r="B4" t="s">
        <v>63</v>
      </c>
      <c r="C4" t="s">
        <v>532</v>
      </c>
      <c r="D4">
        <v>46</v>
      </c>
      <c r="E4">
        <v>46</v>
      </c>
      <c r="F4" s="47">
        <v>405</v>
      </c>
      <c r="G4" s="48">
        <f t="shared" si="0"/>
        <v>0</v>
      </c>
    </row>
    <row r="5" spans="1:7" x14ac:dyDescent="0.45">
      <c r="A5" t="s">
        <v>295</v>
      </c>
      <c r="B5" t="s">
        <v>12</v>
      </c>
      <c r="C5" t="s">
        <v>533</v>
      </c>
      <c r="D5">
        <v>46</v>
      </c>
      <c r="E5">
        <v>46</v>
      </c>
      <c r="F5" s="47">
        <v>400.2</v>
      </c>
      <c r="G5" s="48">
        <f t="shared" si="0"/>
        <v>1.9999999999998863</v>
      </c>
    </row>
    <row r="6" spans="1:7" x14ac:dyDescent="0.45">
      <c r="A6" t="s">
        <v>310</v>
      </c>
      <c r="B6" t="s">
        <v>12</v>
      </c>
      <c r="C6" t="s">
        <v>534</v>
      </c>
      <c r="D6">
        <v>46</v>
      </c>
      <c r="E6">
        <v>46</v>
      </c>
      <c r="F6" s="47">
        <v>400.1</v>
      </c>
      <c r="G6" s="48">
        <f t="shared" si="0"/>
        <v>1.0000000000002274</v>
      </c>
    </row>
    <row r="7" spans="1:7" x14ac:dyDescent="0.45">
      <c r="A7" t="s">
        <v>88</v>
      </c>
      <c r="B7" t="s">
        <v>44</v>
      </c>
      <c r="C7" t="s">
        <v>530</v>
      </c>
      <c r="D7">
        <v>45</v>
      </c>
      <c r="E7">
        <v>45</v>
      </c>
      <c r="F7" s="47">
        <v>398.1</v>
      </c>
      <c r="G7" s="48">
        <f t="shared" si="0"/>
        <v>1.0000000000002274</v>
      </c>
    </row>
    <row r="8" spans="1:7" x14ac:dyDescent="0.45">
      <c r="A8" t="s">
        <v>303</v>
      </c>
      <c r="B8" t="s">
        <v>78</v>
      </c>
      <c r="C8" t="s">
        <v>533</v>
      </c>
      <c r="D8">
        <v>46</v>
      </c>
      <c r="E8">
        <v>46</v>
      </c>
      <c r="F8" s="47">
        <v>397.2</v>
      </c>
      <c r="G8" s="48">
        <f t="shared" si="0"/>
        <v>1.9999999999998863</v>
      </c>
    </row>
    <row r="9" spans="1:7" x14ac:dyDescent="0.45">
      <c r="A9" t="s">
        <v>79</v>
      </c>
      <c r="B9" t="s">
        <v>12</v>
      </c>
      <c r="C9" t="s">
        <v>530</v>
      </c>
      <c r="D9">
        <v>45</v>
      </c>
      <c r="E9">
        <v>45</v>
      </c>
      <c r="F9" s="47">
        <v>391.1</v>
      </c>
      <c r="G9" s="48">
        <f t="shared" si="0"/>
        <v>1.0000000000002274</v>
      </c>
    </row>
    <row r="10" spans="1:7" x14ac:dyDescent="0.45">
      <c r="A10" t="s">
        <v>181</v>
      </c>
      <c r="B10" t="s">
        <v>47</v>
      </c>
      <c r="C10" t="s">
        <v>532</v>
      </c>
      <c r="D10">
        <v>45</v>
      </c>
      <c r="E10">
        <v>45</v>
      </c>
      <c r="F10" s="47">
        <v>388</v>
      </c>
      <c r="G10" s="48">
        <f t="shared" si="0"/>
        <v>0</v>
      </c>
    </row>
    <row r="11" spans="1:7" x14ac:dyDescent="0.45">
      <c r="A11" t="s">
        <v>183</v>
      </c>
      <c r="B11" t="s">
        <v>12</v>
      </c>
      <c r="C11" t="s">
        <v>531</v>
      </c>
      <c r="D11">
        <v>44</v>
      </c>
      <c r="E11">
        <v>44</v>
      </c>
      <c r="F11" s="47">
        <v>387.1</v>
      </c>
      <c r="G11" s="48">
        <f t="shared" si="0"/>
        <v>1.0000000000002274</v>
      </c>
    </row>
    <row r="12" spans="1:7" x14ac:dyDescent="0.45">
      <c r="A12" t="s">
        <v>34</v>
      </c>
      <c r="B12" t="s">
        <v>35</v>
      </c>
      <c r="C12" t="s">
        <v>530</v>
      </c>
      <c r="D12">
        <v>44</v>
      </c>
      <c r="E12">
        <v>44</v>
      </c>
      <c r="F12" s="47">
        <v>386.1</v>
      </c>
      <c r="G12" s="48">
        <f t="shared" si="0"/>
        <v>1.0000000000002274</v>
      </c>
    </row>
    <row r="13" spans="1:7" x14ac:dyDescent="0.45">
      <c r="A13" t="s">
        <v>308</v>
      </c>
      <c r="B13" t="s">
        <v>35</v>
      </c>
      <c r="C13" t="s">
        <v>534</v>
      </c>
      <c r="D13">
        <v>45</v>
      </c>
      <c r="E13">
        <v>43</v>
      </c>
      <c r="F13" s="47">
        <v>386.1</v>
      </c>
      <c r="G13" s="48">
        <f t="shared" si="0"/>
        <v>1.0000000000002274</v>
      </c>
    </row>
    <row r="14" spans="1:7" x14ac:dyDescent="0.45">
      <c r="A14" t="s">
        <v>611</v>
      </c>
      <c r="B14" t="s">
        <v>66</v>
      </c>
      <c r="C14" t="s">
        <v>534</v>
      </c>
      <c r="D14">
        <v>45</v>
      </c>
      <c r="E14">
        <v>44</v>
      </c>
      <c r="F14" s="47">
        <v>385</v>
      </c>
      <c r="G14" s="48">
        <f t="shared" si="0"/>
        <v>0</v>
      </c>
    </row>
    <row r="15" spans="1:7" x14ac:dyDescent="0.45">
      <c r="A15" t="s">
        <v>146</v>
      </c>
      <c r="B15" t="s">
        <v>35</v>
      </c>
      <c r="C15" t="s">
        <v>533</v>
      </c>
      <c r="D15">
        <v>44</v>
      </c>
      <c r="E15">
        <v>43</v>
      </c>
      <c r="F15" s="47">
        <v>383.1</v>
      </c>
      <c r="G15" s="48">
        <f t="shared" si="0"/>
        <v>1.0000000000002274</v>
      </c>
    </row>
    <row r="16" spans="1:7" x14ac:dyDescent="0.45">
      <c r="A16" t="s">
        <v>300</v>
      </c>
      <c r="B16" t="s">
        <v>35</v>
      </c>
      <c r="C16" t="s">
        <v>534</v>
      </c>
      <c r="D16">
        <v>43</v>
      </c>
      <c r="E16">
        <v>43</v>
      </c>
      <c r="F16" s="47">
        <v>378.1</v>
      </c>
      <c r="G16" s="48">
        <f t="shared" si="0"/>
        <v>1.0000000000002274</v>
      </c>
    </row>
    <row r="17" spans="1:7" x14ac:dyDescent="0.45">
      <c r="A17" t="s">
        <v>68</v>
      </c>
      <c r="B17" t="s">
        <v>27</v>
      </c>
      <c r="C17" t="s">
        <v>532</v>
      </c>
      <c r="D17">
        <v>43</v>
      </c>
      <c r="E17">
        <v>43</v>
      </c>
      <c r="F17" s="47">
        <v>377.1</v>
      </c>
      <c r="G17" s="48">
        <f t="shared" si="0"/>
        <v>1.0000000000002274</v>
      </c>
    </row>
    <row r="18" spans="1:7" x14ac:dyDescent="0.45">
      <c r="A18" t="s">
        <v>327</v>
      </c>
      <c r="B18" t="s">
        <v>33</v>
      </c>
      <c r="C18" t="s">
        <v>532</v>
      </c>
      <c r="D18">
        <v>46</v>
      </c>
      <c r="E18">
        <v>43</v>
      </c>
      <c r="F18" s="47">
        <v>376.1</v>
      </c>
      <c r="G18" s="48">
        <f t="shared" si="0"/>
        <v>1.0000000000002274</v>
      </c>
    </row>
    <row r="19" spans="1:7" x14ac:dyDescent="0.45">
      <c r="A19" t="s">
        <v>102</v>
      </c>
      <c r="B19" t="s">
        <v>12</v>
      </c>
      <c r="C19" t="s">
        <v>532</v>
      </c>
      <c r="D19">
        <v>44</v>
      </c>
      <c r="E19">
        <v>42</v>
      </c>
      <c r="F19" s="47">
        <v>376</v>
      </c>
      <c r="G19" s="48">
        <f t="shared" si="0"/>
        <v>0</v>
      </c>
    </row>
    <row r="20" spans="1:7" x14ac:dyDescent="0.45">
      <c r="A20" t="s">
        <v>156</v>
      </c>
      <c r="B20" t="s">
        <v>78</v>
      </c>
      <c r="C20" t="s">
        <v>532</v>
      </c>
      <c r="D20">
        <v>44</v>
      </c>
      <c r="E20">
        <v>44</v>
      </c>
      <c r="F20" s="47">
        <v>374.2</v>
      </c>
      <c r="G20" s="48">
        <f t="shared" si="0"/>
        <v>1.9999999999998863</v>
      </c>
    </row>
    <row r="21" spans="1:7" x14ac:dyDescent="0.45">
      <c r="A21" t="s">
        <v>380</v>
      </c>
      <c r="B21" t="s">
        <v>63</v>
      </c>
      <c r="C21" t="s">
        <v>533</v>
      </c>
      <c r="D21">
        <v>43</v>
      </c>
      <c r="E21">
        <v>42</v>
      </c>
      <c r="F21" s="47">
        <v>374</v>
      </c>
      <c r="G21" s="48">
        <f t="shared" si="0"/>
        <v>0</v>
      </c>
    </row>
    <row r="22" spans="1:7" x14ac:dyDescent="0.45">
      <c r="A22" t="s">
        <v>108</v>
      </c>
      <c r="B22" t="s">
        <v>55</v>
      </c>
      <c r="C22" t="s">
        <v>532</v>
      </c>
      <c r="D22">
        <v>43</v>
      </c>
      <c r="E22">
        <v>43</v>
      </c>
      <c r="F22" s="47">
        <v>373.2</v>
      </c>
      <c r="G22" s="48">
        <f t="shared" si="0"/>
        <v>1.9999999999998863</v>
      </c>
    </row>
    <row r="23" spans="1:7" x14ac:dyDescent="0.45">
      <c r="A23" t="s">
        <v>256</v>
      </c>
      <c r="B23" t="s">
        <v>47</v>
      </c>
      <c r="C23" t="s">
        <v>530</v>
      </c>
      <c r="D23">
        <v>43</v>
      </c>
      <c r="E23">
        <v>43</v>
      </c>
      <c r="F23" s="47">
        <v>372</v>
      </c>
      <c r="G23" s="48">
        <f t="shared" si="0"/>
        <v>0</v>
      </c>
    </row>
    <row r="24" spans="1:7" x14ac:dyDescent="0.45">
      <c r="A24" t="s">
        <v>319</v>
      </c>
      <c r="B24" t="s">
        <v>55</v>
      </c>
      <c r="C24" t="s">
        <v>531</v>
      </c>
      <c r="D24">
        <v>42</v>
      </c>
      <c r="E24">
        <v>42</v>
      </c>
      <c r="F24" s="47">
        <v>370.2</v>
      </c>
      <c r="G24" s="48">
        <f t="shared" si="0"/>
        <v>1.9999999999998863</v>
      </c>
    </row>
    <row r="25" spans="1:7" x14ac:dyDescent="0.45">
      <c r="A25" t="s">
        <v>194</v>
      </c>
      <c r="B25" t="s">
        <v>90</v>
      </c>
      <c r="C25" t="s">
        <v>533</v>
      </c>
      <c r="D25">
        <v>44</v>
      </c>
      <c r="E25">
        <v>44</v>
      </c>
      <c r="F25" s="47">
        <v>370.1</v>
      </c>
      <c r="G25" s="48">
        <f t="shared" si="0"/>
        <v>1.0000000000002274</v>
      </c>
    </row>
    <row r="26" spans="1:7" x14ac:dyDescent="0.45">
      <c r="A26" t="s">
        <v>135</v>
      </c>
      <c r="B26" t="s">
        <v>114</v>
      </c>
      <c r="C26" t="s">
        <v>531</v>
      </c>
      <c r="D26">
        <v>44</v>
      </c>
      <c r="E26">
        <v>43</v>
      </c>
      <c r="F26" s="47">
        <v>369</v>
      </c>
      <c r="G26" s="48">
        <f t="shared" si="0"/>
        <v>0</v>
      </c>
    </row>
    <row r="27" spans="1:7" x14ac:dyDescent="0.45">
      <c r="A27" t="s">
        <v>153</v>
      </c>
      <c r="B27" t="s">
        <v>42</v>
      </c>
      <c r="C27" t="s">
        <v>530</v>
      </c>
      <c r="D27">
        <v>44</v>
      </c>
      <c r="E27">
        <v>43</v>
      </c>
      <c r="F27" s="47">
        <v>368.2</v>
      </c>
      <c r="G27" s="48">
        <f t="shared" si="0"/>
        <v>1.9999999999998863</v>
      </c>
    </row>
    <row r="28" spans="1:7" x14ac:dyDescent="0.45">
      <c r="A28" t="s">
        <v>107</v>
      </c>
      <c r="B28" t="s">
        <v>63</v>
      </c>
      <c r="C28" t="s">
        <v>534</v>
      </c>
      <c r="D28">
        <v>44</v>
      </c>
      <c r="E28">
        <v>42</v>
      </c>
      <c r="F28" s="47">
        <v>366</v>
      </c>
      <c r="G28" s="48">
        <f t="shared" si="0"/>
        <v>0</v>
      </c>
    </row>
    <row r="29" spans="1:7" x14ac:dyDescent="0.45">
      <c r="A29" t="s">
        <v>81</v>
      </c>
      <c r="B29" t="s">
        <v>47</v>
      </c>
      <c r="C29" t="s">
        <v>534</v>
      </c>
      <c r="D29">
        <v>48</v>
      </c>
      <c r="E29">
        <v>42</v>
      </c>
      <c r="F29" s="47">
        <v>366</v>
      </c>
      <c r="G29" s="48">
        <f t="shared" si="0"/>
        <v>0</v>
      </c>
    </row>
    <row r="30" spans="1:7" x14ac:dyDescent="0.45">
      <c r="A30" t="s">
        <v>109</v>
      </c>
      <c r="B30" t="s">
        <v>33</v>
      </c>
      <c r="C30" t="s">
        <v>530</v>
      </c>
      <c r="D30">
        <v>45</v>
      </c>
      <c r="E30">
        <v>42</v>
      </c>
      <c r="F30" s="47">
        <v>363.2</v>
      </c>
      <c r="G30" s="48">
        <f t="shared" si="0"/>
        <v>1.9999999999998863</v>
      </c>
    </row>
    <row r="31" spans="1:7" x14ac:dyDescent="0.45">
      <c r="A31" t="s">
        <v>116</v>
      </c>
      <c r="B31" t="s">
        <v>117</v>
      </c>
      <c r="C31" t="s">
        <v>530</v>
      </c>
      <c r="D31">
        <v>42</v>
      </c>
      <c r="E31">
        <v>42</v>
      </c>
      <c r="F31" s="47">
        <v>363.1</v>
      </c>
      <c r="G31" s="48">
        <f t="shared" si="0"/>
        <v>1.0000000000002274</v>
      </c>
    </row>
    <row r="32" spans="1:7" x14ac:dyDescent="0.45">
      <c r="A32" t="s">
        <v>276</v>
      </c>
      <c r="B32" t="s">
        <v>53</v>
      </c>
      <c r="C32" t="s">
        <v>532</v>
      </c>
      <c r="D32">
        <v>42</v>
      </c>
      <c r="E32">
        <v>42</v>
      </c>
      <c r="F32" s="47">
        <v>362.2</v>
      </c>
      <c r="G32" s="48">
        <f t="shared" si="0"/>
        <v>1.9999999999998863</v>
      </c>
    </row>
    <row r="33" spans="1:7" x14ac:dyDescent="0.45">
      <c r="A33" t="s">
        <v>59</v>
      </c>
      <c r="B33" t="s">
        <v>27</v>
      </c>
      <c r="C33" t="s">
        <v>533</v>
      </c>
      <c r="D33">
        <v>42</v>
      </c>
      <c r="E33">
        <v>42</v>
      </c>
      <c r="F33" s="47">
        <v>362.1</v>
      </c>
      <c r="G33" s="48">
        <f t="shared" si="0"/>
        <v>1.0000000000002274</v>
      </c>
    </row>
    <row r="34" spans="1:7" x14ac:dyDescent="0.45">
      <c r="A34" t="s">
        <v>142</v>
      </c>
      <c r="B34" t="s">
        <v>8</v>
      </c>
      <c r="C34" t="s">
        <v>534</v>
      </c>
      <c r="D34">
        <v>44</v>
      </c>
      <c r="E34">
        <v>42</v>
      </c>
      <c r="F34" s="47">
        <v>360</v>
      </c>
      <c r="G34" s="48">
        <f t="shared" si="0"/>
        <v>0</v>
      </c>
    </row>
    <row r="35" spans="1:7" x14ac:dyDescent="0.45">
      <c r="A35" t="s">
        <v>143</v>
      </c>
      <c r="B35" t="s">
        <v>44</v>
      </c>
      <c r="C35" t="s">
        <v>534</v>
      </c>
      <c r="D35">
        <v>41</v>
      </c>
      <c r="E35">
        <v>41</v>
      </c>
      <c r="F35" s="47">
        <v>358.1</v>
      </c>
      <c r="G35" s="48">
        <f t="shared" si="0"/>
        <v>1.0000000000002274</v>
      </c>
    </row>
    <row r="36" spans="1:7" x14ac:dyDescent="0.45">
      <c r="A36" t="s">
        <v>174</v>
      </c>
      <c r="B36" t="s">
        <v>18</v>
      </c>
      <c r="C36" t="s">
        <v>532</v>
      </c>
      <c r="D36">
        <v>42</v>
      </c>
      <c r="E36">
        <v>42</v>
      </c>
      <c r="F36" s="47">
        <v>357</v>
      </c>
      <c r="G36" s="48">
        <f t="shared" si="0"/>
        <v>0</v>
      </c>
    </row>
    <row r="37" spans="1:7" x14ac:dyDescent="0.45">
      <c r="A37" t="s">
        <v>120</v>
      </c>
      <c r="B37" t="s">
        <v>114</v>
      </c>
      <c r="C37" t="s">
        <v>534</v>
      </c>
      <c r="D37">
        <v>43</v>
      </c>
      <c r="E37">
        <v>41</v>
      </c>
      <c r="F37" s="47">
        <v>357</v>
      </c>
      <c r="G37" s="48">
        <f t="shared" si="0"/>
        <v>0</v>
      </c>
    </row>
    <row r="38" spans="1:7" x14ac:dyDescent="0.45">
      <c r="A38" t="s">
        <v>217</v>
      </c>
      <c r="B38" t="s">
        <v>112</v>
      </c>
      <c r="C38" t="s">
        <v>532</v>
      </c>
      <c r="D38">
        <v>42</v>
      </c>
      <c r="E38">
        <v>42</v>
      </c>
      <c r="F38" s="47">
        <v>356.2</v>
      </c>
      <c r="G38" s="48">
        <f t="shared" si="0"/>
        <v>1.9999999999998863</v>
      </c>
    </row>
    <row r="39" spans="1:7" x14ac:dyDescent="0.45">
      <c r="A39" t="s">
        <v>184</v>
      </c>
      <c r="B39" t="s">
        <v>57</v>
      </c>
      <c r="C39" t="s">
        <v>532</v>
      </c>
      <c r="D39">
        <v>41</v>
      </c>
      <c r="E39">
        <v>41</v>
      </c>
      <c r="F39" s="47">
        <v>356.2</v>
      </c>
      <c r="G39" s="48">
        <f t="shared" si="0"/>
        <v>1.9999999999998863</v>
      </c>
    </row>
    <row r="40" spans="1:7" x14ac:dyDescent="0.45">
      <c r="A40" t="s">
        <v>233</v>
      </c>
      <c r="B40" t="s">
        <v>117</v>
      </c>
      <c r="C40" t="s">
        <v>533</v>
      </c>
      <c r="D40">
        <v>43</v>
      </c>
      <c r="E40">
        <v>41</v>
      </c>
      <c r="F40" s="47">
        <v>356.1</v>
      </c>
      <c r="G40" s="48">
        <f t="shared" si="0"/>
        <v>1.0000000000002274</v>
      </c>
    </row>
    <row r="41" spans="1:7" x14ac:dyDescent="0.45">
      <c r="A41" t="s">
        <v>251</v>
      </c>
      <c r="B41" t="s">
        <v>10</v>
      </c>
      <c r="C41" t="s">
        <v>533</v>
      </c>
      <c r="D41">
        <v>42</v>
      </c>
      <c r="E41">
        <v>41</v>
      </c>
      <c r="F41" s="47">
        <v>355.2</v>
      </c>
      <c r="G41" s="48">
        <f t="shared" si="0"/>
        <v>1.9999999999998863</v>
      </c>
    </row>
    <row r="42" spans="1:7" x14ac:dyDescent="0.45">
      <c r="A42" t="s">
        <v>185</v>
      </c>
      <c r="B42" t="s">
        <v>117</v>
      </c>
      <c r="C42" t="s">
        <v>531</v>
      </c>
      <c r="D42">
        <v>42</v>
      </c>
      <c r="E42">
        <v>42</v>
      </c>
      <c r="F42" s="47">
        <v>354</v>
      </c>
      <c r="G42" s="48">
        <f t="shared" si="0"/>
        <v>0</v>
      </c>
    </row>
    <row r="43" spans="1:7" x14ac:dyDescent="0.45">
      <c r="A43" t="s">
        <v>52</v>
      </c>
      <c r="B43" t="s">
        <v>53</v>
      </c>
      <c r="C43" t="s">
        <v>533</v>
      </c>
      <c r="D43">
        <v>42</v>
      </c>
      <c r="E43">
        <v>42</v>
      </c>
      <c r="F43" s="47">
        <v>353.1</v>
      </c>
      <c r="G43" s="48">
        <f t="shared" si="0"/>
        <v>1.0000000000002274</v>
      </c>
    </row>
    <row r="44" spans="1:7" x14ac:dyDescent="0.45">
      <c r="A44" t="s">
        <v>241</v>
      </c>
      <c r="B44" t="s">
        <v>117</v>
      </c>
      <c r="C44" t="s">
        <v>534</v>
      </c>
      <c r="D44">
        <v>41</v>
      </c>
      <c r="E44">
        <v>41</v>
      </c>
      <c r="F44" s="47">
        <v>351.1</v>
      </c>
      <c r="G44" s="48">
        <f t="shared" si="0"/>
        <v>1.0000000000002274</v>
      </c>
    </row>
    <row r="45" spans="1:7" x14ac:dyDescent="0.45">
      <c r="A45" t="s">
        <v>227</v>
      </c>
      <c r="B45" t="s">
        <v>63</v>
      </c>
      <c r="C45" t="s">
        <v>534</v>
      </c>
      <c r="D45">
        <v>41</v>
      </c>
      <c r="E45">
        <v>41</v>
      </c>
      <c r="F45" s="47">
        <v>351</v>
      </c>
      <c r="G45" s="48">
        <f t="shared" si="0"/>
        <v>0</v>
      </c>
    </row>
    <row r="46" spans="1:7" x14ac:dyDescent="0.45">
      <c r="A46" t="s">
        <v>137</v>
      </c>
      <c r="B46" t="s">
        <v>20</v>
      </c>
      <c r="C46" t="s">
        <v>533</v>
      </c>
      <c r="D46">
        <v>40</v>
      </c>
      <c r="E46">
        <v>40</v>
      </c>
      <c r="F46" s="47">
        <v>350.2</v>
      </c>
      <c r="G46" s="48">
        <f t="shared" si="0"/>
        <v>1.9999999999998863</v>
      </c>
    </row>
    <row r="47" spans="1:7" x14ac:dyDescent="0.45">
      <c r="A47" t="s">
        <v>62</v>
      </c>
      <c r="B47" t="s">
        <v>63</v>
      </c>
      <c r="C47" t="s">
        <v>530</v>
      </c>
      <c r="D47">
        <v>40</v>
      </c>
      <c r="E47">
        <v>40</v>
      </c>
      <c r="F47" s="47">
        <v>350</v>
      </c>
      <c r="G47" s="48">
        <f t="shared" si="0"/>
        <v>0</v>
      </c>
    </row>
    <row r="48" spans="1:7" x14ac:dyDescent="0.45">
      <c r="A48" t="s">
        <v>205</v>
      </c>
      <c r="B48" t="s">
        <v>65</v>
      </c>
      <c r="C48" t="s">
        <v>533</v>
      </c>
      <c r="D48">
        <v>42</v>
      </c>
      <c r="E48">
        <v>39</v>
      </c>
      <c r="F48" s="47">
        <v>347.2</v>
      </c>
      <c r="G48" s="48">
        <f t="shared" si="0"/>
        <v>1.9999999999998863</v>
      </c>
    </row>
    <row r="49" spans="1:7" x14ac:dyDescent="0.45">
      <c r="A49" t="s">
        <v>299</v>
      </c>
      <c r="B49" t="s">
        <v>55</v>
      </c>
      <c r="C49" t="s">
        <v>534</v>
      </c>
      <c r="D49">
        <v>40</v>
      </c>
      <c r="E49">
        <v>40</v>
      </c>
      <c r="F49" s="47">
        <v>346.2</v>
      </c>
      <c r="G49" s="48">
        <f t="shared" si="0"/>
        <v>1.9999999999998863</v>
      </c>
    </row>
    <row r="50" spans="1:7" x14ac:dyDescent="0.45">
      <c r="A50" t="s">
        <v>123</v>
      </c>
      <c r="B50" t="s">
        <v>20</v>
      </c>
      <c r="C50" t="s">
        <v>534</v>
      </c>
      <c r="D50">
        <v>52</v>
      </c>
      <c r="E50">
        <v>39</v>
      </c>
      <c r="F50" s="47">
        <v>346.2</v>
      </c>
      <c r="G50" s="48">
        <f t="shared" si="0"/>
        <v>1.9999999999998863</v>
      </c>
    </row>
    <row r="51" spans="1:7" x14ac:dyDescent="0.45">
      <c r="A51" t="s">
        <v>94</v>
      </c>
      <c r="B51" t="s">
        <v>27</v>
      </c>
      <c r="C51" t="s">
        <v>534</v>
      </c>
      <c r="D51">
        <v>48</v>
      </c>
      <c r="E51">
        <v>40</v>
      </c>
      <c r="F51" s="47">
        <v>346.1</v>
      </c>
      <c r="G51" s="48">
        <f t="shared" si="0"/>
        <v>1.0000000000002274</v>
      </c>
    </row>
    <row r="52" spans="1:7" x14ac:dyDescent="0.45">
      <c r="A52" t="s">
        <v>341</v>
      </c>
      <c r="B52" t="s">
        <v>499</v>
      </c>
      <c r="C52" t="s">
        <v>533</v>
      </c>
      <c r="D52">
        <v>41</v>
      </c>
      <c r="E52">
        <v>38</v>
      </c>
      <c r="F52" s="47">
        <v>345</v>
      </c>
      <c r="G52" s="48">
        <f t="shared" si="0"/>
        <v>0</v>
      </c>
    </row>
    <row r="53" spans="1:7" x14ac:dyDescent="0.45">
      <c r="A53" t="s">
        <v>305</v>
      </c>
      <c r="B53" t="s">
        <v>33</v>
      </c>
      <c r="C53" t="s">
        <v>534</v>
      </c>
      <c r="D53">
        <v>40</v>
      </c>
      <c r="E53">
        <v>39</v>
      </c>
      <c r="F53" s="47">
        <v>336.2</v>
      </c>
      <c r="G53" s="48">
        <f t="shared" si="0"/>
        <v>1.9999999999998863</v>
      </c>
    </row>
    <row r="54" spans="1:7" x14ac:dyDescent="0.45">
      <c r="A54" t="s">
        <v>16</v>
      </c>
      <c r="B54" t="s">
        <v>12</v>
      </c>
      <c r="C54" t="s">
        <v>534</v>
      </c>
      <c r="D54">
        <v>40</v>
      </c>
      <c r="E54">
        <v>40</v>
      </c>
      <c r="F54" s="47">
        <v>336.1</v>
      </c>
      <c r="G54" s="48">
        <f t="shared" si="0"/>
        <v>1.0000000000002274</v>
      </c>
    </row>
    <row r="55" spans="1:7" x14ac:dyDescent="0.45">
      <c r="A55" t="s">
        <v>141</v>
      </c>
      <c r="B55" t="s">
        <v>35</v>
      </c>
      <c r="C55" t="s">
        <v>532</v>
      </c>
      <c r="D55">
        <v>39</v>
      </c>
      <c r="E55">
        <v>39</v>
      </c>
      <c r="F55" s="47">
        <v>336.1</v>
      </c>
      <c r="G55" s="48">
        <f t="shared" si="0"/>
        <v>1.0000000000002274</v>
      </c>
    </row>
    <row r="56" spans="1:7" x14ac:dyDescent="0.45">
      <c r="A56" t="s">
        <v>36</v>
      </c>
      <c r="B56" t="s">
        <v>37</v>
      </c>
      <c r="C56" t="s">
        <v>532</v>
      </c>
      <c r="D56">
        <v>40</v>
      </c>
      <c r="E56">
        <v>38</v>
      </c>
      <c r="F56" s="47">
        <v>335</v>
      </c>
      <c r="G56" s="48">
        <f t="shared" si="0"/>
        <v>0</v>
      </c>
    </row>
    <row r="57" spans="1:7" x14ac:dyDescent="0.45">
      <c r="A57" t="s">
        <v>229</v>
      </c>
      <c r="B57" t="s">
        <v>20</v>
      </c>
      <c r="C57" t="s">
        <v>531</v>
      </c>
      <c r="D57">
        <v>39</v>
      </c>
      <c r="E57">
        <v>38</v>
      </c>
      <c r="F57" s="47">
        <v>333.2</v>
      </c>
      <c r="G57" s="48">
        <f t="shared" si="0"/>
        <v>1.9999999999998863</v>
      </c>
    </row>
    <row r="58" spans="1:7" x14ac:dyDescent="0.45">
      <c r="A58" t="s">
        <v>169</v>
      </c>
      <c r="B58" t="s">
        <v>42</v>
      </c>
      <c r="C58" t="s">
        <v>533</v>
      </c>
      <c r="D58">
        <v>39</v>
      </c>
      <c r="E58">
        <v>37</v>
      </c>
      <c r="F58" s="47">
        <v>332.1</v>
      </c>
      <c r="G58" s="48">
        <f t="shared" si="0"/>
        <v>1.0000000000002274</v>
      </c>
    </row>
    <row r="59" spans="1:7" x14ac:dyDescent="0.45">
      <c r="A59" t="s">
        <v>203</v>
      </c>
      <c r="B59" t="s">
        <v>117</v>
      </c>
      <c r="C59" t="s">
        <v>534</v>
      </c>
      <c r="D59">
        <v>40</v>
      </c>
      <c r="E59">
        <v>38</v>
      </c>
      <c r="F59" s="47">
        <v>332.1</v>
      </c>
      <c r="G59" s="48">
        <f t="shared" si="0"/>
        <v>1.0000000000002274</v>
      </c>
    </row>
    <row r="60" spans="1:7" x14ac:dyDescent="0.45">
      <c r="A60" t="s">
        <v>182</v>
      </c>
      <c r="B60" t="s">
        <v>66</v>
      </c>
      <c r="C60" t="s">
        <v>532</v>
      </c>
      <c r="D60">
        <v>39</v>
      </c>
      <c r="E60">
        <v>39</v>
      </c>
      <c r="F60" s="47">
        <v>332</v>
      </c>
      <c r="G60" s="48">
        <f t="shared" si="0"/>
        <v>0</v>
      </c>
    </row>
    <row r="61" spans="1:7" x14ac:dyDescent="0.45">
      <c r="A61" t="s">
        <v>161</v>
      </c>
      <c r="B61" t="s">
        <v>90</v>
      </c>
      <c r="C61" t="s">
        <v>534</v>
      </c>
      <c r="D61">
        <v>40</v>
      </c>
      <c r="E61">
        <v>39</v>
      </c>
      <c r="F61" s="47">
        <v>331.2</v>
      </c>
      <c r="G61" s="48">
        <f t="shared" si="0"/>
        <v>1.9999999999998863</v>
      </c>
    </row>
    <row r="62" spans="1:7" x14ac:dyDescent="0.45">
      <c r="A62" t="s">
        <v>76</v>
      </c>
      <c r="B62" t="s">
        <v>65</v>
      </c>
      <c r="C62" t="s">
        <v>530</v>
      </c>
      <c r="D62">
        <v>38</v>
      </c>
      <c r="E62">
        <v>38</v>
      </c>
      <c r="F62" s="47">
        <v>331.2</v>
      </c>
      <c r="G62" s="48">
        <f t="shared" si="0"/>
        <v>1.9999999999998863</v>
      </c>
    </row>
    <row r="63" spans="1:7" x14ac:dyDescent="0.45">
      <c r="A63" t="s">
        <v>49</v>
      </c>
      <c r="B63" t="s">
        <v>22</v>
      </c>
      <c r="C63" t="s">
        <v>534</v>
      </c>
      <c r="D63">
        <v>40</v>
      </c>
      <c r="E63">
        <v>40</v>
      </c>
      <c r="F63" s="47">
        <v>331</v>
      </c>
      <c r="G63" s="48">
        <f t="shared" si="0"/>
        <v>0</v>
      </c>
    </row>
    <row r="64" spans="1:7" x14ac:dyDescent="0.45">
      <c r="A64" t="s">
        <v>196</v>
      </c>
      <c r="B64" t="s">
        <v>112</v>
      </c>
      <c r="C64" t="s">
        <v>534</v>
      </c>
      <c r="D64">
        <v>41</v>
      </c>
      <c r="E64">
        <v>39</v>
      </c>
      <c r="F64" s="47">
        <v>330.2</v>
      </c>
      <c r="G64" s="48">
        <f t="shared" si="0"/>
        <v>1.9999999999998863</v>
      </c>
    </row>
    <row r="65" spans="1:7" x14ac:dyDescent="0.45">
      <c r="A65" t="s">
        <v>270</v>
      </c>
      <c r="B65" t="s">
        <v>24</v>
      </c>
      <c r="C65" t="s">
        <v>533</v>
      </c>
      <c r="D65">
        <v>37</v>
      </c>
      <c r="E65">
        <v>37</v>
      </c>
      <c r="F65" s="47">
        <v>330.2</v>
      </c>
      <c r="G65" s="48">
        <f t="shared" si="0"/>
        <v>1.9999999999998863</v>
      </c>
    </row>
    <row r="66" spans="1:7" x14ac:dyDescent="0.45">
      <c r="A66" t="s">
        <v>214</v>
      </c>
      <c r="B66" t="s">
        <v>93</v>
      </c>
      <c r="C66" t="s">
        <v>534</v>
      </c>
      <c r="D66">
        <v>46</v>
      </c>
      <c r="E66">
        <v>35</v>
      </c>
      <c r="F66" s="47">
        <v>329</v>
      </c>
      <c r="G66" s="48">
        <f t="shared" ref="G66:G129" si="1">(F66-ROUND(F66,0))*10</f>
        <v>0</v>
      </c>
    </row>
    <row r="67" spans="1:7" x14ac:dyDescent="0.45">
      <c r="A67" t="s">
        <v>158</v>
      </c>
      <c r="B67" t="s">
        <v>66</v>
      </c>
      <c r="C67" t="s">
        <v>533</v>
      </c>
      <c r="D67">
        <v>40</v>
      </c>
      <c r="E67">
        <v>40</v>
      </c>
      <c r="F67" s="47">
        <v>328</v>
      </c>
      <c r="G67" s="48">
        <f t="shared" si="1"/>
        <v>0</v>
      </c>
    </row>
    <row r="68" spans="1:7" x14ac:dyDescent="0.45">
      <c r="A68" t="s">
        <v>365</v>
      </c>
      <c r="B68" t="s">
        <v>114</v>
      </c>
      <c r="C68" t="s">
        <v>533</v>
      </c>
      <c r="D68">
        <v>39</v>
      </c>
      <c r="E68">
        <v>38</v>
      </c>
      <c r="F68" s="47">
        <v>327.10000000000002</v>
      </c>
      <c r="G68" s="48">
        <f t="shared" si="1"/>
        <v>1.0000000000002274</v>
      </c>
    </row>
    <row r="69" spans="1:7" x14ac:dyDescent="0.45">
      <c r="A69" t="s">
        <v>298</v>
      </c>
      <c r="B69" t="s">
        <v>29</v>
      </c>
      <c r="C69" t="s">
        <v>533</v>
      </c>
      <c r="D69">
        <v>39</v>
      </c>
      <c r="E69">
        <v>39</v>
      </c>
      <c r="F69" s="47">
        <v>324</v>
      </c>
      <c r="G69" s="48">
        <f t="shared" si="1"/>
        <v>0</v>
      </c>
    </row>
    <row r="70" spans="1:7" x14ac:dyDescent="0.45">
      <c r="A70" t="s">
        <v>315</v>
      </c>
      <c r="B70" t="s">
        <v>14</v>
      </c>
      <c r="C70" t="s">
        <v>534</v>
      </c>
      <c r="D70">
        <v>39</v>
      </c>
      <c r="E70">
        <v>36</v>
      </c>
      <c r="F70" s="47">
        <v>324</v>
      </c>
      <c r="G70" s="48">
        <f t="shared" si="1"/>
        <v>0</v>
      </c>
    </row>
    <row r="71" spans="1:7" x14ac:dyDescent="0.45">
      <c r="A71" t="s">
        <v>139</v>
      </c>
      <c r="B71" t="s">
        <v>37</v>
      </c>
      <c r="C71" t="s">
        <v>534</v>
      </c>
      <c r="D71">
        <v>46</v>
      </c>
      <c r="E71">
        <v>37</v>
      </c>
      <c r="F71" s="47">
        <v>323.2</v>
      </c>
      <c r="G71" s="48">
        <f t="shared" si="1"/>
        <v>1.9999999999998863</v>
      </c>
    </row>
    <row r="72" spans="1:7" x14ac:dyDescent="0.45">
      <c r="A72" t="s">
        <v>281</v>
      </c>
      <c r="B72" t="s">
        <v>90</v>
      </c>
      <c r="C72" t="s">
        <v>534</v>
      </c>
      <c r="D72">
        <v>39</v>
      </c>
      <c r="E72">
        <v>39</v>
      </c>
      <c r="F72" s="47">
        <v>322.10000000000002</v>
      </c>
      <c r="G72" s="48">
        <f t="shared" si="1"/>
        <v>1.0000000000002274</v>
      </c>
    </row>
    <row r="73" spans="1:7" x14ac:dyDescent="0.45">
      <c r="A73" t="s">
        <v>125</v>
      </c>
      <c r="B73" t="s">
        <v>44</v>
      </c>
      <c r="C73" t="s">
        <v>534</v>
      </c>
      <c r="D73">
        <v>41</v>
      </c>
      <c r="E73">
        <v>36</v>
      </c>
      <c r="F73" s="47">
        <v>322.10000000000002</v>
      </c>
      <c r="G73" s="48">
        <f t="shared" si="1"/>
        <v>1.0000000000002274</v>
      </c>
    </row>
    <row r="74" spans="1:7" x14ac:dyDescent="0.45">
      <c r="A74" t="s">
        <v>284</v>
      </c>
      <c r="B74" t="s">
        <v>65</v>
      </c>
      <c r="C74" t="s">
        <v>534</v>
      </c>
      <c r="D74">
        <v>44</v>
      </c>
      <c r="E74">
        <v>36</v>
      </c>
      <c r="F74" s="47">
        <v>320.2</v>
      </c>
      <c r="G74" s="48">
        <f t="shared" si="1"/>
        <v>1.9999999999998863</v>
      </c>
    </row>
    <row r="75" spans="1:7" x14ac:dyDescent="0.45">
      <c r="A75" t="s">
        <v>186</v>
      </c>
      <c r="B75" t="s">
        <v>18</v>
      </c>
      <c r="C75" t="s">
        <v>531</v>
      </c>
      <c r="D75">
        <v>37</v>
      </c>
      <c r="E75">
        <v>37</v>
      </c>
      <c r="F75" s="47">
        <v>320</v>
      </c>
      <c r="G75" s="48">
        <f t="shared" si="1"/>
        <v>0</v>
      </c>
    </row>
    <row r="76" spans="1:7" x14ac:dyDescent="0.45">
      <c r="A76" t="s">
        <v>187</v>
      </c>
      <c r="B76" t="s">
        <v>57</v>
      </c>
      <c r="C76" t="s">
        <v>531</v>
      </c>
      <c r="D76">
        <v>37</v>
      </c>
      <c r="E76">
        <v>35</v>
      </c>
      <c r="F76" s="47">
        <v>319.10000000000002</v>
      </c>
      <c r="G76" s="48">
        <f t="shared" si="1"/>
        <v>1.0000000000002274</v>
      </c>
    </row>
    <row r="77" spans="1:7" x14ac:dyDescent="0.45">
      <c r="A77" t="s">
        <v>265</v>
      </c>
      <c r="B77" t="s">
        <v>31</v>
      </c>
      <c r="C77" t="s">
        <v>533</v>
      </c>
      <c r="D77">
        <v>39</v>
      </c>
      <c r="E77">
        <v>35</v>
      </c>
      <c r="F77" s="47">
        <v>318.2</v>
      </c>
      <c r="G77" s="48">
        <f t="shared" si="1"/>
        <v>1.9999999999998863</v>
      </c>
    </row>
    <row r="78" spans="1:7" x14ac:dyDescent="0.45">
      <c r="A78" t="s">
        <v>244</v>
      </c>
      <c r="B78" t="s">
        <v>27</v>
      </c>
      <c r="C78" t="s">
        <v>530</v>
      </c>
      <c r="D78">
        <v>38</v>
      </c>
      <c r="E78">
        <v>36</v>
      </c>
      <c r="F78" s="47">
        <v>318.10000000000002</v>
      </c>
      <c r="G78" s="48">
        <f t="shared" si="1"/>
        <v>1.0000000000002274</v>
      </c>
    </row>
    <row r="79" spans="1:7" x14ac:dyDescent="0.45">
      <c r="A79" t="s">
        <v>178</v>
      </c>
      <c r="B79" t="s">
        <v>14</v>
      </c>
      <c r="C79" t="s">
        <v>533</v>
      </c>
      <c r="D79">
        <v>39</v>
      </c>
      <c r="E79">
        <v>36</v>
      </c>
      <c r="F79" s="47">
        <v>318</v>
      </c>
      <c r="G79" s="48">
        <f t="shared" si="1"/>
        <v>0</v>
      </c>
    </row>
    <row r="80" spans="1:7" x14ac:dyDescent="0.45">
      <c r="A80" t="s">
        <v>318</v>
      </c>
      <c r="B80" t="s">
        <v>10</v>
      </c>
      <c r="C80" t="s">
        <v>531</v>
      </c>
      <c r="D80">
        <v>38</v>
      </c>
      <c r="E80">
        <v>37</v>
      </c>
      <c r="F80" s="47">
        <v>317.2</v>
      </c>
      <c r="G80" s="48">
        <f t="shared" si="1"/>
        <v>1.9999999999998863</v>
      </c>
    </row>
    <row r="81" spans="1:7" x14ac:dyDescent="0.45">
      <c r="A81" t="s">
        <v>288</v>
      </c>
      <c r="B81" t="s">
        <v>93</v>
      </c>
      <c r="C81" t="s">
        <v>531</v>
      </c>
      <c r="D81">
        <v>39</v>
      </c>
      <c r="E81">
        <v>34</v>
      </c>
      <c r="F81" s="47">
        <v>317</v>
      </c>
      <c r="G81" s="48">
        <f t="shared" si="1"/>
        <v>0</v>
      </c>
    </row>
    <row r="82" spans="1:7" x14ac:dyDescent="0.45">
      <c r="A82" t="s">
        <v>32</v>
      </c>
      <c r="B82" t="s">
        <v>33</v>
      </c>
      <c r="C82" t="s">
        <v>534</v>
      </c>
      <c r="D82">
        <v>38</v>
      </c>
      <c r="E82">
        <v>37</v>
      </c>
      <c r="F82" s="47">
        <v>316.10000000000002</v>
      </c>
      <c r="G82" s="48">
        <f t="shared" si="1"/>
        <v>1.0000000000002274</v>
      </c>
    </row>
    <row r="83" spans="1:7" x14ac:dyDescent="0.45">
      <c r="A83" t="s">
        <v>45</v>
      </c>
      <c r="B83" t="s">
        <v>31</v>
      </c>
      <c r="C83" t="s">
        <v>532</v>
      </c>
      <c r="D83">
        <v>41</v>
      </c>
      <c r="E83">
        <v>35</v>
      </c>
      <c r="F83" s="47">
        <v>315</v>
      </c>
      <c r="G83" s="48">
        <f t="shared" si="1"/>
        <v>0</v>
      </c>
    </row>
    <row r="84" spans="1:7" x14ac:dyDescent="0.45">
      <c r="A84" t="s">
        <v>204</v>
      </c>
      <c r="B84" t="s">
        <v>18</v>
      </c>
      <c r="C84" t="s">
        <v>530</v>
      </c>
      <c r="D84">
        <v>38</v>
      </c>
      <c r="E84">
        <v>37</v>
      </c>
      <c r="F84" s="47">
        <v>314.2</v>
      </c>
      <c r="G84" s="48">
        <f t="shared" si="1"/>
        <v>1.9999999999998863</v>
      </c>
    </row>
    <row r="85" spans="1:7" x14ac:dyDescent="0.45">
      <c r="A85" t="s">
        <v>96</v>
      </c>
      <c r="B85" t="s">
        <v>37</v>
      </c>
      <c r="C85" t="s">
        <v>530</v>
      </c>
      <c r="D85">
        <v>40</v>
      </c>
      <c r="E85">
        <v>35</v>
      </c>
      <c r="F85" s="47">
        <v>314.2</v>
      </c>
      <c r="G85" s="48">
        <f t="shared" si="1"/>
        <v>1.9999999999998863</v>
      </c>
    </row>
    <row r="86" spans="1:7" x14ac:dyDescent="0.45">
      <c r="A86" t="s">
        <v>154</v>
      </c>
      <c r="B86" t="s">
        <v>35</v>
      </c>
      <c r="C86" t="s">
        <v>531</v>
      </c>
      <c r="D86">
        <v>35</v>
      </c>
      <c r="E86">
        <v>35</v>
      </c>
      <c r="F86" s="47">
        <v>312.10000000000002</v>
      </c>
      <c r="G86" s="48">
        <f t="shared" si="1"/>
        <v>1.0000000000002274</v>
      </c>
    </row>
    <row r="87" spans="1:7" x14ac:dyDescent="0.45">
      <c r="A87" t="s">
        <v>234</v>
      </c>
      <c r="B87" t="s">
        <v>27</v>
      </c>
      <c r="C87" t="s">
        <v>529</v>
      </c>
      <c r="D87">
        <v>40</v>
      </c>
      <c r="E87">
        <v>35</v>
      </c>
      <c r="F87" s="47">
        <v>311.10000000000002</v>
      </c>
      <c r="G87" s="48">
        <f t="shared" si="1"/>
        <v>1.0000000000002274</v>
      </c>
    </row>
    <row r="88" spans="1:7" x14ac:dyDescent="0.45">
      <c r="A88" t="s">
        <v>122</v>
      </c>
      <c r="B88" t="s">
        <v>42</v>
      </c>
      <c r="C88" t="s">
        <v>529</v>
      </c>
      <c r="D88">
        <v>39</v>
      </c>
      <c r="E88">
        <v>37</v>
      </c>
      <c r="F88" s="47">
        <v>311</v>
      </c>
      <c r="G88" s="48">
        <f t="shared" si="1"/>
        <v>0</v>
      </c>
    </row>
    <row r="89" spans="1:7" x14ac:dyDescent="0.45">
      <c r="A89" t="s">
        <v>302</v>
      </c>
      <c r="B89" t="s">
        <v>14</v>
      </c>
      <c r="C89" t="s">
        <v>534</v>
      </c>
      <c r="D89">
        <v>38</v>
      </c>
      <c r="E89">
        <v>36</v>
      </c>
      <c r="F89" s="47">
        <v>311</v>
      </c>
      <c r="G89" s="48">
        <f t="shared" si="1"/>
        <v>0</v>
      </c>
    </row>
    <row r="90" spans="1:7" x14ac:dyDescent="0.45">
      <c r="A90" t="s">
        <v>124</v>
      </c>
      <c r="B90" t="s">
        <v>37</v>
      </c>
      <c r="C90" t="s">
        <v>533</v>
      </c>
      <c r="D90">
        <v>37</v>
      </c>
      <c r="E90">
        <v>36</v>
      </c>
      <c r="F90" s="47">
        <v>310</v>
      </c>
      <c r="G90" s="48">
        <f t="shared" si="1"/>
        <v>0</v>
      </c>
    </row>
    <row r="91" spans="1:7" x14ac:dyDescent="0.45">
      <c r="A91" t="s">
        <v>339</v>
      </c>
      <c r="B91" t="s">
        <v>53</v>
      </c>
      <c r="C91" t="s">
        <v>534</v>
      </c>
      <c r="D91">
        <v>35</v>
      </c>
      <c r="E91">
        <v>35</v>
      </c>
      <c r="F91" s="47">
        <v>309.10000000000002</v>
      </c>
      <c r="G91" s="48">
        <f t="shared" si="1"/>
        <v>1.0000000000002274</v>
      </c>
    </row>
    <row r="92" spans="1:7" x14ac:dyDescent="0.45">
      <c r="A92" t="s">
        <v>130</v>
      </c>
      <c r="B92" t="s">
        <v>57</v>
      </c>
      <c r="C92" t="s">
        <v>530</v>
      </c>
      <c r="D92">
        <v>35</v>
      </c>
      <c r="E92">
        <v>35</v>
      </c>
      <c r="F92" s="47">
        <v>309</v>
      </c>
      <c r="G92" s="48">
        <f t="shared" si="1"/>
        <v>0</v>
      </c>
    </row>
    <row r="93" spans="1:7" x14ac:dyDescent="0.45">
      <c r="A93" t="s">
        <v>353</v>
      </c>
      <c r="B93" t="s">
        <v>20</v>
      </c>
      <c r="C93" t="s">
        <v>534</v>
      </c>
      <c r="D93">
        <v>38</v>
      </c>
      <c r="E93">
        <v>37</v>
      </c>
      <c r="F93" s="47">
        <v>308</v>
      </c>
      <c r="G93" s="48">
        <f t="shared" si="1"/>
        <v>0</v>
      </c>
    </row>
    <row r="94" spans="1:7" x14ac:dyDescent="0.45">
      <c r="A94" t="s">
        <v>325</v>
      </c>
      <c r="B94" t="s">
        <v>27</v>
      </c>
      <c r="C94" t="s">
        <v>534</v>
      </c>
      <c r="D94">
        <v>36</v>
      </c>
      <c r="E94">
        <v>35</v>
      </c>
      <c r="F94" s="47">
        <v>307.10000000000002</v>
      </c>
      <c r="G94" s="48">
        <f t="shared" si="1"/>
        <v>1.0000000000002274</v>
      </c>
    </row>
    <row r="95" spans="1:7" x14ac:dyDescent="0.45">
      <c r="A95" t="s">
        <v>87</v>
      </c>
      <c r="B95" t="s">
        <v>35</v>
      </c>
      <c r="C95" t="s">
        <v>534</v>
      </c>
      <c r="D95">
        <v>37</v>
      </c>
      <c r="E95">
        <v>37</v>
      </c>
      <c r="F95" s="47">
        <v>306.10000000000002</v>
      </c>
      <c r="G95" s="48">
        <f t="shared" si="1"/>
        <v>1.0000000000002274</v>
      </c>
    </row>
    <row r="96" spans="1:7" x14ac:dyDescent="0.45">
      <c r="A96" t="s">
        <v>144</v>
      </c>
      <c r="B96" t="s">
        <v>24</v>
      </c>
      <c r="C96" t="s">
        <v>532</v>
      </c>
      <c r="D96">
        <v>37</v>
      </c>
      <c r="E96">
        <v>34</v>
      </c>
      <c r="F96" s="47">
        <v>306</v>
      </c>
      <c r="G96" s="48">
        <f t="shared" si="1"/>
        <v>0</v>
      </c>
    </row>
    <row r="97" spans="1:7" x14ac:dyDescent="0.45">
      <c r="A97" t="s">
        <v>307</v>
      </c>
      <c r="B97" t="s">
        <v>42</v>
      </c>
      <c r="C97" t="s">
        <v>534</v>
      </c>
      <c r="D97">
        <v>37</v>
      </c>
      <c r="E97">
        <v>35</v>
      </c>
      <c r="F97" s="47">
        <v>305.10000000000002</v>
      </c>
      <c r="G97" s="48">
        <f t="shared" si="1"/>
        <v>1.0000000000002274</v>
      </c>
    </row>
    <row r="98" spans="1:7" x14ac:dyDescent="0.45">
      <c r="A98" t="s">
        <v>121</v>
      </c>
      <c r="B98" t="s">
        <v>29</v>
      </c>
      <c r="C98" t="s">
        <v>530</v>
      </c>
      <c r="D98">
        <v>37</v>
      </c>
      <c r="E98">
        <v>37</v>
      </c>
      <c r="F98" s="47">
        <v>304.10000000000002</v>
      </c>
      <c r="G98" s="48">
        <f t="shared" si="1"/>
        <v>1.0000000000002274</v>
      </c>
    </row>
    <row r="99" spans="1:7" x14ac:dyDescent="0.45">
      <c r="A99" t="s">
        <v>271</v>
      </c>
      <c r="B99" t="s">
        <v>53</v>
      </c>
      <c r="C99" t="s">
        <v>534</v>
      </c>
      <c r="D99">
        <v>39</v>
      </c>
      <c r="E99">
        <v>35</v>
      </c>
      <c r="F99" s="47">
        <v>300.10000000000002</v>
      </c>
      <c r="G99" s="48">
        <f t="shared" si="1"/>
        <v>1.0000000000002274</v>
      </c>
    </row>
    <row r="100" spans="1:7" x14ac:dyDescent="0.45">
      <c r="A100" t="s">
        <v>254</v>
      </c>
      <c r="B100" t="s">
        <v>14</v>
      </c>
      <c r="C100" t="s">
        <v>532</v>
      </c>
      <c r="D100">
        <v>39</v>
      </c>
      <c r="E100">
        <v>36</v>
      </c>
      <c r="F100" s="47">
        <v>299</v>
      </c>
      <c r="G100" s="48">
        <f t="shared" si="1"/>
        <v>0</v>
      </c>
    </row>
    <row r="101" spans="1:7" x14ac:dyDescent="0.45">
      <c r="A101" t="s">
        <v>248</v>
      </c>
      <c r="B101" t="s">
        <v>47</v>
      </c>
      <c r="C101" t="s">
        <v>533</v>
      </c>
      <c r="D101">
        <v>35</v>
      </c>
      <c r="E101">
        <v>35</v>
      </c>
      <c r="F101" s="47">
        <v>298.10000000000002</v>
      </c>
      <c r="G101" s="48">
        <f t="shared" si="1"/>
        <v>1.0000000000002274</v>
      </c>
    </row>
    <row r="102" spans="1:7" x14ac:dyDescent="0.45">
      <c r="A102" t="s">
        <v>128</v>
      </c>
      <c r="B102" t="s">
        <v>93</v>
      </c>
      <c r="C102" t="s">
        <v>534</v>
      </c>
      <c r="D102">
        <v>37</v>
      </c>
      <c r="E102">
        <v>34</v>
      </c>
      <c r="F102" s="47">
        <v>297.2</v>
      </c>
      <c r="G102" s="48">
        <f t="shared" si="1"/>
        <v>1.9999999999998863</v>
      </c>
    </row>
    <row r="103" spans="1:7" x14ac:dyDescent="0.45">
      <c r="A103" t="s">
        <v>19</v>
      </c>
      <c r="B103" t="s">
        <v>20</v>
      </c>
      <c r="C103" t="s">
        <v>530</v>
      </c>
      <c r="D103">
        <v>34</v>
      </c>
      <c r="E103">
        <v>34</v>
      </c>
      <c r="F103" s="47">
        <v>297</v>
      </c>
      <c r="G103" s="48">
        <f t="shared" si="1"/>
        <v>0</v>
      </c>
    </row>
    <row r="104" spans="1:7" x14ac:dyDescent="0.45">
      <c r="A104" t="s">
        <v>101</v>
      </c>
      <c r="B104" t="s">
        <v>57</v>
      </c>
      <c r="C104" t="s">
        <v>534</v>
      </c>
      <c r="D104">
        <v>35</v>
      </c>
      <c r="E104">
        <v>34</v>
      </c>
      <c r="F104" s="47">
        <v>296.2</v>
      </c>
      <c r="G104" s="48">
        <f t="shared" si="1"/>
        <v>1.9999999999998863</v>
      </c>
    </row>
    <row r="105" spans="1:7" x14ac:dyDescent="0.45">
      <c r="A105" t="s">
        <v>9</v>
      </c>
      <c r="B105" t="s">
        <v>10</v>
      </c>
      <c r="C105" t="s">
        <v>534</v>
      </c>
      <c r="D105">
        <v>36</v>
      </c>
      <c r="E105">
        <v>36</v>
      </c>
      <c r="F105" s="47">
        <v>295</v>
      </c>
      <c r="G105" s="48">
        <f t="shared" si="1"/>
        <v>0</v>
      </c>
    </row>
    <row r="106" spans="1:7" x14ac:dyDescent="0.45">
      <c r="A106" t="s">
        <v>165</v>
      </c>
      <c r="B106" t="s">
        <v>10</v>
      </c>
      <c r="C106" t="s">
        <v>534</v>
      </c>
      <c r="D106">
        <v>38</v>
      </c>
      <c r="E106">
        <v>37</v>
      </c>
      <c r="F106" s="47">
        <v>294.2</v>
      </c>
      <c r="G106" s="48">
        <f t="shared" si="1"/>
        <v>1.9999999999998863</v>
      </c>
    </row>
    <row r="107" spans="1:7" x14ac:dyDescent="0.45">
      <c r="A107" t="s">
        <v>175</v>
      </c>
      <c r="B107" t="s">
        <v>31</v>
      </c>
      <c r="C107" t="s">
        <v>534</v>
      </c>
      <c r="D107">
        <v>34</v>
      </c>
      <c r="E107">
        <v>33</v>
      </c>
      <c r="F107" s="47">
        <v>294.2</v>
      </c>
      <c r="G107" s="48">
        <f t="shared" si="1"/>
        <v>1.9999999999998863</v>
      </c>
    </row>
    <row r="108" spans="1:7" x14ac:dyDescent="0.45">
      <c r="A108" t="s">
        <v>136</v>
      </c>
      <c r="B108" t="s">
        <v>78</v>
      </c>
      <c r="C108" t="s">
        <v>534</v>
      </c>
      <c r="D108">
        <v>34</v>
      </c>
      <c r="E108">
        <v>34</v>
      </c>
      <c r="F108" s="47">
        <v>294</v>
      </c>
      <c r="G108" s="48">
        <f t="shared" si="1"/>
        <v>0</v>
      </c>
    </row>
    <row r="109" spans="1:7" x14ac:dyDescent="0.45">
      <c r="A109" t="s">
        <v>152</v>
      </c>
      <c r="B109" t="s">
        <v>117</v>
      </c>
      <c r="C109" t="s">
        <v>529</v>
      </c>
      <c r="D109">
        <v>35</v>
      </c>
      <c r="E109">
        <v>35</v>
      </c>
      <c r="F109" s="47">
        <v>292</v>
      </c>
      <c r="G109" s="48">
        <f t="shared" si="1"/>
        <v>0</v>
      </c>
    </row>
    <row r="110" spans="1:7" x14ac:dyDescent="0.45">
      <c r="A110" t="s">
        <v>84</v>
      </c>
      <c r="B110" t="s">
        <v>24</v>
      </c>
      <c r="C110" t="s">
        <v>534</v>
      </c>
      <c r="D110">
        <v>34</v>
      </c>
      <c r="E110">
        <v>33</v>
      </c>
      <c r="F110" s="47">
        <v>288</v>
      </c>
      <c r="G110" s="48">
        <f t="shared" si="1"/>
        <v>0</v>
      </c>
    </row>
    <row r="111" spans="1:7" x14ac:dyDescent="0.45">
      <c r="A111" t="s">
        <v>373</v>
      </c>
      <c r="B111" t="s">
        <v>8</v>
      </c>
      <c r="C111" t="s">
        <v>533</v>
      </c>
      <c r="D111">
        <v>36</v>
      </c>
      <c r="E111">
        <v>34</v>
      </c>
      <c r="F111" s="47">
        <v>287.2</v>
      </c>
      <c r="G111" s="48">
        <f t="shared" si="1"/>
        <v>1.9999999999998863</v>
      </c>
    </row>
    <row r="112" spans="1:7" x14ac:dyDescent="0.45">
      <c r="A112" t="s">
        <v>243</v>
      </c>
      <c r="B112" t="s">
        <v>22</v>
      </c>
      <c r="C112" t="s">
        <v>531</v>
      </c>
      <c r="D112">
        <v>36</v>
      </c>
      <c r="E112">
        <v>33</v>
      </c>
      <c r="F112" s="47">
        <v>287.2</v>
      </c>
      <c r="G112" s="48">
        <f t="shared" si="1"/>
        <v>1.9999999999998863</v>
      </c>
    </row>
    <row r="113" spans="1:7" x14ac:dyDescent="0.45">
      <c r="A113" t="s">
        <v>317</v>
      </c>
      <c r="B113" t="s">
        <v>65</v>
      </c>
      <c r="C113" t="s">
        <v>532</v>
      </c>
      <c r="D113">
        <v>33</v>
      </c>
      <c r="E113">
        <v>31</v>
      </c>
      <c r="F113" s="47">
        <v>287.2</v>
      </c>
      <c r="G113" s="48">
        <f t="shared" si="1"/>
        <v>1.9999999999998863</v>
      </c>
    </row>
    <row r="114" spans="1:7" x14ac:dyDescent="0.45">
      <c r="A114" t="s">
        <v>21</v>
      </c>
      <c r="B114" t="s">
        <v>22</v>
      </c>
      <c r="C114" t="s">
        <v>534</v>
      </c>
      <c r="D114">
        <v>37</v>
      </c>
      <c r="E114">
        <v>34</v>
      </c>
      <c r="F114" s="47">
        <v>287</v>
      </c>
      <c r="G114" s="48">
        <f t="shared" si="1"/>
        <v>0</v>
      </c>
    </row>
    <row r="115" spans="1:7" x14ac:dyDescent="0.45">
      <c r="A115" t="s">
        <v>269</v>
      </c>
      <c r="B115" t="s">
        <v>55</v>
      </c>
      <c r="C115" t="s">
        <v>534</v>
      </c>
      <c r="D115">
        <v>33</v>
      </c>
      <c r="E115">
        <v>32</v>
      </c>
      <c r="F115" s="47">
        <v>286.10000000000002</v>
      </c>
      <c r="G115" s="48">
        <f t="shared" si="1"/>
        <v>1.0000000000002274</v>
      </c>
    </row>
    <row r="116" spans="1:7" x14ac:dyDescent="0.45">
      <c r="A116" t="s">
        <v>173</v>
      </c>
      <c r="B116" t="s">
        <v>47</v>
      </c>
      <c r="C116" t="s">
        <v>531</v>
      </c>
      <c r="D116">
        <v>39</v>
      </c>
      <c r="E116">
        <v>31</v>
      </c>
      <c r="F116" s="47">
        <v>285.10000000000002</v>
      </c>
      <c r="G116" s="48">
        <f t="shared" si="1"/>
        <v>1.0000000000002274</v>
      </c>
    </row>
    <row r="117" spans="1:7" x14ac:dyDescent="0.45">
      <c r="A117" t="s">
        <v>392</v>
      </c>
      <c r="B117" t="s">
        <v>35</v>
      </c>
      <c r="C117" t="s">
        <v>529</v>
      </c>
      <c r="D117">
        <v>33</v>
      </c>
      <c r="E117">
        <v>33</v>
      </c>
      <c r="F117" s="47">
        <v>284.2</v>
      </c>
      <c r="G117" s="48">
        <f t="shared" si="1"/>
        <v>1.9999999999998863</v>
      </c>
    </row>
    <row r="118" spans="1:7" x14ac:dyDescent="0.45">
      <c r="A118" t="s">
        <v>149</v>
      </c>
      <c r="B118" t="s">
        <v>18</v>
      </c>
      <c r="C118" t="s">
        <v>534</v>
      </c>
      <c r="D118">
        <v>37</v>
      </c>
      <c r="E118">
        <v>32</v>
      </c>
      <c r="F118" s="47">
        <v>284</v>
      </c>
      <c r="G118" s="48">
        <f t="shared" si="1"/>
        <v>0</v>
      </c>
    </row>
    <row r="119" spans="1:7" x14ac:dyDescent="0.45">
      <c r="A119" t="s">
        <v>162</v>
      </c>
      <c r="B119" t="s">
        <v>63</v>
      </c>
      <c r="C119" t="s">
        <v>529</v>
      </c>
      <c r="D119">
        <v>35</v>
      </c>
      <c r="E119">
        <v>32</v>
      </c>
      <c r="F119" s="47">
        <v>282</v>
      </c>
      <c r="G119" s="48">
        <f t="shared" si="1"/>
        <v>0</v>
      </c>
    </row>
    <row r="120" spans="1:7" x14ac:dyDescent="0.45">
      <c r="A120" t="s">
        <v>73</v>
      </c>
      <c r="B120" t="s">
        <v>18</v>
      </c>
      <c r="C120" t="s">
        <v>533</v>
      </c>
      <c r="D120">
        <v>33</v>
      </c>
      <c r="E120">
        <v>33</v>
      </c>
      <c r="F120" s="47">
        <v>280.2</v>
      </c>
      <c r="G120" s="48">
        <f t="shared" si="1"/>
        <v>1.9999999999998863</v>
      </c>
    </row>
    <row r="121" spans="1:7" x14ac:dyDescent="0.45">
      <c r="A121" t="s">
        <v>140</v>
      </c>
      <c r="B121" t="s">
        <v>31</v>
      </c>
      <c r="C121" t="s">
        <v>530</v>
      </c>
      <c r="D121">
        <v>38</v>
      </c>
      <c r="E121">
        <v>31</v>
      </c>
      <c r="F121" s="47">
        <v>280.2</v>
      </c>
      <c r="G121" s="48">
        <f t="shared" si="1"/>
        <v>1.9999999999998863</v>
      </c>
    </row>
    <row r="122" spans="1:7" x14ac:dyDescent="0.45">
      <c r="A122" t="s">
        <v>91</v>
      </c>
      <c r="B122" t="s">
        <v>65</v>
      </c>
      <c r="C122" t="s">
        <v>534</v>
      </c>
      <c r="D122">
        <v>34</v>
      </c>
      <c r="E122">
        <v>33</v>
      </c>
      <c r="F122" s="47">
        <v>279.2</v>
      </c>
      <c r="G122" s="48">
        <f t="shared" si="1"/>
        <v>1.9999999999998863</v>
      </c>
    </row>
    <row r="123" spans="1:7" x14ac:dyDescent="0.45">
      <c r="A123" t="s">
        <v>188</v>
      </c>
      <c r="B123" t="s">
        <v>7</v>
      </c>
      <c r="C123" t="s">
        <v>533</v>
      </c>
      <c r="D123">
        <v>33</v>
      </c>
      <c r="E123">
        <v>32</v>
      </c>
      <c r="F123" s="47">
        <v>279.2</v>
      </c>
      <c r="G123" s="48">
        <f t="shared" si="1"/>
        <v>1.9999999999998863</v>
      </c>
    </row>
    <row r="124" spans="1:7" x14ac:dyDescent="0.45">
      <c r="A124" t="s">
        <v>320</v>
      </c>
      <c r="B124" t="s">
        <v>57</v>
      </c>
      <c r="C124" t="s">
        <v>534</v>
      </c>
      <c r="D124">
        <v>34</v>
      </c>
      <c r="E124">
        <v>34</v>
      </c>
      <c r="F124" s="47">
        <v>276.2</v>
      </c>
      <c r="G124" s="48">
        <f t="shared" si="1"/>
        <v>1.9999999999998863</v>
      </c>
    </row>
    <row r="125" spans="1:7" x14ac:dyDescent="0.45">
      <c r="A125" t="s">
        <v>296</v>
      </c>
      <c r="B125" t="s">
        <v>24</v>
      </c>
      <c r="C125" t="s">
        <v>534</v>
      </c>
      <c r="D125">
        <v>39</v>
      </c>
      <c r="E125">
        <v>33</v>
      </c>
      <c r="F125" s="47">
        <v>276</v>
      </c>
      <c r="G125" s="48">
        <f t="shared" si="1"/>
        <v>0</v>
      </c>
    </row>
    <row r="126" spans="1:7" x14ac:dyDescent="0.45">
      <c r="A126" t="s">
        <v>213</v>
      </c>
      <c r="B126" t="s">
        <v>66</v>
      </c>
      <c r="C126" t="s">
        <v>530</v>
      </c>
      <c r="D126">
        <v>32</v>
      </c>
      <c r="E126">
        <v>32</v>
      </c>
      <c r="F126" s="47">
        <v>274.10000000000002</v>
      </c>
      <c r="G126" s="48">
        <f t="shared" si="1"/>
        <v>1.0000000000002274</v>
      </c>
    </row>
    <row r="127" spans="1:7" x14ac:dyDescent="0.45">
      <c r="A127" t="s">
        <v>72</v>
      </c>
      <c r="B127" t="s">
        <v>22</v>
      </c>
      <c r="C127" t="s">
        <v>534</v>
      </c>
      <c r="D127">
        <v>41</v>
      </c>
      <c r="E127">
        <v>32</v>
      </c>
      <c r="F127" s="47">
        <v>273.2</v>
      </c>
      <c r="G127" s="48">
        <f t="shared" si="1"/>
        <v>1.9999999999998863</v>
      </c>
    </row>
    <row r="128" spans="1:7" x14ac:dyDescent="0.45">
      <c r="A128" t="s">
        <v>340</v>
      </c>
      <c r="B128" t="s">
        <v>24</v>
      </c>
      <c r="C128" t="s">
        <v>534</v>
      </c>
      <c r="D128">
        <v>32</v>
      </c>
      <c r="E128">
        <v>30</v>
      </c>
      <c r="F128" s="47">
        <v>272.2</v>
      </c>
      <c r="G128" s="48">
        <f t="shared" si="1"/>
        <v>1.9999999999998863</v>
      </c>
    </row>
    <row r="129" spans="1:7" x14ac:dyDescent="0.45">
      <c r="A129" t="s">
        <v>220</v>
      </c>
      <c r="B129" t="s">
        <v>29</v>
      </c>
      <c r="C129" t="s">
        <v>534</v>
      </c>
      <c r="D129">
        <v>33</v>
      </c>
      <c r="E129">
        <v>33</v>
      </c>
      <c r="F129" s="47">
        <v>271.10000000000002</v>
      </c>
      <c r="G129" s="48">
        <f t="shared" si="1"/>
        <v>1.0000000000002274</v>
      </c>
    </row>
    <row r="130" spans="1:7" x14ac:dyDescent="0.45">
      <c r="A130" t="s">
        <v>150</v>
      </c>
      <c r="B130" t="s">
        <v>63</v>
      </c>
      <c r="C130" t="s">
        <v>531</v>
      </c>
      <c r="D130">
        <v>31</v>
      </c>
      <c r="E130">
        <v>31</v>
      </c>
      <c r="F130" s="47">
        <v>271</v>
      </c>
      <c r="G130" s="48">
        <f t="shared" ref="G130:G193" si="2">(F130-ROUND(F130,0))*10</f>
        <v>0</v>
      </c>
    </row>
    <row r="131" spans="1:7" x14ac:dyDescent="0.45">
      <c r="A131" t="s">
        <v>211</v>
      </c>
      <c r="B131" t="s">
        <v>114</v>
      </c>
      <c r="C131" t="s">
        <v>534</v>
      </c>
      <c r="D131">
        <v>31</v>
      </c>
      <c r="E131">
        <v>31</v>
      </c>
      <c r="F131" s="47">
        <v>270</v>
      </c>
      <c r="G131" s="48">
        <f t="shared" si="2"/>
        <v>0</v>
      </c>
    </row>
    <row r="132" spans="1:7" x14ac:dyDescent="0.45">
      <c r="A132" t="s">
        <v>322</v>
      </c>
      <c r="B132" t="s">
        <v>44</v>
      </c>
      <c r="C132" t="s">
        <v>529</v>
      </c>
      <c r="D132">
        <v>33</v>
      </c>
      <c r="E132">
        <v>30</v>
      </c>
      <c r="F132" s="47">
        <v>269</v>
      </c>
      <c r="G132" s="48">
        <f t="shared" si="2"/>
        <v>0</v>
      </c>
    </row>
    <row r="133" spans="1:7" x14ac:dyDescent="0.45">
      <c r="A133" t="s">
        <v>148</v>
      </c>
      <c r="B133" t="s">
        <v>114</v>
      </c>
      <c r="C133" t="s">
        <v>529</v>
      </c>
      <c r="D133">
        <v>31</v>
      </c>
      <c r="E133">
        <v>31</v>
      </c>
      <c r="F133" s="47">
        <v>267.2</v>
      </c>
      <c r="G133" s="48">
        <f t="shared" si="2"/>
        <v>1.9999999999998863</v>
      </c>
    </row>
    <row r="134" spans="1:7" x14ac:dyDescent="0.45">
      <c r="A134" t="s">
        <v>294</v>
      </c>
      <c r="B134" t="s">
        <v>33</v>
      </c>
      <c r="C134" t="s">
        <v>533</v>
      </c>
      <c r="D134">
        <v>32</v>
      </c>
      <c r="E134">
        <v>31</v>
      </c>
      <c r="F134" s="47">
        <v>265.2</v>
      </c>
      <c r="G134" s="48">
        <f t="shared" si="2"/>
        <v>1.9999999999998863</v>
      </c>
    </row>
    <row r="135" spans="1:7" x14ac:dyDescent="0.45">
      <c r="A135" t="s">
        <v>40</v>
      </c>
      <c r="B135" t="s">
        <v>14</v>
      </c>
      <c r="C135" t="s">
        <v>531</v>
      </c>
      <c r="D135">
        <v>33</v>
      </c>
      <c r="E135">
        <v>31</v>
      </c>
      <c r="F135" s="47">
        <v>265</v>
      </c>
      <c r="G135" s="48">
        <f t="shared" si="2"/>
        <v>0</v>
      </c>
    </row>
    <row r="136" spans="1:7" x14ac:dyDescent="0.45">
      <c r="A136" t="s">
        <v>249</v>
      </c>
      <c r="B136" t="s">
        <v>66</v>
      </c>
      <c r="C136" t="s">
        <v>529</v>
      </c>
      <c r="D136">
        <v>31</v>
      </c>
      <c r="E136">
        <v>30</v>
      </c>
      <c r="F136" s="47">
        <v>264.10000000000002</v>
      </c>
      <c r="G136" s="48">
        <f t="shared" si="2"/>
        <v>1.0000000000002274</v>
      </c>
    </row>
    <row r="137" spans="1:7" x14ac:dyDescent="0.45">
      <c r="A137" t="s">
        <v>170</v>
      </c>
      <c r="B137" t="s">
        <v>93</v>
      </c>
      <c r="C137" t="s">
        <v>530</v>
      </c>
      <c r="D137">
        <v>34</v>
      </c>
      <c r="E137">
        <v>31</v>
      </c>
      <c r="F137" s="47">
        <v>264</v>
      </c>
      <c r="G137" s="48">
        <f t="shared" si="2"/>
        <v>0</v>
      </c>
    </row>
    <row r="138" spans="1:7" x14ac:dyDescent="0.45">
      <c r="A138" t="s">
        <v>103</v>
      </c>
      <c r="B138" t="s">
        <v>37</v>
      </c>
      <c r="C138" t="s">
        <v>529</v>
      </c>
      <c r="D138">
        <v>31</v>
      </c>
      <c r="E138">
        <v>29</v>
      </c>
      <c r="F138" s="47">
        <v>262.10000000000002</v>
      </c>
      <c r="G138" s="48">
        <f t="shared" si="2"/>
        <v>1.0000000000002274</v>
      </c>
    </row>
    <row r="139" spans="1:7" x14ac:dyDescent="0.45">
      <c r="A139" t="s">
        <v>61</v>
      </c>
      <c r="B139" t="s">
        <v>37</v>
      </c>
      <c r="C139" t="s">
        <v>534</v>
      </c>
      <c r="D139">
        <v>35</v>
      </c>
      <c r="E139">
        <v>28</v>
      </c>
      <c r="F139" s="47">
        <v>262.10000000000002</v>
      </c>
      <c r="G139" s="48">
        <f t="shared" si="2"/>
        <v>1.0000000000002274</v>
      </c>
    </row>
    <row r="140" spans="1:7" x14ac:dyDescent="0.45">
      <c r="A140" t="s">
        <v>330</v>
      </c>
      <c r="B140" t="s">
        <v>42</v>
      </c>
      <c r="C140" t="s">
        <v>534</v>
      </c>
      <c r="D140">
        <v>36</v>
      </c>
      <c r="E140">
        <v>30</v>
      </c>
      <c r="F140" s="47">
        <v>261.2</v>
      </c>
      <c r="G140" s="48">
        <f t="shared" si="2"/>
        <v>1.9999999999998863</v>
      </c>
    </row>
    <row r="141" spans="1:7" x14ac:dyDescent="0.45">
      <c r="A141" t="s">
        <v>89</v>
      </c>
      <c r="B141" t="s">
        <v>90</v>
      </c>
      <c r="C141" t="s">
        <v>530</v>
      </c>
      <c r="D141">
        <v>31</v>
      </c>
      <c r="E141">
        <v>31</v>
      </c>
      <c r="F141" s="47">
        <v>261</v>
      </c>
      <c r="G141" s="48">
        <f t="shared" si="2"/>
        <v>0</v>
      </c>
    </row>
    <row r="142" spans="1:7" x14ac:dyDescent="0.45">
      <c r="A142" t="s">
        <v>335</v>
      </c>
      <c r="B142" t="s">
        <v>29</v>
      </c>
      <c r="C142" t="s">
        <v>534</v>
      </c>
      <c r="D142">
        <v>34</v>
      </c>
      <c r="E142">
        <v>33</v>
      </c>
      <c r="F142" s="47">
        <v>260.10000000000002</v>
      </c>
      <c r="G142" s="48">
        <f t="shared" si="2"/>
        <v>1.0000000000002274</v>
      </c>
    </row>
    <row r="143" spans="1:7" x14ac:dyDescent="0.45">
      <c r="A143" t="s">
        <v>343</v>
      </c>
      <c r="B143" t="s">
        <v>22</v>
      </c>
      <c r="C143" t="s">
        <v>533</v>
      </c>
      <c r="D143">
        <v>30</v>
      </c>
      <c r="E143">
        <v>29</v>
      </c>
      <c r="F143" s="47">
        <v>260</v>
      </c>
      <c r="G143" s="48">
        <f t="shared" si="2"/>
        <v>0</v>
      </c>
    </row>
    <row r="144" spans="1:7" x14ac:dyDescent="0.45">
      <c r="A144" t="s">
        <v>30</v>
      </c>
      <c r="B144" t="s">
        <v>31</v>
      </c>
      <c r="C144" t="s">
        <v>529</v>
      </c>
      <c r="D144">
        <v>30</v>
      </c>
      <c r="E144">
        <v>30</v>
      </c>
      <c r="F144" s="47">
        <v>259</v>
      </c>
      <c r="G144" s="48">
        <f t="shared" si="2"/>
        <v>0</v>
      </c>
    </row>
    <row r="145" spans="1:7" x14ac:dyDescent="0.45">
      <c r="A145" t="s">
        <v>329</v>
      </c>
      <c r="B145" t="s">
        <v>24</v>
      </c>
      <c r="C145" t="s">
        <v>534</v>
      </c>
      <c r="D145">
        <v>35</v>
      </c>
      <c r="E145">
        <v>27</v>
      </c>
      <c r="F145" s="47">
        <v>258.2</v>
      </c>
      <c r="G145" s="48">
        <f t="shared" si="2"/>
        <v>1.9999999999998863</v>
      </c>
    </row>
    <row r="146" spans="1:7" x14ac:dyDescent="0.45">
      <c r="A146" t="s">
        <v>85</v>
      </c>
      <c r="B146" t="s">
        <v>53</v>
      </c>
      <c r="C146" t="s">
        <v>531</v>
      </c>
      <c r="D146">
        <v>30</v>
      </c>
      <c r="E146">
        <v>29</v>
      </c>
      <c r="F146" s="47">
        <v>257.10000000000002</v>
      </c>
      <c r="G146" s="48">
        <f t="shared" si="2"/>
        <v>1.0000000000002274</v>
      </c>
    </row>
    <row r="147" spans="1:7" x14ac:dyDescent="0.45">
      <c r="A147" t="s">
        <v>235</v>
      </c>
      <c r="B147" t="s">
        <v>66</v>
      </c>
      <c r="C147" t="s">
        <v>534</v>
      </c>
      <c r="D147">
        <v>32</v>
      </c>
      <c r="E147">
        <v>30</v>
      </c>
      <c r="F147" s="47">
        <v>256.10000000000002</v>
      </c>
      <c r="G147" s="48">
        <f t="shared" si="2"/>
        <v>1.0000000000002274</v>
      </c>
    </row>
    <row r="148" spans="1:7" x14ac:dyDescent="0.45">
      <c r="A148" t="s">
        <v>236</v>
      </c>
      <c r="B148" t="s">
        <v>57</v>
      </c>
      <c r="C148" t="s">
        <v>534</v>
      </c>
      <c r="D148">
        <v>31</v>
      </c>
      <c r="E148">
        <v>28</v>
      </c>
      <c r="F148" s="47">
        <v>253</v>
      </c>
      <c r="G148" s="48">
        <f t="shared" si="2"/>
        <v>0</v>
      </c>
    </row>
    <row r="149" spans="1:7" x14ac:dyDescent="0.45">
      <c r="A149" t="s">
        <v>346</v>
      </c>
      <c r="B149" t="s">
        <v>20</v>
      </c>
      <c r="C149" t="s">
        <v>534</v>
      </c>
      <c r="D149">
        <v>34</v>
      </c>
      <c r="E149">
        <v>28</v>
      </c>
      <c r="F149" s="47">
        <v>252</v>
      </c>
      <c r="G149" s="48">
        <f t="shared" si="2"/>
        <v>0</v>
      </c>
    </row>
    <row r="150" spans="1:7" x14ac:dyDescent="0.45">
      <c r="A150" t="s">
        <v>83</v>
      </c>
      <c r="B150" t="s">
        <v>33</v>
      </c>
      <c r="C150" t="s">
        <v>529</v>
      </c>
      <c r="D150">
        <v>31</v>
      </c>
      <c r="E150">
        <v>29</v>
      </c>
      <c r="F150" s="47">
        <v>251.2</v>
      </c>
      <c r="G150" s="48">
        <f t="shared" si="2"/>
        <v>1.9999999999998863</v>
      </c>
    </row>
    <row r="151" spans="1:7" x14ac:dyDescent="0.45">
      <c r="A151" t="s">
        <v>98</v>
      </c>
      <c r="B151" t="s">
        <v>93</v>
      </c>
      <c r="C151" t="s">
        <v>532</v>
      </c>
      <c r="D151">
        <v>36</v>
      </c>
      <c r="E151">
        <v>27</v>
      </c>
      <c r="F151" s="47">
        <v>250</v>
      </c>
      <c r="G151" s="48">
        <f t="shared" si="2"/>
        <v>0</v>
      </c>
    </row>
    <row r="152" spans="1:7" x14ac:dyDescent="0.45">
      <c r="A152" t="s">
        <v>247</v>
      </c>
      <c r="B152" t="s">
        <v>7</v>
      </c>
      <c r="C152" t="s">
        <v>534</v>
      </c>
      <c r="D152">
        <v>31</v>
      </c>
      <c r="E152">
        <v>29</v>
      </c>
      <c r="F152" s="47">
        <v>249.2</v>
      </c>
      <c r="G152" s="48">
        <f t="shared" si="2"/>
        <v>1.9999999999998863</v>
      </c>
    </row>
    <row r="153" spans="1:7" x14ac:dyDescent="0.45">
      <c r="A153" t="s">
        <v>82</v>
      </c>
      <c r="B153" t="s">
        <v>22</v>
      </c>
      <c r="C153" t="s">
        <v>529</v>
      </c>
      <c r="D153">
        <v>30</v>
      </c>
      <c r="E153">
        <v>28</v>
      </c>
      <c r="F153" s="47">
        <v>249</v>
      </c>
      <c r="G153" s="48">
        <f t="shared" si="2"/>
        <v>0</v>
      </c>
    </row>
    <row r="154" spans="1:7" x14ac:dyDescent="0.45">
      <c r="A154" t="s">
        <v>230</v>
      </c>
      <c r="B154" t="s">
        <v>31</v>
      </c>
      <c r="C154" t="s">
        <v>534</v>
      </c>
      <c r="D154">
        <v>50</v>
      </c>
      <c r="E154">
        <v>24</v>
      </c>
      <c r="F154" s="47">
        <v>248.2</v>
      </c>
      <c r="G154" s="48">
        <f t="shared" si="2"/>
        <v>1.9999999999998863</v>
      </c>
    </row>
    <row r="155" spans="1:7" x14ac:dyDescent="0.45">
      <c r="A155" t="s">
        <v>105</v>
      </c>
      <c r="B155" t="s">
        <v>7</v>
      </c>
      <c r="C155" t="s">
        <v>532</v>
      </c>
      <c r="D155">
        <v>31</v>
      </c>
      <c r="E155">
        <v>30</v>
      </c>
      <c r="F155" s="47">
        <v>247</v>
      </c>
      <c r="G155" s="48">
        <f t="shared" si="2"/>
        <v>0</v>
      </c>
    </row>
    <row r="156" spans="1:7" x14ac:dyDescent="0.45">
      <c r="A156" t="s">
        <v>92</v>
      </c>
      <c r="B156" t="s">
        <v>93</v>
      </c>
      <c r="C156" t="s">
        <v>529</v>
      </c>
      <c r="D156">
        <v>29</v>
      </c>
      <c r="E156">
        <v>28</v>
      </c>
      <c r="F156" s="47">
        <v>246.1</v>
      </c>
      <c r="G156" s="48">
        <f t="shared" si="2"/>
        <v>0.99999999999994316</v>
      </c>
    </row>
    <row r="157" spans="1:7" x14ac:dyDescent="0.45">
      <c r="A157" t="s">
        <v>138</v>
      </c>
      <c r="B157" t="s">
        <v>33</v>
      </c>
      <c r="C157" t="s">
        <v>531</v>
      </c>
      <c r="D157">
        <v>31</v>
      </c>
      <c r="E157">
        <v>30</v>
      </c>
      <c r="F157" s="47">
        <v>245.1</v>
      </c>
      <c r="G157" s="48">
        <f t="shared" si="2"/>
        <v>0.99999999999994316</v>
      </c>
    </row>
    <row r="158" spans="1:7" x14ac:dyDescent="0.45">
      <c r="A158" t="s">
        <v>209</v>
      </c>
      <c r="B158" t="s">
        <v>93</v>
      </c>
      <c r="C158" t="s">
        <v>534</v>
      </c>
      <c r="D158">
        <v>35</v>
      </c>
      <c r="E158">
        <v>25</v>
      </c>
      <c r="F158" s="47">
        <v>243.2</v>
      </c>
      <c r="G158" s="48">
        <f t="shared" si="2"/>
        <v>1.9999999999998863</v>
      </c>
    </row>
    <row r="159" spans="1:7" x14ac:dyDescent="0.45">
      <c r="A159" t="s">
        <v>46</v>
      </c>
      <c r="B159" t="s">
        <v>47</v>
      </c>
      <c r="C159" t="s">
        <v>529</v>
      </c>
      <c r="D159">
        <v>29</v>
      </c>
      <c r="E159">
        <v>29</v>
      </c>
      <c r="F159" s="47">
        <v>242</v>
      </c>
      <c r="G159" s="48">
        <f t="shared" si="2"/>
        <v>0</v>
      </c>
    </row>
    <row r="160" spans="1:7" x14ac:dyDescent="0.45">
      <c r="A160" t="s">
        <v>297</v>
      </c>
      <c r="B160" t="s">
        <v>18</v>
      </c>
      <c r="C160" t="s">
        <v>529</v>
      </c>
      <c r="D160">
        <v>31</v>
      </c>
      <c r="E160">
        <v>29</v>
      </c>
      <c r="F160" s="47">
        <v>241.1</v>
      </c>
      <c r="G160" s="48">
        <f t="shared" si="2"/>
        <v>0.99999999999994316</v>
      </c>
    </row>
    <row r="161" spans="1:7" x14ac:dyDescent="0.45">
      <c r="A161" t="s">
        <v>176</v>
      </c>
      <c r="B161" t="s">
        <v>90</v>
      </c>
      <c r="C161" t="s">
        <v>534</v>
      </c>
      <c r="D161">
        <v>32</v>
      </c>
      <c r="E161">
        <v>29</v>
      </c>
      <c r="F161" s="47">
        <v>240.2</v>
      </c>
      <c r="G161" s="48">
        <f t="shared" si="2"/>
        <v>1.9999999999998863</v>
      </c>
    </row>
    <row r="162" spans="1:7" x14ac:dyDescent="0.45">
      <c r="A162" t="s">
        <v>111</v>
      </c>
      <c r="B162" t="s">
        <v>112</v>
      </c>
      <c r="C162" t="s">
        <v>534</v>
      </c>
      <c r="D162">
        <v>35</v>
      </c>
      <c r="E162">
        <v>28</v>
      </c>
      <c r="F162" s="47">
        <v>240.2</v>
      </c>
      <c r="G162" s="48">
        <f t="shared" si="2"/>
        <v>1.9999999999998863</v>
      </c>
    </row>
    <row r="163" spans="1:7" x14ac:dyDescent="0.45">
      <c r="A163" t="s">
        <v>104</v>
      </c>
      <c r="B163" t="s">
        <v>57</v>
      </c>
      <c r="C163" t="s">
        <v>534</v>
      </c>
      <c r="D163">
        <v>28</v>
      </c>
      <c r="E163">
        <v>28</v>
      </c>
      <c r="F163" s="47">
        <v>239</v>
      </c>
      <c r="G163" s="48">
        <f t="shared" si="2"/>
        <v>0</v>
      </c>
    </row>
    <row r="164" spans="1:7" x14ac:dyDescent="0.45">
      <c r="A164" t="s">
        <v>337</v>
      </c>
      <c r="B164" t="s">
        <v>7</v>
      </c>
      <c r="C164" t="s">
        <v>531</v>
      </c>
      <c r="D164">
        <v>30</v>
      </c>
      <c r="E164">
        <v>28</v>
      </c>
      <c r="F164" s="47">
        <v>238.2</v>
      </c>
      <c r="G164" s="48">
        <f t="shared" si="2"/>
        <v>1.9999999999998863</v>
      </c>
    </row>
    <row r="165" spans="1:7" x14ac:dyDescent="0.45">
      <c r="A165" t="s">
        <v>395</v>
      </c>
      <c r="B165" t="s">
        <v>20</v>
      </c>
      <c r="C165" t="s">
        <v>529</v>
      </c>
      <c r="D165">
        <v>33</v>
      </c>
      <c r="E165">
        <v>26</v>
      </c>
      <c r="F165" s="47">
        <v>238.2</v>
      </c>
      <c r="G165" s="48">
        <f t="shared" si="2"/>
        <v>1.9999999999998863</v>
      </c>
    </row>
    <row r="166" spans="1:7" x14ac:dyDescent="0.45">
      <c r="A166" t="s">
        <v>370</v>
      </c>
      <c r="B166" t="s">
        <v>90</v>
      </c>
      <c r="C166" t="s">
        <v>532</v>
      </c>
      <c r="D166">
        <v>32</v>
      </c>
      <c r="E166">
        <v>30</v>
      </c>
      <c r="F166" s="47">
        <v>238.1</v>
      </c>
      <c r="G166" s="48">
        <f t="shared" si="2"/>
        <v>0.99999999999994316</v>
      </c>
    </row>
    <row r="167" spans="1:7" x14ac:dyDescent="0.45">
      <c r="A167" t="s">
        <v>189</v>
      </c>
      <c r="B167" t="s">
        <v>47</v>
      </c>
      <c r="C167" t="s">
        <v>534</v>
      </c>
      <c r="D167">
        <v>30</v>
      </c>
      <c r="E167">
        <v>28</v>
      </c>
      <c r="F167" s="47">
        <v>238.1</v>
      </c>
      <c r="G167" s="48">
        <f t="shared" si="2"/>
        <v>0.99999999999994316</v>
      </c>
    </row>
    <row r="168" spans="1:7" x14ac:dyDescent="0.45">
      <c r="A168" t="s">
        <v>355</v>
      </c>
      <c r="B168" t="s">
        <v>78</v>
      </c>
      <c r="C168" t="s">
        <v>530</v>
      </c>
      <c r="D168">
        <v>30</v>
      </c>
      <c r="E168">
        <v>28</v>
      </c>
      <c r="F168" s="47">
        <v>237.2</v>
      </c>
      <c r="G168" s="48">
        <f t="shared" si="2"/>
        <v>1.9999999999998863</v>
      </c>
    </row>
    <row r="169" spans="1:7" x14ac:dyDescent="0.45">
      <c r="A169" t="s">
        <v>332</v>
      </c>
      <c r="B169" t="s">
        <v>53</v>
      </c>
      <c r="C169" t="s">
        <v>529</v>
      </c>
      <c r="D169">
        <v>28</v>
      </c>
      <c r="E169">
        <v>27</v>
      </c>
      <c r="F169" s="47">
        <v>237.1</v>
      </c>
      <c r="G169" s="48">
        <f t="shared" si="2"/>
        <v>0.99999999999994316</v>
      </c>
    </row>
    <row r="170" spans="1:7" x14ac:dyDescent="0.45">
      <c r="A170" t="s">
        <v>260</v>
      </c>
      <c r="B170" t="s">
        <v>24</v>
      </c>
      <c r="C170" t="s">
        <v>529</v>
      </c>
      <c r="D170">
        <v>28</v>
      </c>
      <c r="E170">
        <v>28</v>
      </c>
      <c r="F170" s="47">
        <v>235.2</v>
      </c>
      <c r="G170" s="48">
        <f t="shared" si="2"/>
        <v>1.9999999999998863</v>
      </c>
    </row>
    <row r="171" spans="1:7" x14ac:dyDescent="0.45">
      <c r="A171" t="s">
        <v>336</v>
      </c>
      <c r="B171" t="s">
        <v>47</v>
      </c>
      <c r="C171" t="s">
        <v>534</v>
      </c>
      <c r="D171">
        <v>35</v>
      </c>
      <c r="E171">
        <v>27</v>
      </c>
      <c r="F171" s="47">
        <v>235.1</v>
      </c>
      <c r="G171" s="48">
        <f t="shared" si="2"/>
        <v>0.99999999999994316</v>
      </c>
    </row>
    <row r="172" spans="1:7" x14ac:dyDescent="0.45">
      <c r="A172" t="s">
        <v>56</v>
      </c>
      <c r="B172" t="s">
        <v>57</v>
      </c>
      <c r="C172" t="s">
        <v>533</v>
      </c>
      <c r="D172">
        <v>27</v>
      </c>
      <c r="E172">
        <v>27</v>
      </c>
      <c r="F172" s="47">
        <v>235</v>
      </c>
      <c r="G172" s="48">
        <f t="shared" si="2"/>
        <v>0</v>
      </c>
    </row>
    <row r="173" spans="1:7" x14ac:dyDescent="0.45">
      <c r="A173" t="s">
        <v>113</v>
      </c>
      <c r="B173" t="s">
        <v>114</v>
      </c>
      <c r="C173" t="s">
        <v>530</v>
      </c>
      <c r="D173">
        <v>29</v>
      </c>
      <c r="E173">
        <v>28</v>
      </c>
      <c r="F173" s="47">
        <v>234.2</v>
      </c>
      <c r="G173" s="48">
        <f t="shared" si="2"/>
        <v>1.9999999999998863</v>
      </c>
    </row>
    <row r="174" spans="1:7" x14ac:dyDescent="0.45">
      <c r="A174" t="s">
        <v>222</v>
      </c>
      <c r="B174" t="s">
        <v>57</v>
      </c>
      <c r="C174" t="s">
        <v>529</v>
      </c>
      <c r="D174">
        <v>29</v>
      </c>
      <c r="E174">
        <v>25</v>
      </c>
      <c r="F174" s="47">
        <v>234</v>
      </c>
      <c r="G174" s="48">
        <f t="shared" si="2"/>
        <v>0</v>
      </c>
    </row>
    <row r="175" spans="1:7" x14ac:dyDescent="0.45">
      <c r="A175" t="s">
        <v>133</v>
      </c>
      <c r="B175" t="s">
        <v>90</v>
      </c>
      <c r="C175" t="s">
        <v>529</v>
      </c>
      <c r="D175">
        <v>29</v>
      </c>
      <c r="E175">
        <v>28</v>
      </c>
      <c r="F175" s="47">
        <v>233.1</v>
      </c>
      <c r="G175" s="48">
        <f t="shared" si="2"/>
        <v>0.99999999999994316</v>
      </c>
    </row>
    <row r="176" spans="1:7" x14ac:dyDescent="0.45">
      <c r="A176" t="s">
        <v>225</v>
      </c>
      <c r="B176" t="s">
        <v>22</v>
      </c>
      <c r="C176" t="s">
        <v>530</v>
      </c>
      <c r="D176">
        <v>29</v>
      </c>
      <c r="E176">
        <v>28</v>
      </c>
      <c r="F176" s="47">
        <v>233</v>
      </c>
      <c r="G176" s="48">
        <f t="shared" si="2"/>
        <v>0</v>
      </c>
    </row>
    <row r="177" spans="1:7" x14ac:dyDescent="0.45">
      <c r="A177" t="s">
        <v>283</v>
      </c>
      <c r="B177" t="s">
        <v>29</v>
      </c>
      <c r="C177" t="s">
        <v>529</v>
      </c>
      <c r="D177">
        <v>29</v>
      </c>
      <c r="E177">
        <v>28</v>
      </c>
      <c r="F177" s="47">
        <v>232</v>
      </c>
      <c r="G177" s="48">
        <f t="shared" si="2"/>
        <v>0</v>
      </c>
    </row>
    <row r="178" spans="1:7" x14ac:dyDescent="0.45">
      <c r="A178" t="s">
        <v>118</v>
      </c>
      <c r="B178" t="s">
        <v>44</v>
      </c>
      <c r="C178" t="s">
        <v>532</v>
      </c>
      <c r="D178">
        <v>30</v>
      </c>
      <c r="E178">
        <v>26</v>
      </c>
      <c r="F178" s="47">
        <v>231</v>
      </c>
      <c r="G178" s="48">
        <f t="shared" si="2"/>
        <v>0</v>
      </c>
    </row>
    <row r="179" spans="1:7" x14ac:dyDescent="0.45">
      <c r="A179" t="s">
        <v>388</v>
      </c>
      <c r="B179" t="s">
        <v>112</v>
      </c>
      <c r="C179" t="s">
        <v>534</v>
      </c>
      <c r="D179">
        <v>29</v>
      </c>
      <c r="E179">
        <v>25</v>
      </c>
      <c r="F179" s="47">
        <v>229</v>
      </c>
      <c r="G179" s="48">
        <f t="shared" si="2"/>
        <v>0</v>
      </c>
    </row>
    <row r="180" spans="1:7" x14ac:dyDescent="0.45">
      <c r="A180" t="s">
        <v>212</v>
      </c>
      <c r="B180" t="s">
        <v>63</v>
      </c>
      <c r="C180" t="s">
        <v>534</v>
      </c>
      <c r="D180">
        <v>31</v>
      </c>
      <c r="E180">
        <v>27</v>
      </c>
      <c r="F180" s="47">
        <v>229</v>
      </c>
      <c r="G180" s="48">
        <f t="shared" si="2"/>
        <v>0</v>
      </c>
    </row>
    <row r="181" spans="1:7" x14ac:dyDescent="0.45">
      <c r="A181" t="s">
        <v>290</v>
      </c>
      <c r="B181" t="s">
        <v>7</v>
      </c>
      <c r="C181" t="s">
        <v>530</v>
      </c>
      <c r="D181">
        <v>28</v>
      </c>
      <c r="E181">
        <v>27</v>
      </c>
      <c r="F181" s="47">
        <v>228.2</v>
      </c>
      <c r="G181" s="48">
        <f t="shared" si="2"/>
        <v>1.9999999999998863</v>
      </c>
    </row>
    <row r="182" spans="1:7" x14ac:dyDescent="0.45">
      <c r="A182" t="s">
        <v>350</v>
      </c>
      <c r="B182" t="s">
        <v>78</v>
      </c>
      <c r="C182" t="s">
        <v>531</v>
      </c>
      <c r="D182">
        <v>30</v>
      </c>
      <c r="E182">
        <v>26</v>
      </c>
      <c r="F182" s="47">
        <v>228.1</v>
      </c>
      <c r="G182" s="48">
        <f t="shared" si="2"/>
        <v>0.99999999999994316</v>
      </c>
    </row>
    <row r="183" spans="1:7" x14ac:dyDescent="0.45">
      <c r="A183" t="s">
        <v>100</v>
      </c>
      <c r="B183" t="s">
        <v>53</v>
      </c>
      <c r="C183" t="s">
        <v>534</v>
      </c>
      <c r="D183">
        <v>27</v>
      </c>
      <c r="E183">
        <v>27</v>
      </c>
      <c r="F183" s="47">
        <v>228</v>
      </c>
      <c r="G183" s="48">
        <f t="shared" si="2"/>
        <v>0</v>
      </c>
    </row>
    <row r="184" spans="1:7" x14ac:dyDescent="0.45">
      <c r="A184" t="s">
        <v>250</v>
      </c>
      <c r="B184" t="s">
        <v>20</v>
      </c>
      <c r="C184" t="s">
        <v>532</v>
      </c>
      <c r="D184">
        <v>27</v>
      </c>
      <c r="E184">
        <v>27</v>
      </c>
      <c r="F184" s="47">
        <v>227</v>
      </c>
      <c r="G184" s="48">
        <f t="shared" si="2"/>
        <v>0</v>
      </c>
    </row>
    <row r="185" spans="1:7" x14ac:dyDescent="0.45">
      <c r="A185" t="s">
        <v>263</v>
      </c>
      <c r="B185" t="s">
        <v>114</v>
      </c>
      <c r="C185" t="s">
        <v>532</v>
      </c>
      <c r="D185">
        <v>29</v>
      </c>
      <c r="E185">
        <v>25</v>
      </c>
      <c r="F185" s="47">
        <v>224</v>
      </c>
      <c r="G185" s="48">
        <f t="shared" si="2"/>
        <v>0</v>
      </c>
    </row>
    <row r="186" spans="1:7" x14ac:dyDescent="0.45">
      <c r="A186" t="s">
        <v>306</v>
      </c>
      <c r="B186" t="s">
        <v>78</v>
      </c>
      <c r="C186" t="s">
        <v>534</v>
      </c>
      <c r="D186">
        <v>27</v>
      </c>
      <c r="E186">
        <v>26</v>
      </c>
      <c r="F186" s="47">
        <v>222.2</v>
      </c>
      <c r="G186" s="48">
        <f t="shared" si="2"/>
        <v>1.9999999999998863</v>
      </c>
    </row>
    <row r="187" spans="1:7" x14ac:dyDescent="0.45">
      <c r="A187" t="s">
        <v>207</v>
      </c>
      <c r="B187" t="s">
        <v>18</v>
      </c>
      <c r="C187" t="s">
        <v>534</v>
      </c>
      <c r="D187">
        <v>30</v>
      </c>
      <c r="E187">
        <v>29</v>
      </c>
      <c r="F187" s="47">
        <v>221.2</v>
      </c>
      <c r="G187" s="48">
        <f t="shared" si="2"/>
        <v>1.9999999999998863</v>
      </c>
    </row>
    <row r="188" spans="1:7" x14ac:dyDescent="0.45">
      <c r="A188" t="s">
        <v>345</v>
      </c>
      <c r="B188" t="s">
        <v>27</v>
      </c>
      <c r="C188" t="s">
        <v>534</v>
      </c>
      <c r="D188">
        <v>30</v>
      </c>
      <c r="E188">
        <v>25</v>
      </c>
      <c r="F188" s="47">
        <v>221</v>
      </c>
      <c r="G188" s="48">
        <f t="shared" si="2"/>
        <v>0</v>
      </c>
    </row>
    <row r="189" spans="1:7" x14ac:dyDescent="0.45">
      <c r="A189" t="s">
        <v>39</v>
      </c>
      <c r="B189" t="s">
        <v>14</v>
      </c>
      <c r="C189" t="s">
        <v>529</v>
      </c>
      <c r="D189">
        <v>27</v>
      </c>
      <c r="E189">
        <v>25</v>
      </c>
      <c r="F189" s="47">
        <v>221</v>
      </c>
      <c r="G189" s="48">
        <f t="shared" si="2"/>
        <v>0</v>
      </c>
    </row>
    <row r="190" spans="1:7" x14ac:dyDescent="0.45">
      <c r="A190" t="s">
        <v>338</v>
      </c>
      <c r="B190" t="s">
        <v>42</v>
      </c>
      <c r="C190" t="s">
        <v>534</v>
      </c>
      <c r="D190">
        <v>27</v>
      </c>
      <c r="E190">
        <v>26</v>
      </c>
      <c r="F190" s="47">
        <v>219.2</v>
      </c>
      <c r="G190" s="48">
        <f t="shared" si="2"/>
        <v>1.9999999999998863</v>
      </c>
    </row>
    <row r="191" spans="1:7" x14ac:dyDescent="0.45">
      <c r="A191" t="s">
        <v>277</v>
      </c>
      <c r="B191" t="s">
        <v>55</v>
      </c>
      <c r="C191" t="s">
        <v>533</v>
      </c>
      <c r="D191">
        <v>28</v>
      </c>
      <c r="E191">
        <v>24</v>
      </c>
      <c r="F191" s="47">
        <v>219.1</v>
      </c>
      <c r="G191" s="48">
        <f t="shared" si="2"/>
        <v>0.99999999999994316</v>
      </c>
    </row>
    <row r="192" spans="1:7" x14ac:dyDescent="0.45">
      <c r="A192" t="s">
        <v>50</v>
      </c>
      <c r="B192" t="s">
        <v>10</v>
      </c>
      <c r="C192" t="s">
        <v>530</v>
      </c>
      <c r="D192">
        <v>28</v>
      </c>
      <c r="E192">
        <v>24</v>
      </c>
      <c r="F192" s="47">
        <v>219</v>
      </c>
      <c r="G192" s="48">
        <f t="shared" si="2"/>
        <v>0</v>
      </c>
    </row>
    <row r="193" spans="1:7" x14ac:dyDescent="0.45">
      <c r="A193" t="s">
        <v>97</v>
      </c>
      <c r="B193" t="s">
        <v>90</v>
      </c>
      <c r="C193" t="s">
        <v>531</v>
      </c>
      <c r="D193">
        <v>29</v>
      </c>
      <c r="E193">
        <v>27</v>
      </c>
      <c r="F193" s="47">
        <v>217.1</v>
      </c>
      <c r="G193" s="48">
        <f t="shared" si="2"/>
        <v>0.99999999999994316</v>
      </c>
    </row>
    <row r="194" spans="1:7" x14ac:dyDescent="0.45">
      <c r="A194" t="s">
        <v>359</v>
      </c>
      <c r="B194" t="s">
        <v>53</v>
      </c>
      <c r="C194" t="s">
        <v>530</v>
      </c>
      <c r="D194">
        <v>25</v>
      </c>
      <c r="E194">
        <v>25</v>
      </c>
      <c r="F194" s="47">
        <v>217.1</v>
      </c>
      <c r="G194" s="48">
        <f t="shared" ref="G194:G257" si="3">(F194-ROUND(F194,0))*10</f>
        <v>0.99999999999994316</v>
      </c>
    </row>
    <row r="195" spans="1:7" x14ac:dyDescent="0.45">
      <c r="A195" t="s">
        <v>262</v>
      </c>
      <c r="B195" t="s">
        <v>29</v>
      </c>
      <c r="C195" t="s">
        <v>531</v>
      </c>
      <c r="D195">
        <v>29</v>
      </c>
      <c r="E195">
        <v>28</v>
      </c>
      <c r="F195" s="47">
        <v>216.2</v>
      </c>
      <c r="G195" s="48">
        <f t="shared" si="3"/>
        <v>1.9999999999998863</v>
      </c>
    </row>
    <row r="196" spans="1:7" x14ac:dyDescent="0.45">
      <c r="A196" t="s">
        <v>286</v>
      </c>
      <c r="B196" t="s">
        <v>78</v>
      </c>
      <c r="C196" t="s">
        <v>534</v>
      </c>
      <c r="D196">
        <v>25</v>
      </c>
      <c r="E196">
        <v>25</v>
      </c>
      <c r="F196" s="47">
        <v>216</v>
      </c>
      <c r="G196" s="48">
        <f t="shared" si="3"/>
        <v>0</v>
      </c>
    </row>
    <row r="197" spans="1:7" x14ac:dyDescent="0.45">
      <c r="A197" t="s">
        <v>15</v>
      </c>
      <c r="B197" t="s">
        <v>8</v>
      </c>
      <c r="C197" t="s">
        <v>529</v>
      </c>
      <c r="D197">
        <v>26</v>
      </c>
      <c r="E197">
        <v>25</v>
      </c>
      <c r="F197" s="47">
        <v>215.1</v>
      </c>
      <c r="G197" s="48">
        <f t="shared" si="3"/>
        <v>0.99999999999994316</v>
      </c>
    </row>
    <row r="198" spans="1:7" x14ac:dyDescent="0.45">
      <c r="A198" t="s">
        <v>160</v>
      </c>
      <c r="B198" t="s">
        <v>499</v>
      </c>
      <c r="C198" t="s">
        <v>534</v>
      </c>
      <c r="D198">
        <v>36</v>
      </c>
      <c r="E198">
        <v>25</v>
      </c>
      <c r="F198" s="47">
        <v>215</v>
      </c>
      <c r="G198" s="48">
        <f t="shared" si="3"/>
        <v>0</v>
      </c>
    </row>
    <row r="199" spans="1:7" x14ac:dyDescent="0.45">
      <c r="A199" t="s">
        <v>357</v>
      </c>
      <c r="B199" t="s">
        <v>55</v>
      </c>
      <c r="C199" t="s">
        <v>530</v>
      </c>
      <c r="D199">
        <v>34</v>
      </c>
      <c r="E199">
        <v>22</v>
      </c>
      <c r="F199" s="47">
        <v>214</v>
      </c>
      <c r="G199" s="48">
        <f t="shared" si="3"/>
        <v>0</v>
      </c>
    </row>
    <row r="200" spans="1:7" x14ac:dyDescent="0.45">
      <c r="A200" t="s">
        <v>48</v>
      </c>
      <c r="B200" t="s">
        <v>42</v>
      </c>
      <c r="C200" t="s">
        <v>534</v>
      </c>
      <c r="D200">
        <v>32</v>
      </c>
      <c r="E200">
        <v>25</v>
      </c>
      <c r="F200" s="47">
        <v>214</v>
      </c>
      <c r="G200" s="48">
        <f t="shared" si="3"/>
        <v>0</v>
      </c>
    </row>
    <row r="201" spans="1:7" x14ac:dyDescent="0.45">
      <c r="A201" t="s">
        <v>216</v>
      </c>
      <c r="B201" t="s">
        <v>31</v>
      </c>
      <c r="C201" t="s">
        <v>534</v>
      </c>
      <c r="D201">
        <v>35</v>
      </c>
      <c r="E201">
        <v>25</v>
      </c>
      <c r="F201" s="47">
        <v>212.1</v>
      </c>
      <c r="G201" s="48">
        <f t="shared" si="3"/>
        <v>0.99999999999994316</v>
      </c>
    </row>
    <row r="202" spans="1:7" x14ac:dyDescent="0.45">
      <c r="A202" t="s">
        <v>224</v>
      </c>
      <c r="B202" t="s">
        <v>27</v>
      </c>
      <c r="C202" t="s">
        <v>534</v>
      </c>
      <c r="D202">
        <v>28</v>
      </c>
      <c r="E202">
        <v>24</v>
      </c>
      <c r="F202" s="47">
        <v>212</v>
      </c>
      <c r="G202" s="48">
        <f t="shared" si="3"/>
        <v>0</v>
      </c>
    </row>
    <row r="203" spans="1:7" x14ac:dyDescent="0.45">
      <c r="A203" t="s">
        <v>218</v>
      </c>
      <c r="B203" t="s">
        <v>112</v>
      </c>
      <c r="C203" t="s">
        <v>533</v>
      </c>
      <c r="D203">
        <v>26</v>
      </c>
      <c r="E203">
        <v>24</v>
      </c>
      <c r="F203" s="47">
        <v>212</v>
      </c>
      <c r="G203" s="48">
        <f t="shared" si="3"/>
        <v>0</v>
      </c>
    </row>
    <row r="204" spans="1:7" x14ac:dyDescent="0.45">
      <c r="A204" t="s">
        <v>219</v>
      </c>
      <c r="B204" t="s">
        <v>90</v>
      </c>
      <c r="C204" t="s">
        <v>534</v>
      </c>
      <c r="D204">
        <v>32</v>
      </c>
      <c r="E204">
        <v>23</v>
      </c>
      <c r="F204" s="47">
        <v>210</v>
      </c>
      <c r="G204" s="48">
        <f t="shared" si="3"/>
        <v>0</v>
      </c>
    </row>
    <row r="205" spans="1:7" x14ac:dyDescent="0.45">
      <c r="A205" t="s">
        <v>264</v>
      </c>
      <c r="B205" t="s">
        <v>10</v>
      </c>
      <c r="C205" t="s">
        <v>532</v>
      </c>
      <c r="D205">
        <v>24</v>
      </c>
      <c r="E205">
        <v>24</v>
      </c>
      <c r="F205" s="47">
        <v>209</v>
      </c>
      <c r="G205" s="48">
        <f t="shared" si="3"/>
        <v>0</v>
      </c>
    </row>
    <row r="206" spans="1:7" x14ac:dyDescent="0.45">
      <c r="A206" t="s">
        <v>71</v>
      </c>
      <c r="B206" t="s">
        <v>55</v>
      </c>
      <c r="C206" t="s">
        <v>534</v>
      </c>
      <c r="D206">
        <v>32</v>
      </c>
      <c r="E206">
        <v>24</v>
      </c>
      <c r="F206" s="47">
        <v>208.2</v>
      </c>
      <c r="G206" s="48">
        <f t="shared" si="3"/>
        <v>1.9999999999998863</v>
      </c>
    </row>
    <row r="207" spans="1:7" x14ac:dyDescent="0.45">
      <c r="A207" t="s">
        <v>328</v>
      </c>
      <c r="B207" t="s">
        <v>7</v>
      </c>
      <c r="C207" t="s">
        <v>534</v>
      </c>
      <c r="D207">
        <v>33</v>
      </c>
      <c r="E207">
        <v>22</v>
      </c>
      <c r="F207" s="47">
        <v>208.2</v>
      </c>
      <c r="G207" s="48">
        <f t="shared" si="3"/>
        <v>1.9999999999998863</v>
      </c>
    </row>
    <row r="208" spans="1:7" x14ac:dyDescent="0.45">
      <c r="A208" t="s">
        <v>126</v>
      </c>
      <c r="B208" t="s">
        <v>18</v>
      </c>
      <c r="C208" t="s">
        <v>534</v>
      </c>
      <c r="D208">
        <v>25</v>
      </c>
      <c r="E208">
        <v>25</v>
      </c>
      <c r="F208" s="47">
        <v>207.1</v>
      </c>
      <c r="G208" s="48">
        <f t="shared" si="3"/>
        <v>0.99999999999994316</v>
      </c>
    </row>
    <row r="209" spans="1:7" x14ac:dyDescent="0.45">
      <c r="A209" t="s">
        <v>378</v>
      </c>
      <c r="B209" t="s">
        <v>18</v>
      </c>
      <c r="C209" t="s">
        <v>534</v>
      </c>
      <c r="D209">
        <v>37</v>
      </c>
      <c r="E209">
        <v>23</v>
      </c>
      <c r="F209" s="47">
        <v>204.2</v>
      </c>
      <c r="G209" s="48">
        <f t="shared" si="3"/>
        <v>1.9999999999998863</v>
      </c>
    </row>
    <row r="210" spans="1:7" x14ac:dyDescent="0.45">
      <c r="A210" t="s">
        <v>179</v>
      </c>
      <c r="B210" t="s">
        <v>8</v>
      </c>
      <c r="C210" t="s">
        <v>532</v>
      </c>
      <c r="D210">
        <v>28</v>
      </c>
      <c r="E210">
        <v>22</v>
      </c>
      <c r="F210" s="47">
        <v>204</v>
      </c>
      <c r="G210" s="48">
        <f t="shared" si="3"/>
        <v>0</v>
      </c>
    </row>
    <row r="211" spans="1:7" x14ac:dyDescent="0.45">
      <c r="A211" t="s">
        <v>257</v>
      </c>
      <c r="B211" t="s">
        <v>66</v>
      </c>
      <c r="C211" t="s">
        <v>534</v>
      </c>
      <c r="D211">
        <v>26</v>
      </c>
      <c r="E211">
        <v>24</v>
      </c>
      <c r="F211" s="47">
        <v>204</v>
      </c>
      <c r="G211" s="48">
        <f t="shared" si="3"/>
        <v>0</v>
      </c>
    </row>
    <row r="212" spans="1:7" x14ac:dyDescent="0.45">
      <c r="A212" t="s">
        <v>384</v>
      </c>
      <c r="B212" t="s">
        <v>78</v>
      </c>
      <c r="C212" t="s">
        <v>529</v>
      </c>
      <c r="D212">
        <v>25</v>
      </c>
      <c r="E212">
        <v>24</v>
      </c>
      <c r="F212" s="47">
        <v>204</v>
      </c>
      <c r="G212" s="48">
        <f t="shared" si="3"/>
        <v>0</v>
      </c>
    </row>
    <row r="213" spans="1:7" x14ac:dyDescent="0.45">
      <c r="A213" t="s">
        <v>289</v>
      </c>
      <c r="B213" t="s">
        <v>65</v>
      </c>
      <c r="C213" t="s">
        <v>534</v>
      </c>
      <c r="D213">
        <v>26</v>
      </c>
      <c r="E213">
        <v>25</v>
      </c>
      <c r="F213" s="47">
        <v>202</v>
      </c>
      <c r="G213" s="48">
        <f t="shared" si="3"/>
        <v>0</v>
      </c>
    </row>
    <row r="214" spans="1:7" x14ac:dyDescent="0.45">
      <c r="A214" t="s">
        <v>280</v>
      </c>
      <c r="B214" t="s">
        <v>7</v>
      </c>
      <c r="C214" t="s">
        <v>529</v>
      </c>
      <c r="D214">
        <v>28</v>
      </c>
      <c r="E214">
        <v>24</v>
      </c>
      <c r="F214" s="47">
        <v>201.2</v>
      </c>
      <c r="G214" s="48">
        <f t="shared" si="3"/>
        <v>1.9999999999998863</v>
      </c>
    </row>
    <row r="215" spans="1:7" x14ac:dyDescent="0.45">
      <c r="A215" t="s">
        <v>206</v>
      </c>
      <c r="B215" t="s">
        <v>499</v>
      </c>
      <c r="C215" t="s">
        <v>530</v>
      </c>
      <c r="D215">
        <v>25</v>
      </c>
      <c r="E215">
        <v>25</v>
      </c>
      <c r="F215" s="47">
        <v>200.1</v>
      </c>
      <c r="G215" s="48">
        <f t="shared" si="3"/>
        <v>0.99999999999994316</v>
      </c>
    </row>
    <row r="216" spans="1:7" x14ac:dyDescent="0.45">
      <c r="A216" t="s">
        <v>6</v>
      </c>
      <c r="B216" t="s">
        <v>7</v>
      </c>
      <c r="C216" t="s">
        <v>534</v>
      </c>
      <c r="D216">
        <v>24</v>
      </c>
      <c r="E216">
        <v>23</v>
      </c>
      <c r="F216" s="47">
        <v>197.1</v>
      </c>
      <c r="G216" s="48">
        <f t="shared" si="3"/>
        <v>0.99999999999994316</v>
      </c>
    </row>
    <row r="217" spans="1:7" x14ac:dyDescent="0.45">
      <c r="A217" t="s">
        <v>358</v>
      </c>
      <c r="B217" t="s">
        <v>37</v>
      </c>
      <c r="C217" t="s">
        <v>531</v>
      </c>
      <c r="D217">
        <v>26</v>
      </c>
      <c r="E217">
        <v>25</v>
      </c>
      <c r="F217" s="47">
        <v>197</v>
      </c>
      <c r="G217" s="48">
        <f t="shared" si="3"/>
        <v>0</v>
      </c>
    </row>
    <row r="218" spans="1:7" x14ac:dyDescent="0.45">
      <c r="A218" t="s">
        <v>520</v>
      </c>
      <c r="B218" t="s">
        <v>33</v>
      </c>
      <c r="C218" t="s">
        <v>534</v>
      </c>
      <c r="D218">
        <v>23</v>
      </c>
      <c r="E218">
        <v>22</v>
      </c>
      <c r="F218" s="47">
        <v>197</v>
      </c>
      <c r="G218" s="48">
        <f t="shared" si="3"/>
        <v>0</v>
      </c>
    </row>
    <row r="219" spans="1:7" x14ac:dyDescent="0.45">
      <c r="A219" t="s">
        <v>245</v>
      </c>
      <c r="B219" t="s">
        <v>37</v>
      </c>
      <c r="C219" t="s">
        <v>534</v>
      </c>
      <c r="D219">
        <v>26</v>
      </c>
      <c r="E219">
        <v>23</v>
      </c>
      <c r="F219" s="47">
        <v>195.1</v>
      </c>
      <c r="G219" s="48">
        <f t="shared" si="3"/>
        <v>0.99999999999994316</v>
      </c>
    </row>
    <row r="220" spans="1:7" x14ac:dyDescent="0.45">
      <c r="A220" t="s">
        <v>324</v>
      </c>
      <c r="B220" t="s">
        <v>93</v>
      </c>
      <c r="C220" t="s">
        <v>534</v>
      </c>
      <c r="D220">
        <v>26</v>
      </c>
      <c r="E220">
        <v>24</v>
      </c>
      <c r="F220" s="47">
        <v>195.1</v>
      </c>
      <c r="G220" s="48">
        <f t="shared" si="3"/>
        <v>0.99999999999994316</v>
      </c>
    </row>
    <row r="221" spans="1:7" x14ac:dyDescent="0.45">
      <c r="A221" t="s">
        <v>221</v>
      </c>
      <c r="B221" t="s">
        <v>10</v>
      </c>
      <c r="C221" t="s">
        <v>529</v>
      </c>
      <c r="D221">
        <v>25</v>
      </c>
      <c r="E221">
        <v>22</v>
      </c>
      <c r="F221" s="47">
        <v>194</v>
      </c>
      <c r="G221" s="48">
        <f t="shared" si="3"/>
        <v>0</v>
      </c>
    </row>
    <row r="222" spans="1:7" x14ac:dyDescent="0.45">
      <c r="A222" t="s">
        <v>132</v>
      </c>
      <c r="B222" t="s">
        <v>8</v>
      </c>
      <c r="C222" t="s">
        <v>532</v>
      </c>
      <c r="D222">
        <v>27</v>
      </c>
      <c r="E222">
        <v>25</v>
      </c>
      <c r="F222" s="47">
        <v>193.1</v>
      </c>
      <c r="G222" s="48">
        <f t="shared" si="3"/>
        <v>0.99999999999994316</v>
      </c>
    </row>
    <row r="223" spans="1:7" x14ac:dyDescent="0.45">
      <c r="A223" t="s">
        <v>226</v>
      </c>
      <c r="B223" t="s">
        <v>14</v>
      </c>
      <c r="C223" t="s">
        <v>530</v>
      </c>
      <c r="D223">
        <v>29</v>
      </c>
      <c r="E223">
        <v>23</v>
      </c>
      <c r="F223" s="47">
        <v>192.1</v>
      </c>
      <c r="G223" s="48">
        <f t="shared" si="3"/>
        <v>0.99999999999994316</v>
      </c>
    </row>
    <row r="224" spans="1:7" x14ac:dyDescent="0.45">
      <c r="A224" t="s">
        <v>291</v>
      </c>
      <c r="B224" t="s">
        <v>24</v>
      </c>
      <c r="C224" t="s">
        <v>531</v>
      </c>
      <c r="D224">
        <v>23</v>
      </c>
      <c r="E224">
        <v>22</v>
      </c>
      <c r="F224" s="47">
        <v>192</v>
      </c>
      <c r="G224" s="48">
        <f t="shared" si="3"/>
        <v>0</v>
      </c>
    </row>
    <row r="225" spans="1:7" x14ac:dyDescent="0.45">
      <c r="A225" t="s">
        <v>252</v>
      </c>
      <c r="B225" t="s">
        <v>22</v>
      </c>
      <c r="C225" t="s">
        <v>534</v>
      </c>
      <c r="D225">
        <v>29</v>
      </c>
      <c r="E225">
        <v>21</v>
      </c>
      <c r="F225" s="47">
        <v>190.2</v>
      </c>
      <c r="G225" s="48">
        <f t="shared" si="3"/>
        <v>1.9999999999998863</v>
      </c>
    </row>
    <row r="226" spans="1:7" x14ac:dyDescent="0.45">
      <c r="A226" t="s">
        <v>331</v>
      </c>
      <c r="B226" t="s">
        <v>78</v>
      </c>
      <c r="C226" t="s">
        <v>529</v>
      </c>
      <c r="D226">
        <v>24</v>
      </c>
      <c r="E226">
        <v>22</v>
      </c>
      <c r="F226" s="47">
        <v>190.2</v>
      </c>
      <c r="G226" s="48">
        <f t="shared" si="3"/>
        <v>1.9999999999998863</v>
      </c>
    </row>
    <row r="227" spans="1:7" x14ac:dyDescent="0.45">
      <c r="A227" t="s">
        <v>132</v>
      </c>
      <c r="B227" t="s">
        <v>8</v>
      </c>
      <c r="C227" t="s">
        <v>531</v>
      </c>
      <c r="D227">
        <v>26</v>
      </c>
      <c r="E227">
        <v>20</v>
      </c>
      <c r="F227" s="47">
        <v>190.1</v>
      </c>
      <c r="G227" s="48">
        <f t="shared" si="3"/>
        <v>0.99999999999994316</v>
      </c>
    </row>
    <row r="228" spans="1:7" x14ac:dyDescent="0.45">
      <c r="A228" t="s">
        <v>342</v>
      </c>
      <c r="B228" t="s">
        <v>44</v>
      </c>
      <c r="C228" t="s">
        <v>534</v>
      </c>
      <c r="D228">
        <v>24</v>
      </c>
      <c r="E228">
        <v>21</v>
      </c>
      <c r="F228" s="47">
        <v>187.2</v>
      </c>
      <c r="G228" s="48">
        <f t="shared" si="3"/>
        <v>1.9999999999998863</v>
      </c>
    </row>
    <row r="229" spans="1:7" x14ac:dyDescent="0.45">
      <c r="A229" t="s">
        <v>172</v>
      </c>
      <c r="B229" t="s">
        <v>112</v>
      </c>
      <c r="C229" t="s">
        <v>529</v>
      </c>
      <c r="D229">
        <v>25</v>
      </c>
      <c r="E229">
        <v>22</v>
      </c>
      <c r="F229" s="47">
        <v>186.2</v>
      </c>
      <c r="G229" s="48">
        <f t="shared" si="3"/>
        <v>1.9999999999998863</v>
      </c>
    </row>
    <row r="230" spans="1:7" x14ac:dyDescent="0.45">
      <c r="A230" t="s">
        <v>356</v>
      </c>
      <c r="B230" t="s">
        <v>112</v>
      </c>
      <c r="C230" t="s">
        <v>530</v>
      </c>
      <c r="D230">
        <v>23</v>
      </c>
      <c r="E230">
        <v>23</v>
      </c>
      <c r="F230" s="47">
        <v>186</v>
      </c>
      <c r="G230" s="48">
        <f t="shared" si="3"/>
        <v>0</v>
      </c>
    </row>
    <row r="231" spans="1:7" x14ac:dyDescent="0.45">
      <c r="A231" t="s">
        <v>255</v>
      </c>
      <c r="B231" t="s">
        <v>29</v>
      </c>
      <c r="C231" t="s">
        <v>532</v>
      </c>
      <c r="D231">
        <v>23</v>
      </c>
      <c r="E231">
        <v>21</v>
      </c>
      <c r="F231" s="47">
        <v>184.1</v>
      </c>
      <c r="G231" s="48">
        <f t="shared" si="3"/>
        <v>0.99999999999994316</v>
      </c>
    </row>
    <row r="232" spans="1:7" x14ac:dyDescent="0.45">
      <c r="A232" t="s">
        <v>199</v>
      </c>
      <c r="B232" t="s">
        <v>117</v>
      </c>
      <c r="C232" t="s">
        <v>534</v>
      </c>
      <c r="D232">
        <v>24</v>
      </c>
      <c r="E232">
        <v>24</v>
      </c>
      <c r="F232" s="47">
        <v>183</v>
      </c>
      <c r="G232" s="48">
        <f t="shared" si="3"/>
        <v>0</v>
      </c>
    </row>
    <row r="233" spans="1:7" x14ac:dyDescent="0.45">
      <c r="A233" t="s">
        <v>191</v>
      </c>
      <c r="B233" t="s">
        <v>24</v>
      </c>
      <c r="C233" t="s">
        <v>531</v>
      </c>
      <c r="D233">
        <v>23</v>
      </c>
      <c r="E233">
        <v>21</v>
      </c>
      <c r="F233" s="47">
        <v>182.2</v>
      </c>
      <c r="G233" s="48">
        <f t="shared" si="3"/>
        <v>1.9999999999998863</v>
      </c>
    </row>
    <row r="234" spans="1:7" x14ac:dyDescent="0.45">
      <c r="A234" t="s">
        <v>193</v>
      </c>
      <c r="B234" t="s">
        <v>8</v>
      </c>
      <c r="C234" t="s">
        <v>534</v>
      </c>
      <c r="D234">
        <v>31</v>
      </c>
      <c r="E234">
        <v>22</v>
      </c>
      <c r="F234" s="47">
        <v>182.1</v>
      </c>
      <c r="G234" s="48">
        <f t="shared" si="3"/>
        <v>0.99999999999994316</v>
      </c>
    </row>
    <row r="235" spans="1:7" x14ac:dyDescent="0.45">
      <c r="A235" t="s">
        <v>360</v>
      </c>
      <c r="B235" t="s">
        <v>117</v>
      </c>
      <c r="C235" t="s">
        <v>532</v>
      </c>
      <c r="D235">
        <v>25</v>
      </c>
      <c r="E235">
        <v>23</v>
      </c>
      <c r="F235" s="47">
        <v>182</v>
      </c>
      <c r="G235" s="48">
        <f t="shared" si="3"/>
        <v>0</v>
      </c>
    </row>
    <row r="236" spans="1:7" x14ac:dyDescent="0.45">
      <c r="A236" t="s">
        <v>208</v>
      </c>
      <c r="B236" t="s">
        <v>78</v>
      </c>
      <c r="C236" t="s">
        <v>534</v>
      </c>
      <c r="D236">
        <v>28</v>
      </c>
      <c r="E236">
        <v>20</v>
      </c>
      <c r="F236" s="47">
        <v>179.1</v>
      </c>
      <c r="G236" s="48">
        <f t="shared" si="3"/>
        <v>0.99999999999994316</v>
      </c>
    </row>
    <row r="237" spans="1:7" x14ac:dyDescent="0.45">
      <c r="A237" t="s">
        <v>382</v>
      </c>
      <c r="B237" t="s">
        <v>55</v>
      </c>
      <c r="C237" t="s">
        <v>529</v>
      </c>
      <c r="D237">
        <v>20</v>
      </c>
      <c r="E237">
        <v>20</v>
      </c>
      <c r="F237" s="47">
        <v>176.1</v>
      </c>
      <c r="G237" s="48">
        <f t="shared" si="3"/>
        <v>0.99999999999994316</v>
      </c>
    </row>
    <row r="238" spans="1:7" x14ac:dyDescent="0.45">
      <c r="A238" t="s">
        <v>23</v>
      </c>
      <c r="B238" t="s">
        <v>24</v>
      </c>
      <c r="C238" t="s">
        <v>529</v>
      </c>
      <c r="D238">
        <v>23</v>
      </c>
      <c r="E238">
        <v>18</v>
      </c>
      <c r="F238" s="47">
        <v>176</v>
      </c>
      <c r="G238" s="48">
        <f t="shared" si="3"/>
        <v>0</v>
      </c>
    </row>
    <row r="239" spans="1:7" x14ac:dyDescent="0.45">
      <c r="A239" t="s">
        <v>69</v>
      </c>
      <c r="B239" t="s">
        <v>65</v>
      </c>
      <c r="C239" t="s">
        <v>531</v>
      </c>
      <c r="D239">
        <v>23</v>
      </c>
      <c r="E239">
        <v>21</v>
      </c>
      <c r="F239" s="47">
        <v>175.2</v>
      </c>
      <c r="G239" s="48">
        <f t="shared" si="3"/>
        <v>1.9999999999998863</v>
      </c>
    </row>
    <row r="240" spans="1:7" x14ac:dyDescent="0.45">
      <c r="A240" t="s">
        <v>215</v>
      </c>
      <c r="B240" t="s">
        <v>8</v>
      </c>
      <c r="C240" t="s">
        <v>534</v>
      </c>
      <c r="D240">
        <v>27</v>
      </c>
      <c r="E240">
        <v>19</v>
      </c>
      <c r="F240" s="47">
        <v>174.2</v>
      </c>
      <c r="G240" s="48">
        <f t="shared" si="3"/>
        <v>1.9999999999998863</v>
      </c>
    </row>
    <row r="241" spans="1:7" x14ac:dyDescent="0.45">
      <c r="A241" t="s">
        <v>495</v>
      </c>
      <c r="B241" t="s">
        <v>47</v>
      </c>
      <c r="C241" t="s">
        <v>534</v>
      </c>
      <c r="D241">
        <v>20</v>
      </c>
      <c r="E241">
        <v>20</v>
      </c>
      <c r="F241" s="47">
        <v>174</v>
      </c>
      <c r="G241" s="48">
        <f t="shared" si="3"/>
        <v>0</v>
      </c>
    </row>
    <row r="242" spans="1:7" x14ac:dyDescent="0.45">
      <c r="A242" t="s">
        <v>163</v>
      </c>
      <c r="B242" t="s">
        <v>93</v>
      </c>
      <c r="C242" t="s">
        <v>534</v>
      </c>
      <c r="D242">
        <v>22</v>
      </c>
      <c r="E242">
        <v>19</v>
      </c>
      <c r="F242" s="47">
        <v>171.1</v>
      </c>
      <c r="G242" s="48">
        <f t="shared" si="3"/>
        <v>0.99999999999994316</v>
      </c>
    </row>
    <row r="243" spans="1:7" x14ac:dyDescent="0.45">
      <c r="A243" t="s">
        <v>285</v>
      </c>
      <c r="B243" t="s">
        <v>14</v>
      </c>
      <c r="C243" t="s">
        <v>534</v>
      </c>
      <c r="D243">
        <v>20</v>
      </c>
      <c r="E243">
        <v>20</v>
      </c>
      <c r="F243" s="47">
        <v>170</v>
      </c>
      <c r="G243" s="48">
        <f t="shared" si="3"/>
        <v>0</v>
      </c>
    </row>
    <row r="244" spans="1:7" x14ac:dyDescent="0.45">
      <c r="A244" t="s">
        <v>386</v>
      </c>
      <c r="B244" t="s">
        <v>12</v>
      </c>
      <c r="C244" t="s">
        <v>534</v>
      </c>
      <c r="D244">
        <v>22</v>
      </c>
      <c r="E244">
        <v>20</v>
      </c>
      <c r="F244" s="47">
        <v>168.1</v>
      </c>
      <c r="G244" s="48">
        <f t="shared" si="3"/>
        <v>0.99999999999994316</v>
      </c>
    </row>
    <row r="245" spans="1:7" x14ac:dyDescent="0.45">
      <c r="A245" t="s">
        <v>323</v>
      </c>
      <c r="B245" t="s">
        <v>12</v>
      </c>
      <c r="C245" t="s">
        <v>529</v>
      </c>
      <c r="D245">
        <v>22</v>
      </c>
      <c r="E245">
        <v>20</v>
      </c>
      <c r="F245" s="47">
        <v>168.1</v>
      </c>
      <c r="G245" s="48">
        <f t="shared" si="3"/>
        <v>0.99999999999994316</v>
      </c>
    </row>
    <row r="246" spans="1:7" x14ac:dyDescent="0.45">
      <c r="A246" t="s">
        <v>177</v>
      </c>
      <c r="B246" t="s">
        <v>42</v>
      </c>
      <c r="C246" t="s">
        <v>532</v>
      </c>
      <c r="D246">
        <v>23</v>
      </c>
      <c r="E246">
        <v>18</v>
      </c>
      <c r="F246" s="47">
        <v>168.1</v>
      </c>
      <c r="G246" s="48">
        <f t="shared" si="3"/>
        <v>0.99999999999994316</v>
      </c>
    </row>
    <row r="247" spans="1:7" x14ac:dyDescent="0.45">
      <c r="A247" t="s">
        <v>223</v>
      </c>
      <c r="B247" t="s">
        <v>55</v>
      </c>
      <c r="C247" t="s">
        <v>529</v>
      </c>
      <c r="D247">
        <v>19</v>
      </c>
      <c r="E247">
        <v>19</v>
      </c>
      <c r="F247" s="47">
        <v>168.1</v>
      </c>
      <c r="G247" s="48">
        <f t="shared" si="3"/>
        <v>0.99999999999994316</v>
      </c>
    </row>
    <row r="248" spans="1:7" x14ac:dyDescent="0.45">
      <c r="A248" t="s">
        <v>301</v>
      </c>
      <c r="B248" t="s">
        <v>8</v>
      </c>
      <c r="C248" t="s">
        <v>534</v>
      </c>
      <c r="D248">
        <v>24</v>
      </c>
      <c r="E248">
        <v>19</v>
      </c>
      <c r="F248" s="47">
        <v>167.2</v>
      </c>
      <c r="G248" s="48">
        <f t="shared" si="3"/>
        <v>1.9999999999998863</v>
      </c>
    </row>
    <row r="249" spans="1:7" x14ac:dyDescent="0.45">
      <c r="A249" t="s">
        <v>131</v>
      </c>
      <c r="B249" t="s">
        <v>93</v>
      </c>
      <c r="C249" t="s">
        <v>529</v>
      </c>
      <c r="D249">
        <v>21</v>
      </c>
      <c r="E249">
        <v>18</v>
      </c>
      <c r="F249" s="47">
        <v>167</v>
      </c>
      <c r="G249" s="48">
        <f t="shared" si="3"/>
        <v>0</v>
      </c>
    </row>
    <row r="250" spans="1:7" x14ac:dyDescent="0.45">
      <c r="A250" t="s">
        <v>201</v>
      </c>
      <c r="B250" t="s">
        <v>8</v>
      </c>
      <c r="C250" t="s">
        <v>529</v>
      </c>
      <c r="D250">
        <v>22</v>
      </c>
      <c r="E250">
        <v>19</v>
      </c>
      <c r="F250" s="47">
        <v>165.1</v>
      </c>
      <c r="G250" s="48">
        <f t="shared" si="3"/>
        <v>0.99999999999994316</v>
      </c>
    </row>
    <row r="251" spans="1:7" x14ac:dyDescent="0.45">
      <c r="A251" t="s">
        <v>127</v>
      </c>
      <c r="B251" t="s">
        <v>63</v>
      </c>
      <c r="C251" t="s">
        <v>534</v>
      </c>
      <c r="D251">
        <v>28</v>
      </c>
      <c r="E251">
        <v>16</v>
      </c>
      <c r="F251" s="47">
        <v>165</v>
      </c>
      <c r="G251" s="48">
        <f t="shared" si="3"/>
        <v>0</v>
      </c>
    </row>
    <row r="252" spans="1:7" x14ac:dyDescent="0.45">
      <c r="A252" t="s">
        <v>155</v>
      </c>
      <c r="B252" t="s">
        <v>27</v>
      </c>
      <c r="C252" t="s">
        <v>531</v>
      </c>
      <c r="D252">
        <v>21</v>
      </c>
      <c r="E252">
        <v>18</v>
      </c>
      <c r="F252" s="47">
        <v>163.1</v>
      </c>
      <c r="G252" s="48">
        <f t="shared" si="3"/>
        <v>0.99999999999994316</v>
      </c>
    </row>
    <row r="253" spans="1:7" x14ac:dyDescent="0.45">
      <c r="A253" t="s">
        <v>210</v>
      </c>
      <c r="B253" t="s">
        <v>65</v>
      </c>
      <c r="C253" t="s">
        <v>529</v>
      </c>
      <c r="D253">
        <v>20</v>
      </c>
      <c r="E253">
        <v>18</v>
      </c>
      <c r="F253" s="47">
        <v>163</v>
      </c>
      <c r="G253" s="48">
        <f t="shared" si="3"/>
        <v>0</v>
      </c>
    </row>
    <row r="254" spans="1:7" x14ac:dyDescent="0.45">
      <c r="A254" t="s">
        <v>316</v>
      </c>
      <c r="B254" t="s">
        <v>55</v>
      </c>
      <c r="C254" t="s">
        <v>533</v>
      </c>
      <c r="D254">
        <v>22</v>
      </c>
      <c r="E254">
        <v>19</v>
      </c>
      <c r="F254" s="47">
        <v>162.1</v>
      </c>
      <c r="G254" s="48">
        <f t="shared" si="3"/>
        <v>0.99999999999994316</v>
      </c>
    </row>
    <row r="255" spans="1:7" x14ac:dyDescent="0.45">
      <c r="A255" t="s">
        <v>25</v>
      </c>
      <c r="B255" t="s">
        <v>12</v>
      </c>
      <c r="C255" t="s">
        <v>534</v>
      </c>
      <c r="D255">
        <v>19</v>
      </c>
      <c r="E255">
        <v>18</v>
      </c>
      <c r="F255" s="47">
        <v>162</v>
      </c>
      <c r="G255" s="48">
        <f t="shared" si="3"/>
        <v>0</v>
      </c>
    </row>
    <row r="256" spans="1:7" x14ac:dyDescent="0.45">
      <c r="A256" t="s">
        <v>376</v>
      </c>
      <c r="B256" t="s">
        <v>90</v>
      </c>
      <c r="C256" t="s">
        <v>529</v>
      </c>
      <c r="D256">
        <v>22</v>
      </c>
      <c r="E256">
        <v>18</v>
      </c>
      <c r="F256" s="47">
        <v>162</v>
      </c>
      <c r="G256" s="48">
        <f t="shared" si="3"/>
        <v>0</v>
      </c>
    </row>
    <row r="257" spans="1:7" x14ac:dyDescent="0.45">
      <c r="A257" t="s">
        <v>110</v>
      </c>
      <c r="B257" t="s">
        <v>22</v>
      </c>
      <c r="C257" t="s">
        <v>532</v>
      </c>
      <c r="D257">
        <v>19</v>
      </c>
      <c r="E257">
        <v>19</v>
      </c>
      <c r="F257" s="47">
        <v>161.1</v>
      </c>
      <c r="G257" s="48">
        <f t="shared" si="3"/>
        <v>0.99999999999994316</v>
      </c>
    </row>
    <row r="258" spans="1:7" x14ac:dyDescent="0.45">
      <c r="A258" t="s">
        <v>321</v>
      </c>
      <c r="B258" t="s">
        <v>112</v>
      </c>
      <c r="C258" t="s">
        <v>531</v>
      </c>
      <c r="D258">
        <v>20</v>
      </c>
      <c r="E258">
        <v>19</v>
      </c>
      <c r="F258" s="47">
        <v>161</v>
      </c>
      <c r="G258" s="48">
        <f t="shared" ref="G258:G321" si="4">(F258-ROUND(F258,0))*10</f>
        <v>0</v>
      </c>
    </row>
    <row r="259" spans="1:7" x14ac:dyDescent="0.45">
      <c r="A259" t="s">
        <v>312</v>
      </c>
      <c r="B259" t="s">
        <v>65</v>
      </c>
      <c r="C259" t="s">
        <v>529</v>
      </c>
      <c r="D259">
        <v>19</v>
      </c>
      <c r="E259">
        <v>18</v>
      </c>
      <c r="F259" s="47">
        <v>158.19999999999999</v>
      </c>
      <c r="G259" s="48">
        <f t="shared" si="4"/>
        <v>1.9999999999998863</v>
      </c>
    </row>
    <row r="260" spans="1:7" x14ac:dyDescent="0.45">
      <c r="A260" t="s">
        <v>368</v>
      </c>
      <c r="B260" t="s">
        <v>44</v>
      </c>
      <c r="C260" t="s">
        <v>529</v>
      </c>
      <c r="D260">
        <v>19</v>
      </c>
      <c r="E260">
        <v>18</v>
      </c>
      <c r="F260" s="47">
        <v>157.1</v>
      </c>
      <c r="G260" s="48">
        <f t="shared" si="4"/>
        <v>0.99999999999994316</v>
      </c>
    </row>
    <row r="261" spans="1:7" x14ac:dyDescent="0.45">
      <c r="A261" t="s">
        <v>97</v>
      </c>
      <c r="B261" t="s">
        <v>90</v>
      </c>
      <c r="C261" t="s">
        <v>532</v>
      </c>
      <c r="D261">
        <v>24</v>
      </c>
      <c r="E261">
        <v>16</v>
      </c>
      <c r="F261" s="47">
        <v>157</v>
      </c>
      <c r="G261" s="48">
        <f t="shared" si="4"/>
        <v>0</v>
      </c>
    </row>
    <row r="262" spans="1:7" x14ac:dyDescent="0.45">
      <c r="A262" t="s">
        <v>347</v>
      </c>
      <c r="B262" t="s">
        <v>66</v>
      </c>
      <c r="C262" t="s">
        <v>531</v>
      </c>
      <c r="D262">
        <v>20</v>
      </c>
      <c r="E262">
        <v>17</v>
      </c>
      <c r="F262" s="47">
        <v>154.1</v>
      </c>
      <c r="G262" s="48">
        <f t="shared" si="4"/>
        <v>0.99999999999994316</v>
      </c>
    </row>
    <row r="263" spans="1:7" x14ac:dyDescent="0.45">
      <c r="A263" t="s">
        <v>383</v>
      </c>
      <c r="B263" t="s">
        <v>112</v>
      </c>
      <c r="C263" t="s">
        <v>534</v>
      </c>
      <c r="D263">
        <v>19</v>
      </c>
      <c r="E263">
        <v>18</v>
      </c>
      <c r="F263" s="47">
        <v>152.19999999999999</v>
      </c>
      <c r="G263" s="48">
        <f t="shared" si="4"/>
        <v>1.9999999999998863</v>
      </c>
    </row>
    <row r="264" spans="1:7" x14ac:dyDescent="0.45">
      <c r="A264" t="s">
        <v>424</v>
      </c>
      <c r="B264" t="s">
        <v>499</v>
      </c>
      <c r="C264" t="s">
        <v>534</v>
      </c>
      <c r="D264">
        <v>19</v>
      </c>
      <c r="E264">
        <v>18</v>
      </c>
      <c r="F264" s="47">
        <v>152</v>
      </c>
      <c r="G264" s="48">
        <f t="shared" si="4"/>
        <v>0</v>
      </c>
    </row>
    <row r="265" spans="1:7" x14ac:dyDescent="0.45">
      <c r="A265" t="s">
        <v>424</v>
      </c>
      <c r="B265" t="s">
        <v>63</v>
      </c>
      <c r="C265" t="s">
        <v>534</v>
      </c>
      <c r="D265">
        <v>19</v>
      </c>
      <c r="E265">
        <v>18</v>
      </c>
      <c r="F265" s="47">
        <v>152</v>
      </c>
      <c r="G265" s="48">
        <f t="shared" si="4"/>
        <v>0</v>
      </c>
    </row>
    <row r="266" spans="1:7" x14ac:dyDescent="0.45">
      <c r="A266" t="s">
        <v>311</v>
      </c>
      <c r="B266" t="s">
        <v>42</v>
      </c>
      <c r="C266" t="s">
        <v>531</v>
      </c>
      <c r="D266">
        <v>21</v>
      </c>
      <c r="E266">
        <v>17</v>
      </c>
      <c r="F266" s="47">
        <v>151.19999999999999</v>
      </c>
      <c r="G266" s="48">
        <f t="shared" si="4"/>
        <v>1.9999999999998863</v>
      </c>
    </row>
    <row r="267" spans="1:7" x14ac:dyDescent="0.45">
      <c r="A267" t="s">
        <v>259</v>
      </c>
      <c r="B267" t="s">
        <v>14</v>
      </c>
      <c r="C267" t="s">
        <v>534</v>
      </c>
      <c r="D267">
        <v>19</v>
      </c>
      <c r="E267">
        <v>17</v>
      </c>
      <c r="F267" s="47">
        <v>149.19999999999999</v>
      </c>
      <c r="G267" s="48">
        <f t="shared" si="4"/>
        <v>1.9999999999998863</v>
      </c>
    </row>
    <row r="268" spans="1:7" x14ac:dyDescent="0.45">
      <c r="A268" t="s">
        <v>390</v>
      </c>
      <c r="B268" t="s">
        <v>29</v>
      </c>
      <c r="C268" t="s">
        <v>534</v>
      </c>
      <c r="D268">
        <v>26</v>
      </c>
      <c r="E268">
        <v>18</v>
      </c>
      <c r="F268" s="47">
        <v>149.19999999999999</v>
      </c>
      <c r="G268" s="48">
        <f t="shared" si="4"/>
        <v>1.9999999999998863</v>
      </c>
    </row>
    <row r="269" spans="1:7" x14ac:dyDescent="0.45">
      <c r="A269" t="s">
        <v>293</v>
      </c>
      <c r="B269" t="s">
        <v>57</v>
      </c>
      <c r="C269" t="s">
        <v>533</v>
      </c>
      <c r="D269">
        <v>18</v>
      </c>
      <c r="E269">
        <v>16</v>
      </c>
      <c r="F269" s="47">
        <v>149.19999999999999</v>
      </c>
      <c r="G269" s="48">
        <f t="shared" si="4"/>
        <v>1.9999999999998863</v>
      </c>
    </row>
    <row r="270" spans="1:7" x14ac:dyDescent="0.45">
      <c r="A270" t="s">
        <v>51</v>
      </c>
      <c r="B270" t="s">
        <v>29</v>
      </c>
      <c r="C270" t="s">
        <v>534</v>
      </c>
      <c r="D270">
        <v>27</v>
      </c>
      <c r="E270">
        <v>19</v>
      </c>
      <c r="F270" s="47">
        <v>149.1</v>
      </c>
      <c r="G270" s="48">
        <f t="shared" si="4"/>
        <v>0.99999999999994316</v>
      </c>
    </row>
    <row r="271" spans="1:7" x14ac:dyDescent="0.45">
      <c r="A271" t="s">
        <v>202</v>
      </c>
      <c r="B271" t="s">
        <v>7</v>
      </c>
      <c r="C271" t="s">
        <v>534</v>
      </c>
      <c r="D271">
        <v>22</v>
      </c>
      <c r="E271">
        <v>16</v>
      </c>
      <c r="F271" s="47">
        <v>149</v>
      </c>
      <c r="G271" s="48">
        <f t="shared" si="4"/>
        <v>0</v>
      </c>
    </row>
    <row r="272" spans="1:7" x14ac:dyDescent="0.45">
      <c r="A272" t="s">
        <v>364</v>
      </c>
      <c r="B272" t="s">
        <v>31</v>
      </c>
      <c r="C272" t="s">
        <v>529</v>
      </c>
      <c r="D272">
        <v>19</v>
      </c>
      <c r="E272">
        <v>16</v>
      </c>
      <c r="F272" s="47">
        <v>148</v>
      </c>
      <c r="G272" s="48">
        <f t="shared" si="4"/>
        <v>0</v>
      </c>
    </row>
    <row r="273" spans="1:7" x14ac:dyDescent="0.45">
      <c r="A273" t="s">
        <v>50</v>
      </c>
      <c r="B273" t="s">
        <v>10</v>
      </c>
      <c r="C273" t="s">
        <v>534</v>
      </c>
      <c r="D273">
        <v>18</v>
      </c>
      <c r="E273">
        <v>17</v>
      </c>
      <c r="F273" s="47">
        <v>147.19999999999999</v>
      </c>
      <c r="G273" s="48">
        <f t="shared" si="4"/>
        <v>1.9999999999998863</v>
      </c>
    </row>
    <row r="274" spans="1:7" x14ac:dyDescent="0.45">
      <c r="A274" t="s">
        <v>193</v>
      </c>
      <c r="B274" t="s">
        <v>8</v>
      </c>
      <c r="C274" t="s">
        <v>530</v>
      </c>
      <c r="D274">
        <v>23</v>
      </c>
      <c r="E274">
        <v>17</v>
      </c>
      <c r="F274" s="47">
        <v>147</v>
      </c>
      <c r="G274" s="48">
        <f t="shared" si="4"/>
        <v>0</v>
      </c>
    </row>
    <row r="275" spans="1:7" x14ac:dyDescent="0.45">
      <c r="A275" t="s">
        <v>287</v>
      </c>
      <c r="B275" t="s">
        <v>117</v>
      </c>
      <c r="C275" t="s">
        <v>532</v>
      </c>
      <c r="D275">
        <v>24</v>
      </c>
      <c r="E275">
        <v>15</v>
      </c>
      <c r="F275" s="47">
        <v>146.19999999999999</v>
      </c>
      <c r="G275" s="48">
        <f t="shared" si="4"/>
        <v>1.9999999999998863</v>
      </c>
    </row>
    <row r="276" spans="1:7" x14ac:dyDescent="0.45">
      <c r="A276" t="s">
        <v>74</v>
      </c>
      <c r="B276" t="s">
        <v>22</v>
      </c>
      <c r="C276" t="s">
        <v>529</v>
      </c>
      <c r="D276">
        <v>19</v>
      </c>
      <c r="E276">
        <v>16</v>
      </c>
      <c r="F276" s="47">
        <v>146</v>
      </c>
      <c r="G276" s="48">
        <f t="shared" si="4"/>
        <v>0</v>
      </c>
    </row>
    <row r="277" spans="1:7" x14ac:dyDescent="0.45">
      <c r="A277" t="s">
        <v>240</v>
      </c>
      <c r="B277" t="s">
        <v>37</v>
      </c>
      <c r="C277" t="s">
        <v>529</v>
      </c>
      <c r="D277">
        <v>17</v>
      </c>
      <c r="E277">
        <v>17</v>
      </c>
      <c r="F277" s="47">
        <v>145.19999999999999</v>
      </c>
      <c r="G277" s="48">
        <f t="shared" si="4"/>
        <v>1.9999999999998863</v>
      </c>
    </row>
    <row r="278" spans="1:7" x14ac:dyDescent="0.45">
      <c r="A278" t="s">
        <v>304</v>
      </c>
      <c r="B278" t="s">
        <v>14</v>
      </c>
      <c r="C278" t="s">
        <v>530</v>
      </c>
      <c r="D278">
        <v>21</v>
      </c>
      <c r="E278">
        <v>17</v>
      </c>
      <c r="F278" s="47">
        <v>145.19999999999999</v>
      </c>
      <c r="G278" s="48">
        <f t="shared" si="4"/>
        <v>1.9999999999998863</v>
      </c>
    </row>
    <row r="279" spans="1:7" x14ac:dyDescent="0.45">
      <c r="A279" t="s">
        <v>13</v>
      </c>
      <c r="B279" t="s">
        <v>14</v>
      </c>
      <c r="C279" t="s">
        <v>534</v>
      </c>
      <c r="D279">
        <v>26</v>
      </c>
      <c r="E279">
        <v>14</v>
      </c>
      <c r="F279" s="47">
        <v>145</v>
      </c>
      <c r="G279" s="48">
        <f t="shared" si="4"/>
        <v>0</v>
      </c>
    </row>
    <row r="280" spans="1:7" x14ac:dyDescent="0.45">
      <c r="A280" t="s">
        <v>237</v>
      </c>
      <c r="B280" t="s">
        <v>47</v>
      </c>
      <c r="C280" t="s">
        <v>529</v>
      </c>
      <c r="D280">
        <v>21</v>
      </c>
      <c r="E280">
        <v>15</v>
      </c>
      <c r="F280" s="47">
        <v>145</v>
      </c>
      <c r="G280" s="48">
        <f t="shared" si="4"/>
        <v>0</v>
      </c>
    </row>
    <row r="281" spans="1:7" x14ac:dyDescent="0.45">
      <c r="A281" t="s">
        <v>321</v>
      </c>
      <c r="B281" t="s">
        <v>112</v>
      </c>
      <c r="C281" t="s">
        <v>533</v>
      </c>
      <c r="D281">
        <v>17</v>
      </c>
      <c r="E281">
        <v>17</v>
      </c>
      <c r="F281" s="47">
        <v>144.19999999999999</v>
      </c>
      <c r="G281" s="48">
        <f t="shared" si="4"/>
        <v>1.9999999999998863</v>
      </c>
    </row>
    <row r="282" spans="1:7" x14ac:dyDescent="0.45">
      <c r="A282" t="s">
        <v>246</v>
      </c>
      <c r="B282" t="s">
        <v>27</v>
      </c>
      <c r="C282" t="s">
        <v>531</v>
      </c>
      <c r="D282">
        <v>19</v>
      </c>
      <c r="E282">
        <v>17</v>
      </c>
      <c r="F282" s="47">
        <v>143</v>
      </c>
      <c r="G282" s="48">
        <f t="shared" si="4"/>
        <v>0</v>
      </c>
    </row>
    <row r="283" spans="1:7" x14ac:dyDescent="0.45">
      <c r="A283" t="s">
        <v>253</v>
      </c>
      <c r="B283" t="s">
        <v>112</v>
      </c>
      <c r="C283" t="s">
        <v>530</v>
      </c>
      <c r="D283">
        <v>16</v>
      </c>
      <c r="E283">
        <v>16</v>
      </c>
      <c r="F283" s="47">
        <v>140</v>
      </c>
      <c r="G283" s="48">
        <f t="shared" si="4"/>
        <v>0</v>
      </c>
    </row>
    <row r="284" spans="1:7" x14ac:dyDescent="0.45">
      <c r="A284" t="s">
        <v>60</v>
      </c>
      <c r="B284" t="s">
        <v>53</v>
      </c>
      <c r="C284" t="s">
        <v>530</v>
      </c>
      <c r="D284">
        <v>17</v>
      </c>
      <c r="E284">
        <v>16</v>
      </c>
      <c r="F284" s="47">
        <v>139</v>
      </c>
      <c r="G284" s="48">
        <f t="shared" si="4"/>
        <v>0</v>
      </c>
    </row>
    <row r="285" spans="1:7" x14ac:dyDescent="0.45">
      <c r="A285" t="s">
        <v>433</v>
      </c>
      <c r="B285" t="s">
        <v>12</v>
      </c>
      <c r="C285" t="s">
        <v>529</v>
      </c>
      <c r="D285">
        <v>16</v>
      </c>
      <c r="E285">
        <v>15</v>
      </c>
      <c r="F285" s="47">
        <v>138</v>
      </c>
      <c r="G285" s="48">
        <f t="shared" si="4"/>
        <v>0</v>
      </c>
    </row>
    <row r="286" spans="1:7" x14ac:dyDescent="0.45">
      <c r="A286" t="s">
        <v>333</v>
      </c>
      <c r="B286" t="s">
        <v>66</v>
      </c>
      <c r="C286" t="s">
        <v>534</v>
      </c>
      <c r="D286">
        <v>16</v>
      </c>
      <c r="E286">
        <v>16</v>
      </c>
      <c r="F286" s="47">
        <v>136.19999999999999</v>
      </c>
      <c r="G286" s="48">
        <f t="shared" si="4"/>
        <v>1.9999999999998863</v>
      </c>
    </row>
    <row r="287" spans="1:7" x14ac:dyDescent="0.45">
      <c r="A287" t="s">
        <v>278</v>
      </c>
      <c r="B287" t="s">
        <v>18</v>
      </c>
      <c r="C287" t="s">
        <v>529</v>
      </c>
      <c r="D287">
        <v>19</v>
      </c>
      <c r="E287">
        <v>15</v>
      </c>
      <c r="F287" s="47">
        <v>136.19999999999999</v>
      </c>
      <c r="G287" s="48">
        <f t="shared" si="4"/>
        <v>1.9999999999998863</v>
      </c>
    </row>
    <row r="288" spans="1:7" x14ac:dyDescent="0.45">
      <c r="A288" t="s">
        <v>64</v>
      </c>
      <c r="B288" t="s">
        <v>65</v>
      </c>
      <c r="C288" t="s">
        <v>534</v>
      </c>
      <c r="D288">
        <v>15</v>
      </c>
      <c r="E288">
        <v>15</v>
      </c>
      <c r="F288" s="47">
        <v>136.19999999999999</v>
      </c>
      <c r="G288" s="48">
        <f t="shared" si="4"/>
        <v>1.9999999999998863</v>
      </c>
    </row>
    <row r="289" spans="1:7" x14ac:dyDescent="0.45">
      <c r="A289" t="s">
        <v>258</v>
      </c>
      <c r="B289" t="s">
        <v>53</v>
      </c>
      <c r="C289" t="s">
        <v>534</v>
      </c>
      <c r="D289">
        <v>25</v>
      </c>
      <c r="E289">
        <v>13</v>
      </c>
      <c r="F289" s="47">
        <v>136</v>
      </c>
      <c r="G289" s="48">
        <f t="shared" si="4"/>
        <v>0</v>
      </c>
    </row>
    <row r="290" spans="1:7" x14ac:dyDescent="0.45">
      <c r="A290" t="s">
        <v>326</v>
      </c>
      <c r="B290" t="s">
        <v>33</v>
      </c>
      <c r="C290" t="s">
        <v>529</v>
      </c>
      <c r="D290">
        <v>19</v>
      </c>
      <c r="E290">
        <v>15</v>
      </c>
      <c r="F290" s="47">
        <v>135.1</v>
      </c>
      <c r="G290" s="48">
        <f t="shared" si="4"/>
        <v>0.99999999999994316</v>
      </c>
    </row>
    <row r="291" spans="1:7" x14ac:dyDescent="0.45">
      <c r="A291" t="s">
        <v>313</v>
      </c>
      <c r="B291" t="s">
        <v>22</v>
      </c>
      <c r="C291" t="s">
        <v>533</v>
      </c>
      <c r="D291">
        <v>16</v>
      </c>
      <c r="E291">
        <v>15</v>
      </c>
      <c r="F291" s="47">
        <v>135</v>
      </c>
      <c r="G291" s="48">
        <f t="shared" si="4"/>
        <v>0</v>
      </c>
    </row>
    <row r="292" spans="1:7" x14ac:dyDescent="0.45">
      <c r="A292" t="s">
        <v>362</v>
      </c>
      <c r="B292" t="s">
        <v>44</v>
      </c>
      <c r="C292" t="s">
        <v>534</v>
      </c>
      <c r="D292">
        <v>19</v>
      </c>
      <c r="E292">
        <v>14</v>
      </c>
      <c r="F292" s="47">
        <v>134.1</v>
      </c>
      <c r="G292" s="48">
        <f t="shared" si="4"/>
        <v>0.99999999999994316</v>
      </c>
    </row>
    <row r="293" spans="1:7" x14ac:dyDescent="0.45">
      <c r="A293" t="s">
        <v>157</v>
      </c>
      <c r="B293" t="s">
        <v>24</v>
      </c>
      <c r="C293" t="s">
        <v>530</v>
      </c>
      <c r="D293">
        <v>18</v>
      </c>
      <c r="E293">
        <v>15</v>
      </c>
      <c r="F293" s="47">
        <v>133.19999999999999</v>
      </c>
      <c r="G293" s="48">
        <f t="shared" si="4"/>
        <v>1.9999999999998863</v>
      </c>
    </row>
    <row r="294" spans="1:7" x14ac:dyDescent="0.45">
      <c r="A294" t="s">
        <v>242</v>
      </c>
      <c r="B294" t="s">
        <v>112</v>
      </c>
      <c r="C294" t="s">
        <v>534</v>
      </c>
      <c r="D294">
        <v>16</v>
      </c>
      <c r="E294">
        <v>16</v>
      </c>
      <c r="F294" s="47">
        <v>132</v>
      </c>
      <c r="G294" s="48">
        <f t="shared" si="4"/>
        <v>0</v>
      </c>
    </row>
    <row r="295" spans="1:7" x14ac:dyDescent="0.45">
      <c r="A295" t="s">
        <v>334</v>
      </c>
      <c r="B295" t="s">
        <v>8</v>
      </c>
      <c r="C295" t="s">
        <v>530</v>
      </c>
      <c r="D295">
        <v>16</v>
      </c>
      <c r="E295">
        <v>16</v>
      </c>
      <c r="F295" s="47">
        <v>131.1</v>
      </c>
      <c r="G295" s="48">
        <f t="shared" si="4"/>
        <v>0.99999999999994316</v>
      </c>
    </row>
    <row r="296" spans="1:7" x14ac:dyDescent="0.45">
      <c r="A296" t="s">
        <v>523</v>
      </c>
      <c r="B296" t="s">
        <v>10</v>
      </c>
      <c r="C296" t="s">
        <v>534</v>
      </c>
      <c r="D296">
        <v>18</v>
      </c>
      <c r="E296">
        <v>16</v>
      </c>
      <c r="F296" s="47">
        <v>130.19999999999999</v>
      </c>
      <c r="G296" s="48">
        <f t="shared" si="4"/>
        <v>1.9999999999998863</v>
      </c>
    </row>
    <row r="297" spans="1:7" x14ac:dyDescent="0.45">
      <c r="A297" t="s">
        <v>371</v>
      </c>
      <c r="B297" t="s">
        <v>66</v>
      </c>
      <c r="C297" t="s">
        <v>529</v>
      </c>
      <c r="D297">
        <v>17</v>
      </c>
      <c r="E297">
        <v>15</v>
      </c>
      <c r="F297" s="47">
        <v>129.19999999999999</v>
      </c>
      <c r="G297" s="48">
        <f t="shared" si="4"/>
        <v>1.9999999999998863</v>
      </c>
    </row>
    <row r="298" spans="1:7" x14ac:dyDescent="0.45">
      <c r="A298" t="s">
        <v>171</v>
      </c>
      <c r="B298" t="s">
        <v>7</v>
      </c>
      <c r="C298" t="s">
        <v>531</v>
      </c>
      <c r="D298">
        <v>19</v>
      </c>
      <c r="E298">
        <v>14</v>
      </c>
      <c r="F298" s="47">
        <v>129</v>
      </c>
      <c r="G298" s="48">
        <f t="shared" si="4"/>
        <v>0</v>
      </c>
    </row>
    <row r="299" spans="1:7" x14ac:dyDescent="0.45">
      <c r="A299" t="s">
        <v>506</v>
      </c>
      <c r="B299" t="s">
        <v>20</v>
      </c>
      <c r="C299" t="s">
        <v>534</v>
      </c>
      <c r="D299">
        <v>23</v>
      </c>
      <c r="E299">
        <v>13</v>
      </c>
      <c r="F299" s="47">
        <v>125.2</v>
      </c>
      <c r="G299" s="48">
        <f t="shared" si="4"/>
        <v>2.0000000000000284</v>
      </c>
    </row>
    <row r="300" spans="1:7" x14ac:dyDescent="0.45">
      <c r="A300" t="s">
        <v>166</v>
      </c>
      <c r="B300" t="s">
        <v>114</v>
      </c>
      <c r="C300" t="s">
        <v>534</v>
      </c>
      <c r="D300">
        <v>16</v>
      </c>
      <c r="E300">
        <v>14</v>
      </c>
      <c r="F300" s="47">
        <v>125</v>
      </c>
      <c r="G300" s="48">
        <f t="shared" si="4"/>
        <v>0</v>
      </c>
    </row>
    <row r="301" spans="1:7" x14ac:dyDescent="0.45">
      <c r="A301" t="s">
        <v>147</v>
      </c>
      <c r="B301" t="s">
        <v>44</v>
      </c>
      <c r="C301" t="s">
        <v>534</v>
      </c>
      <c r="D301">
        <v>15</v>
      </c>
      <c r="E301">
        <v>14</v>
      </c>
      <c r="F301" s="47">
        <v>125</v>
      </c>
      <c r="G301" s="48">
        <f t="shared" si="4"/>
        <v>0</v>
      </c>
    </row>
    <row r="302" spans="1:7" x14ac:dyDescent="0.45">
      <c r="A302" t="s">
        <v>75</v>
      </c>
      <c r="B302" t="s">
        <v>35</v>
      </c>
      <c r="C302" t="s">
        <v>529</v>
      </c>
      <c r="D302">
        <v>18</v>
      </c>
      <c r="E302">
        <v>13</v>
      </c>
      <c r="F302" s="47">
        <v>123.2</v>
      </c>
      <c r="G302" s="48">
        <f t="shared" si="4"/>
        <v>2.0000000000000284</v>
      </c>
    </row>
    <row r="303" spans="1:7" x14ac:dyDescent="0.45">
      <c r="A303" t="s">
        <v>316</v>
      </c>
      <c r="B303" t="s">
        <v>55</v>
      </c>
      <c r="C303" t="s">
        <v>534</v>
      </c>
      <c r="D303">
        <v>18</v>
      </c>
      <c r="E303">
        <v>14</v>
      </c>
      <c r="F303" s="47">
        <v>123.1</v>
      </c>
      <c r="G303" s="48">
        <f t="shared" si="4"/>
        <v>0.99999999999994316</v>
      </c>
    </row>
    <row r="304" spans="1:7" x14ac:dyDescent="0.45">
      <c r="A304" t="s">
        <v>200</v>
      </c>
      <c r="B304" t="s">
        <v>31</v>
      </c>
      <c r="C304" t="s">
        <v>531</v>
      </c>
      <c r="D304">
        <v>17</v>
      </c>
      <c r="E304">
        <v>13</v>
      </c>
      <c r="F304" s="47">
        <v>122.2</v>
      </c>
      <c r="G304" s="48">
        <f t="shared" si="4"/>
        <v>2.0000000000000284</v>
      </c>
    </row>
    <row r="305" spans="1:7" x14ac:dyDescent="0.45">
      <c r="A305" t="s">
        <v>192</v>
      </c>
      <c r="B305" t="s">
        <v>114</v>
      </c>
      <c r="C305" t="s">
        <v>529</v>
      </c>
      <c r="D305">
        <v>15</v>
      </c>
      <c r="E305">
        <v>14</v>
      </c>
      <c r="F305" s="47">
        <v>122.1</v>
      </c>
      <c r="G305" s="48">
        <f t="shared" si="4"/>
        <v>0.99999999999994316</v>
      </c>
    </row>
    <row r="306" spans="1:7" x14ac:dyDescent="0.45">
      <c r="A306" t="s">
        <v>425</v>
      </c>
      <c r="B306" t="s">
        <v>66</v>
      </c>
      <c r="C306" t="s">
        <v>531</v>
      </c>
      <c r="D306">
        <v>16</v>
      </c>
      <c r="E306">
        <v>13</v>
      </c>
      <c r="F306" s="47">
        <v>122</v>
      </c>
      <c r="G306" s="48">
        <f t="shared" si="4"/>
        <v>0</v>
      </c>
    </row>
    <row r="307" spans="1:7" x14ac:dyDescent="0.45">
      <c r="A307" t="s">
        <v>48</v>
      </c>
      <c r="B307" t="s">
        <v>42</v>
      </c>
      <c r="C307" t="s">
        <v>532</v>
      </c>
      <c r="D307">
        <v>15</v>
      </c>
      <c r="E307">
        <v>14</v>
      </c>
      <c r="F307" s="47">
        <v>121.2</v>
      </c>
      <c r="G307" s="48">
        <f t="shared" si="4"/>
        <v>2.0000000000000284</v>
      </c>
    </row>
    <row r="308" spans="1:7" x14ac:dyDescent="0.45">
      <c r="A308" t="s">
        <v>393</v>
      </c>
      <c r="B308" t="s">
        <v>44</v>
      </c>
      <c r="C308" t="s">
        <v>534</v>
      </c>
      <c r="D308">
        <v>14</v>
      </c>
      <c r="E308">
        <v>14</v>
      </c>
      <c r="F308" s="47">
        <v>121</v>
      </c>
      <c r="G308" s="48">
        <f t="shared" si="4"/>
        <v>0</v>
      </c>
    </row>
    <row r="309" spans="1:7" x14ac:dyDescent="0.45">
      <c r="A309" t="s">
        <v>191</v>
      </c>
      <c r="B309" t="s">
        <v>24</v>
      </c>
      <c r="C309" t="s">
        <v>530</v>
      </c>
      <c r="D309">
        <v>21</v>
      </c>
      <c r="E309">
        <v>12</v>
      </c>
      <c r="F309" s="47">
        <v>120</v>
      </c>
      <c r="G309" s="48">
        <f t="shared" si="4"/>
        <v>0</v>
      </c>
    </row>
    <row r="310" spans="1:7" x14ac:dyDescent="0.45">
      <c r="A310" t="s">
        <v>164</v>
      </c>
      <c r="B310" t="s">
        <v>8</v>
      </c>
      <c r="C310" t="s">
        <v>531</v>
      </c>
      <c r="D310">
        <v>17</v>
      </c>
      <c r="E310">
        <v>16</v>
      </c>
      <c r="F310" s="47">
        <v>119.2</v>
      </c>
      <c r="G310" s="48">
        <f t="shared" si="4"/>
        <v>2.0000000000000284</v>
      </c>
    </row>
    <row r="311" spans="1:7" x14ac:dyDescent="0.45">
      <c r="A311" t="s">
        <v>77</v>
      </c>
      <c r="B311" t="s">
        <v>78</v>
      </c>
      <c r="C311" t="s">
        <v>531</v>
      </c>
      <c r="D311">
        <v>16</v>
      </c>
      <c r="E311">
        <v>15</v>
      </c>
      <c r="F311" s="47">
        <v>119.1</v>
      </c>
      <c r="G311" s="48">
        <f t="shared" si="4"/>
        <v>0.99999999999994316</v>
      </c>
    </row>
    <row r="312" spans="1:7" x14ac:dyDescent="0.45">
      <c r="A312" t="s">
        <v>461</v>
      </c>
      <c r="B312" t="s">
        <v>65</v>
      </c>
      <c r="C312" t="s">
        <v>531</v>
      </c>
      <c r="D312">
        <v>15</v>
      </c>
      <c r="E312">
        <v>15</v>
      </c>
      <c r="F312" s="47">
        <v>119</v>
      </c>
      <c r="G312" s="48">
        <f t="shared" si="4"/>
        <v>0</v>
      </c>
    </row>
    <row r="313" spans="1:7" x14ac:dyDescent="0.45">
      <c r="A313" t="s">
        <v>115</v>
      </c>
      <c r="B313" t="s">
        <v>42</v>
      </c>
      <c r="C313" t="s">
        <v>534</v>
      </c>
      <c r="D313">
        <v>20</v>
      </c>
      <c r="E313">
        <v>13</v>
      </c>
      <c r="F313" s="47">
        <v>118.2</v>
      </c>
      <c r="G313" s="48">
        <f t="shared" si="4"/>
        <v>2.0000000000000284</v>
      </c>
    </row>
    <row r="314" spans="1:7" x14ac:dyDescent="0.45">
      <c r="A314" t="s">
        <v>239</v>
      </c>
      <c r="B314" t="s">
        <v>44</v>
      </c>
      <c r="C314" t="s">
        <v>532</v>
      </c>
      <c r="D314">
        <v>16</v>
      </c>
      <c r="E314">
        <v>13</v>
      </c>
      <c r="F314" s="47">
        <v>117.2</v>
      </c>
      <c r="G314" s="48">
        <f t="shared" si="4"/>
        <v>2.0000000000000284</v>
      </c>
    </row>
    <row r="315" spans="1:7" x14ac:dyDescent="0.45">
      <c r="A315" t="s">
        <v>369</v>
      </c>
      <c r="B315" t="s">
        <v>55</v>
      </c>
      <c r="C315" t="s">
        <v>530</v>
      </c>
      <c r="D315">
        <v>20</v>
      </c>
      <c r="E315">
        <v>15</v>
      </c>
      <c r="F315" s="47">
        <v>117.1</v>
      </c>
      <c r="G315" s="48">
        <f t="shared" si="4"/>
        <v>0.99999999999994316</v>
      </c>
    </row>
    <row r="316" spans="1:7" x14ac:dyDescent="0.45">
      <c r="A316" t="s">
        <v>381</v>
      </c>
      <c r="B316" t="s">
        <v>63</v>
      </c>
      <c r="C316" t="s">
        <v>529</v>
      </c>
      <c r="D316">
        <v>16</v>
      </c>
      <c r="E316">
        <v>13</v>
      </c>
      <c r="F316" s="47">
        <v>117</v>
      </c>
      <c r="G316" s="48">
        <f t="shared" si="4"/>
        <v>0</v>
      </c>
    </row>
    <row r="317" spans="1:7" x14ac:dyDescent="0.45">
      <c r="A317" t="s">
        <v>389</v>
      </c>
      <c r="B317" t="s">
        <v>65</v>
      </c>
      <c r="C317" t="s">
        <v>534</v>
      </c>
      <c r="D317">
        <v>18</v>
      </c>
      <c r="E317">
        <v>13</v>
      </c>
      <c r="F317" s="47">
        <v>115.2</v>
      </c>
      <c r="G317" s="48">
        <f t="shared" si="4"/>
        <v>2.0000000000000284</v>
      </c>
    </row>
    <row r="318" spans="1:7" x14ac:dyDescent="0.45">
      <c r="A318" t="s">
        <v>343</v>
      </c>
      <c r="B318" t="s">
        <v>22</v>
      </c>
      <c r="C318" t="s">
        <v>532</v>
      </c>
      <c r="D318">
        <v>13</v>
      </c>
      <c r="E318">
        <v>13</v>
      </c>
      <c r="F318" s="47">
        <v>113.1</v>
      </c>
      <c r="G318" s="48">
        <f t="shared" si="4"/>
        <v>0.99999999999994316</v>
      </c>
    </row>
    <row r="319" spans="1:7" x14ac:dyDescent="0.45">
      <c r="A319" t="s">
        <v>119</v>
      </c>
      <c r="B319" t="s">
        <v>33</v>
      </c>
      <c r="C319" t="s">
        <v>533</v>
      </c>
      <c r="D319">
        <v>15</v>
      </c>
      <c r="E319">
        <v>12</v>
      </c>
      <c r="F319" s="47">
        <v>112.2</v>
      </c>
      <c r="G319" s="48">
        <f t="shared" si="4"/>
        <v>2.0000000000000284</v>
      </c>
    </row>
    <row r="320" spans="1:7" x14ac:dyDescent="0.45">
      <c r="A320" t="s">
        <v>228</v>
      </c>
      <c r="B320" t="s">
        <v>65</v>
      </c>
      <c r="C320" t="s">
        <v>532</v>
      </c>
      <c r="D320">
        <v>14</v>
      </c>
      <c r="E320">
        <v>14</v>
      </c>
      <c r="F320" s="47">
        <v>112</v>
      </c>
      <c r="G320" s="48">
        <f t="shared" si="4"/>
        <v>0</v>
      </c>
    </row>
    <row r="321" spans="1:7" x14ac:dyDescent="0.45">
      <c r="A321" t="s">
        <v>190</v>
      </c>
      <c r="B321" t="s">
        <v>78</v>
      </c>
      <c r="C321" t="s">
        <v>530</v>
      </c>
      <c r="D321">
        <v>14</v>
      </c>
      <c r="E321">
        <v>13</v>
      </c>
      <c r="F321" s="47">
        <v>111.2</v>
      </c>
      <c r="G321" s="48">
        <f t="shared" si="4"/>
        <v>2.0000000000000284</v>
      </c>
    </row>
    <row r="322" spans="1:7" x14ac:dyDescent="0.45">
      <c r="A322" t="s">
        <v>510</v>
      </c>
      <c r="B322" t="s">
        <v>65</v>
      </c>
      <c r="C322" t="s">
        <v>534</v>
      </c>
      <c r="D322">
        <v>19</v>
      </c>
      <c r="E322">
        <v>11</v>
      </c>
      <c r="F322" s="47">
        <v>111.19999999999999</v>
      </c>
      <c r="G322" s="48">
        <f t="shared" ref="G322:G385" si="5">(F322-ROUND(F322,0))*10</f>
        <v>1.9999999999998863</v>
      </c>
    </row>
    <row r="323" spans="1:7" x14ac:dyDescent="0.45">
      <c r="A323" t="s">
        <v>279</v>
      </c>
      <c r="B323" t="s">
        <v>31</v>
      </c>
      <c r="C323" t="s">
        <v>531</v>
      </c>
      <c r="D323">
        <v>18</v>
      </c>
      <c r="E323">
        <v>14</v>
      </c>
      <c r="F323" s="47">
        <v>110.2</v>
      </c>
      <c r="G323" s="48">
        <f t="shared" si="5"/>
        <v>2.0000000000000284</v>
      </c>
    </row>
    <row r="324" spans="1:7" x14ac:dyDescent="0.45">
      <c r="A324" t="s">
        <v>348</v>
      </c>
      <c r="B324" t="s">
        <v>42</v>
      </c>
      <c r="C324" t="s">
        <v>531</v>
      </c>
      <c r="D324">
        <v>19</v>
      </c>
      <c r="E324">
        <v>12</v>
      </c>
      <c r="F324" s="47">
        <v>110.1</v>
      </c>
      <c r="G324" s="48">
        <f t="shared" si="5"/>
        <v>0.99999999999994316</v>
      </c>
    </row>
    <row r="325" spans="1:7" x14ac:dyDescent="0.45">
      <c r="A325" t="s">
        <v>119</v>
      </c>
      <c r="B325" t="s">
        <v>33</v>
      </c>
      <c r="C325" t="s">
        <v>531</v>
      </c>
      <c r="D325">
        <v>13</v>
      </c>
      <c r="E325">
        <v>12</v>
      </c>
      <c r="F325" s="47">
        <v>109.2</v>
      </c>
      <c r="G325" s="48">
        <f t="shared" si="5"/>
        <v>2.0000000000000284</v>
      </c>
    </row>
    <row r="326" spans="1:7" x14ac:dyDescent="0.45">
      <c r="A326" t="s">
        <v>517</v>
      </c>
      <c r="B326" t="s">
        <v>18</v>
      </c>
      <c r="C326" t="s">
        <v>534</v>
      </c>
      <c r="D326">
        <v>22</v>
      </c>
      <c r="E326">
        <v>9</v>
      </c>
      <c r="F326" s="47">
        <v>109</v>
      </c>
      <c r="G326" s="48">
        <f t="shared" si="5"/>
        <v>0</v>
      </c>
    </row>
    <row r="327" spans="1:7" x14ac:dyDescent="0.45">
      <c r="A327" t="s">
        <v>436</v>
      </c>
      <c r="B327" t="s">
        <v>14</v>
      </c>
      <c r="C327" t="s">
        <v>529</v>
      </c>
      <c r="D327">
        <v>14</v>
      </c>
      <c r="E327">
        <v>12</v>
      </c>
      <c r="F327" s="47">
        <v>109</v>
      </c>
      <c r="G327" s="48">
        <f t="shared" si="5"/>
        <v>0</v>
      </c>
    </row>
    <row r="328" spans="1:7" x14ac:dyDescent="0.45">
      <c r="A328" t="s">
        <v>266</v>
      </c>
      <c r="B328" t="s">
        <v>93</v>
      </c>
      <c r="C328" t="s">
        <v>531</v>
      </c>
      <c r="D328">
        <v>16</v>
      </c>
      <c r="E328">
        <v>13</v>
      </c>
      <c r="F328" s="47">
        <v>109</v>
      </c>
      <c r="G328" s="48">
        <f t="shared" si="5"/>
        <v>0</v>
      </c>
    </row>
    <row r="329" spans="1:7" x14ac:dyDescent="0.45">
      <c r="A329" t="s">
        <v>41</v>
      </c>
      <c r="B329" t="s">
        <v>42</v>
      </c>
      <c r="C329" t="s">
        <v>531</v>
      </c>
      <c r="D329">
        <v>13</v>
      </c>
      <c r="E329">
        <v>13</v>
      </c>
      <c r="F329" s="47">
        <v>107.2</v>
      </c>
      <c r="G329" s="48">
        <f t="shared" si="5"/>
        <v>2.0000000000000284</v>
      </c>
    </row>
    <row r="330" spans="1:7" x14ac:dyDescent="0.45">
      <c r="A330" t="s">
        <v>232</v>
      </c>
      <c r="B330" t="s">
        <v>7</v>
      </c>
      <c r="C330" t="s">
        <v>530</v>
      </c>
      <c r="D330">
        <v>15</v>
      </c>
      <c r="E330">
        <v>12</v>
      </c>
      <c r="F330" s="47">
        <v>106.2</v>
      </c>
      <c r="G330" s="48">
        <f t="shared" si="5"/>
        <v>2.0000000000000284</v>
      </c>
    </row>
    <row r="331" spans="1:7" x14ac:dyDescent="0.45">
      <c r="A331" t="s">
        <v>377</v>
      </c>
      <c r="B331" t="s">
        <v>33</v>
      </c>
      <c r="C331" t="s">
        <v>534</v>
      </c>
      <c r="D331">
        <v>21</v>
      </c>
      <c r="E331">
        <v>10</v>
      </c>
      <c r="F331" s="47">
        <v>106</v>
      </c>
      <c r="G331" s="48">
        <f t="shared" si="5"/>
        <v>0</v>
      </c>
    </row>
    <row r="332" spans="1:7" x14ac:dyDescent="0.45">
      <c r="A332" t="s">
        <v>311</v>
      </c>
      <c r="B332" t="s">
        <v>42</v>
      </c>
      <c r="C332" t="s">
        <v>532</v>
      </c>
      <c r="D332">
        <v>16</v>
      </c>
      <c r="E332">
        <v>13</v>
      </c>
      <c r="F332" s="47">
        <v>105</v>
      </c>
      <c r="G332" s="48">
        <f t="shared" si="5"/>
        <v>0</v>
      </c>
    </row>
    <row r="333" spans="1:7" x14ac:dyDescent="0.45">
      <c r="A333" t="s">
        <v>268</v>
      </c>
      <c r="B333" t="s">
        <v>31</v>
      </c>
      <c r="C333" t="s">
        <v>531</v>
      </c>
      <c r="D333">
        <v>15</v>
      </c>
      <c r="E333">
        <v>14</v>
      </c>
      <c r="F333" s="47">
        <v>104.1</v>
      </c>
      <c r="G333" s="48">
        <f t="shared" si="5"/>
        <v>0.99999999999994316</v>
      </c>
    </row>
    <row r="334" spans="1:7" x14ac:dyDescent="0.45">
      <c r="A334" t="s">
        <v>511</v>
      </c>
      <c r="B334" t="s">
        <v>499</v>
      </c>
      <c r="C334" t="s">
        <v>534</v>
      </c>
      <c r="D334">
        <v>21</v>
      </c>
      <c r="E334">
        <v>10</v>
      </c>
      <c r="F334" s="47">
        <v>104</v>
      </c>
      <c r="G334" s="48">
        <f t="shared" si="5"/>
        <v>0</v>
      </c>
    </row>
    <row r="335" spans="1:7" x14ac:dyDescent="0.45">
      <c r="A335" t="s">
        <v>361</v>
      </c>
      <c r="B335" t="s">
        <v>27</v>
      </c>
      <c r="C335" t="s">
        <v>529</v>
      </c>
      <c r="D335">
        <v>15</v>
      </c>
      <c r="E335">
        <v>12</v>
      </c>
      <c r="F335" s="47">
        <v>104</v>
      </c>
      <c r="G335" s="48">
        <f t="shared" si="5"/>
        <v>0</v>
      </c>
    </row>
    <row r="336" spans="1:7" x14ac:dyDescent="0.45">
      <c r="A336" t="s">
        <v>275</v>
      </c>
      <c r="B336" t="s">
        <v>112</v>
      </c>
      <c r="C336" t="s">
        <v>529</v>
      </c>
      <c r="D336">
        <v>14</v>
      </c>
      <c r="E336">
        <v>13</v>
      </c>
      <c r="F336" s="47">
        <v>104</v>
      </c>
      <c r="G336" s="48">
        <f t="shared" si="5"/>
        <v>0</v>
      </c>
    </row>
    <row r="337" spans="1:7" x14ac:dyDescent="0.45">
      <c r="A337" t="s">
        <v>354</v>
      </c>
      <c r="B337" t="s">
        <v>66</v>
      </c>
      <c r="C337" t="s">
        <v>530</v>
      </c>
      <c r="D337">
        <v>13</v>
      </c>
      <c r="E337">
        <v>11</v>
      </c>
      <c r="F337" s="47">
        <v>103.2</v>
      </c>
      <c r="G337" s="48">
        <f t="shared" si="5"/>
        <v>2.0000000000000284</v>
      </c>
    </row>
    <row r="338" spans="1:7" x14ac:dyDescent="0.45">
      <c r="A338" t="s">
        <v>273</v>
      </c>
      <c r="B338" t="s">
        <v>37</v>
      </c>
      <c r="C338" t="s">
        <v>534</v>
      </c>
      <c r="D338">
        <v>21</v>
      </c>
      <c r="E338">
        <v>9</v>
      </c>
      <c r="F338" s="47">
        <v>103.2</v>
      </c>
      <c r="G338" s="48">
        <f t="shared" si="5"/>
        <v>2.0000000000000284</v>
      </c>
    </row>
    <row r="339" spans="1:7" x14ac:dyDescent="0.45">
      <c r="A339" t="s">
        <v>197</v>
      </c>
      <c r="B339" t="s">
        <v>63</v>
      </c>
      <c r="C339" t="s">
        <v>531</v>
      </c>
      <c r="D339">
        <v>16</v>
      </c>
      <c r="E339">
        <v>11</v>
      </c>
      <c r="F339" s="47">
        <v>103</v>
      </c>
      <c r="G339" s="48">
        <f t="shared" si="5"/>
        <v>0</v>
      </c>
    </row>
    <row r="340" spans="1:7" x14ac:dyDescent="0.45">
      <c r="A340" t="s">
        <v>439</v>
      </c>
      <c r="B340" t="s">
        <v>57</v>
      </c>
      <c r="C340" t="s">
        <v>529</v>
      </c>
      <c r="D340">
        <v>12</v>
      </c>
      <c r="E340">
        <v>12</v>
      </c>
      <c r="F340" s="47">
        <v>102.2</v>
      </c>
      <c r="G340" s="48">
        <f t="shared" si="5"/>
        <v>2.0000000000000284</v>
      </c>
    </row>
    <row r="341" spans="1:7" x14ac:dyDescent="0.45">
      <c r="A341" t="s">
        <v>434</v>
      </c>
      <c r="B341" t="s">
        <v>29</v>
      </c>
      <c r="C341" t="s">
        <v>529</v>
      </c>
      <c r="D341">
        <v>16</v>
      </c>
      <c r="E341">
        <v>12</v>
      </c>
      <c r="F341" s="47">
        <v>101</v>
      </c>
      <c r="G341" s="48">
        <f t="shared" si="5"/>
        <v>0</v>
      </c>
    </row>
    <row r="342" spans="1:7" x14ac:dyDescent="0.45">
      <c r="A342" t="s">
        <v>363</v>
      </c>
      <c r="B342" t="s">
        <v>66</v>
      </c>
      <c r="C342" t="s">
        <v>531</v>
      </c>
      <c r="D342">
        <v>16</v>
      </c>
      <c r="E342">
        <v>13</v>
      </c>
      <c r="F342" s="47">
        <v>99.2</v>
      </c>
      <c r="G342" s="48">
        <f t="shared" si="5"/>
        <v>2.0000000000000284</v>
      </c>
    </row>
    <row r="343" spans="1:7" x14ac:dyDescent="0.45">
      <c r="A343" t="s">
        <v>477</v>
      </c>
      <c r="B343" t="s">
        <v>20</v>
      </c>
      <c r="C343" t="s">
        <v>532</v>
      </c>
      <c r="D343">
        <v>14</v>
      </c>
      <c r="E343">
        <v>11</v>
      </c>
      <c r="F343" s="47">
        <v>99.2</v>
      </c>
      <c r="G343" s="48">
        <f t="shared" si="5"/>
        <v>2.0000000000000284</v>
      </c>
    </row>
    <row r="344" spans="1:7" x14ac:dyDescent="0.45">
      <c r="A344" t="s">
        <v>497</v>
      </c>
      <c r="B344" t="s">
        <v>55</v>
      </c>
      <c r="C344" t="s">
        <v>534</v>
      </c>
      <c r="D344">
        <v>15</v>
      </c>
      <c r="E344">
        <v>10</v>
      </c>
      <c r="F344" s="47">
        <v>99</v>
      </c>
      <c r="G344" s="48">
        <f t="shared" si="5"/>
        <v>0</v>
      </c>
    </row>
    <row r="345" spans="1:7" x14ac:dyDescent="0.45">
      <c r="A345" t="s">
        <v>496</v>
      </c>
      <c r="B345" t="s">
        <v>31</v>
      </c>
      <c r="C345" t="s">
        <v>534</v>
      </c>
      <c r="D345">
        <v>18</v>
      </c>
      <c r="E345">
        <v>13</v>
      </c>
      <c r="F345" s="47">
        <v>98.2</v>
      </c>
      <c r="G345" s="48">
        <f t="shared" si="5"/>
        <v>2.0000000000000284</v>
      </c>
    </row>
    <row r="346" spans="1:7" x14ac:dyDescent="0.45">
      <c r="A346" t="s">
        <v>349</v>
      </c>
      <c r="B346" t="s">
        <v>93</v>
      </c>
      <c r="C346" t="s">
        <v>530</v>
      </c>
      <c r="D346">
        <v>15</v>
      </c>
      <c r="E346">
        <v>11</v>
      </c>
      <c r="F346" s="47">
        <v>98</v>
      </c>
      <c r="G346" s="48">
        <f t="shared" si="5"/>
        <v>0</v>
      </c>
    </row>
    <row r="347" spans="1:7" x14ac:dyDescent="0.45">
      <c r="A347" t="s">
        <v>176</v>
      </c>
      <c r="B347" t="s">
        <v>90</v>
      </c>
      <c r="C347" t="s">
        <v>531</v>
      </c>
      <c r="D347">
        <v>13</v>
      </c>
      <c r="E347">
        <v>10</v>
      </c>
      <c r="F347" s="47">
        <v>97.1</v>
      </c>
      <c r="G347" s="48">
        <f t="shared" si="5"/>
        <v>0.99999999999994316</v>
      </c>
    </row>
    <row r="348" spans="1:7" x14ac:dyDescent="0.45">
      <c r="A348" t="s">
        <v>358</v>
      </c>
      <c r="B348" t="s">
        <v>37</v>
      </c>
      <c r="C348" t="s">
        <v>533</v>
      </c>
      <c r="D348">
        <v>13</v>
      </c>
      <c r="E348">
        <v>9</v>
      </c>
      <c r="F348" s="47">
        <v>96</v>
      </c>
      <c r="G348" s="48">
        <f t="shared" si="5"/>
        <v>0</v>
      </c>
    </row>
    <row r="349" spans="1:7" x14ac:dyDescent="0.45">
      <c r="A349" t="s">
        <v>354</v>
      </c>
      <c r="B349" t="s">
        <v>66</v>
      </c>
      <c r="C349" t="s">
        <v>534</v>
      </c>
      <c r="D349">
        <v>12</v>
      </c>
      <c r="E349">
        <v>12</v>
      </c>
      <c r="F349" s="47">
        <v>94</v>
      </c>
      <c r="G349" s="48">
        <f t="shared" si="5"/>
        <v>0</v>
      </c>
    </row>
    <row r="350" spans="1:7" x14ac:dyDescent="0.45">
      <c r="A350" t="s">
        <v>356</v>
      </c>
      <c r="B350" t="s">
        <v>112</v>
      </c>
      <c r="C350" t="s">
        <v>531</v>
      </c>
      <c r="D350">
        <v>11</v>
      </c>
      <c r="E350">
        <v>11</v>
      </c>
      <c r="F350" s="47">
        <v>94</v>
      </c>
      <c r="G350" s="48">
        <f t="shared" si="5"/>
        <v>0</v>
      </c>
    </row>
    <row r="351" spans="1:7" x14ac:dyDescent="0.45">
      <c r="A351" t="s">
        <v>28</v>
      </c>
      <c r="B351" t="s">
        <v>29</v>
      </c>
      <c r="C351" t="s">
        <v>532</v>
      </c>
      <c r="D351">
        <v>13</v>
      </c>
      <c r="E351">
        <v>13</v>
      </c>
      <c r="F351" s="47">
        <v>94</v>
      </c>
      <c r="G351" s="48">
        <f t="shared" si="5"/>
        <v>0</v>
      </c>
    </row>
    <row r="352" spans="1:7" x14ac:dyDescent="0.45">
      <c r="A352" t="s">
        <v>366</v>
      </c>
      <c r="B352" t="s">
        <v>114</v>
      </c>
      <c r="C352" t="s">
        <v>534</v>
      </c>
      <c r="D352">
        <v>12</v>
      </c>
      <c r="E352">
        <v>12</v>
      </c>
      <c r="F352" s="47">
        <v>94</v>
      </c>
      <c r="G352" s="48">
        <f t="shared" si="5"/>
        <v>0</v>
      </c>
    </row>
    <row r="353" spans="1:7" x14ac:dyDescent="0.45">
      <c r="A353" t="s">
        <v>292</v>
      </c>
      <c r="B353" t="s">
        <v>20</v>
      </c>
      <c r="C353" t="s">
        <v>529</v>
      </c>
      <c r="D353">
        <v>13</v>
      </c>
      <c r="E353">
        <v>11</v>
      </c>
      <c r="F353" s="47">
        <v>94</v>
      </c>
      <c r="G353" s="48">
        <f t="shared" si="5"/>
        <v>0</v>
      </c>
    </row>
    <row r="354" spans="1:7" x14ac:dyDescent="0.45">
      <c r="A354" t="s">
        <v>171</v>
      </c>
      <c r="B354" t="s">
        <v>7</v>
      </c>
      <c r="C354" t="s">
        <v>534</v>
      </c>
      <c r="D354">
        <v>15</v>
      </c>
      <c r="E354">
        <v>13</v>
      </c>
      <c r="F354" s="47">
        <v>93.2</v>
      </c>
      <c r="G354" s="48">
        <f t="shared" si="5"/>
        <v>2.0000000000000284</v>
      </c>
    </row>
    <row r="355" spans="1:7" x14ac:dyDescent="0.45">
      <c r="A355" t="s">
        <v>379</v>
      </c>
      <c r="B355" t="s">
        <v>47</v>
      </c>
      <c r="C355" t="s">
        <v>531</v>
      </c>
      <c r="D355">
        <v>14</v>
      </c>
      <c r="E355">
        <v>13</v>
      </c>
      <c r="F355" s="47">
        <v>93.2</v>
      </c>
      <c r="G355" s="48">
        <f t="shared" si="5"/>
        <v>2.0000000000000284</v>
      </c>
    </row>
    <row r="356" spans="1:7" x14ac:dyDescent="0.45">
      <c r="A356" t="s">
        <v>129</v>
      </c>
      <c r="B356" t="s">
        <v>8</v>
      </c>
      <c r="C356" t="s">
        <v>534</v>
      </c>
      <c r="D356">
        <v>11</v>
      </c>
      <c r="E356">
        <v>11</v>
      </c>
      <c r="F356" s="47">
        <v>93.1</v>
      </c>
      <c r="G356" s="48">
        <f t="shared" si="5"/>
        <v>0.99999999999994316</v>
      </c>
    </row>
    <row r="357" spans="1:7" x14ac:dyDescent="0.45">
      <c r="A357" t="s">
        <v>337</v>
      </c>
      <c r="B357" t="s">
        <v>7</v>
      </c>
      <c r="C357" t="s">
        <v>533</v>
      </c>
      <c r="D357">
        <v>13</v>
      </c>
      <c r="E357">
        <v>11</v>
      </c>
      <c r="F357" s="47">
        <v>92.2</v>
      </c>
      <c r="G357" s="48">
        <f t="shared" si="5"/>
        <v>2.0000000000000284</v>
      </c>
    </row>
    <row r="358" spans="1:7" x14ac:dyDescent="0.45">
      <c r="A358" t="s">
        <v>555</v>
      </c>
      <c r="B358" t="s">
        <v>7</v>
      </c>
      <c r="C358" t="s">
        <v>534</v>
      </c>
      <c r="D358">
        <v>12</v>
      </c>
      <c r="E358">
        <v>11</v>
      </c>
      <c r="F358" s="47">
        <v>91</v>
      </c>
      <c r="G358" s="48">
        <f t="shared" si="5"/>
        <v>0</v>
      </c>
    </row>
    <row r="359" spans="1:7" x14ac:dyDescent="0.45">
      <c r="A359" t="s">
        <v>501</v>
      </c>
      <c r="B359" t="s">
        <v>66</v>
      </c>
      <c r="C359" t="s">
        <v>534</v>
      </c>
      <c r="D359">
        <v>21</v>
      </c>
      <c r="E359">
        <v>8</v>
      </c>
      <c r="F359" s="47">
        <v>90</v>
      </c>
      <c r="G359" s="48">
        <f t="shared" si="5"/>
        <v>0</v>
      </c>
    </row>
    <row r="360" spans="1:7" x14ac:dyDescent="0.45">
      <c r="A360" t="s">
        <v>301</v>
      </c>
      <c r="B360" t="s">
        <v>8</v>
      </c>
      <c r="C360" t="s">
        <v>533</v>
      </c>
      <c r="D360">
        <v>14</v>
      </c>
      <c r="E360">
        <v>10</v>
      </c>
      <c r="F360" s="47">
        <v>89</v>
      </c>
      <c r="G360" s="48">
        <f t="shared" si="5"/>
        <v>0</v>
      </c>
    </row>
    <row r="361" spans="1:7" x14ac:dyDescent="0.45">
      <c r="A361" t="s">
        <v>86</v>
      </c>
      <c r="B361" t="s">
        <v>14</v>
      </c>
      <c r="C361" t="s">
        <v>534</v>
      </c>
      <c r="D361">
        <v>11</v>
      </c>
      <c r="E361">
        <v>11</v>
      </c>
      <c r="F361" s="47">
        <v>89</v>
      </c>
      <c r="G361" s="48">
        <f t="shared" si="5"/>
        <v>0</v>
      </c>
    </row>
    <row r="362" spans="1:7" x14ac:dyDescent="0.45">
      <c r="A362" t="s">
        <v>437</v>
      </c>
      <c r="B362" t="s">
        <v>53</v>
      </c>
      <c r="C362" t="s">
        <v>529</v>
      </c>
      <c r="D362">
        <v>10</v>
      </c>
      <c r="E362">
        <v>10</v>
      </c>
      <c r="F362" s="47">
        <v>89</v>
      </c>
      <c r="G362" s="48">
        <f t="shared" si="5"/>
        <v>0</v>
      </c>
    </row>
    <row r="363" spans="1:7" x14ac:dyDescent="0.45">
      <c r="A363" t="s">
        <v>375</v>
      </c>
      <c r="B363" t="s">
        <v>31</v>
      </c>
      <c r="C363" t="s">
        <v>533</v>
      </c>
      <c r="D363">
        <v>13</v>
      </c>
      <c r="E363">
        <v>11</v>
      </c>
      <c r="F363" s="47">
        <v>88.1</v>
      </c>
      <c r="G363" s="48">
        <f t="shared" si="5"/>
        <v>0.99999999999994316</v>
      </c>
    </row>
    <row r="364" spans="1:7" x14ac:dyDescent="0.45">
      <c r="A364" t="s">
        <v>519</v>
      </c>
      <c r="B364" t="s">
        <v>10</v>
      </c>
      <c r="C364" t="s">
        <v>534</v>
      </c>
      <c r="D364">
        <v>18</v>
      </c>
      <c r="E364">
        <v>8</v>
      </c>
      <c r="F364" s="47">
        <v>87.2</v>
      </c>
      <c r="G364" s="48">
        <f t="shared" si="5"/>
        <v>2.0000000000000284</v>
      </c>
    </row>
    <row r="365" spans="1:7" x14ac:dyDescent="0.45">
      <c r="A365" t="s">
        <v>375</v>
      </c>
      <c r="B365" t="s">
        <v>31</v>
      </c>
      <c r="C365" t="s">
        <v>534</v>
      </c>
      <c r="D365">
        <v>18</v>
      </c>
      <c r="E365">
        <v>8</v>
      </c>
      <c r="F365" s="47">
        <v>87.1</v>
      </c>
      <c r="G365" s="48">
        <f t="shared" si="5"/>
        <v>0.99999999999994316</v>
      </c>
    </row>
    <row r="366" spans="1:7" x14ac:dyDescent="0.45">
      <c r="A366" t="s">
        <v>350</v>
      </c>
      <c r="B366" t="s">
        <v>78</v>
      </c>
      <c r="C366" t="s">
        <v>534</v>
      </c>
      <c r="D366">
        <v>14</v>
      </c>
      <c r="E366">
        <v>11</v>
      </c>
      <c r="F366" s="47">
        <v>87</v>
      </c>
      <c r="G366" s="48">
        <f t="shared" si="5"/>
        <v>0</v>
      </c>
    </row>
    <row r="367" spans="1:7" x14ac:dyDescent="0.45">
      <c r="A367" t="s">
        <v>503</v>
      </c>
      <c r="B367" t="s">
        <v>35</v>
      </c>
      <c r="C367" t="s">
        <v>534</v>
      </c>
      <c r="D367">
        <v>19</v>
      </c>
      <c r="E367">
        <v>7</v>
      </c>
      <c r="F367" s="47">
        <v>87</v>
      </c>
      <c r="G367" s="48">
        <f t="shared" si="5"/>
        <v>0</v>
      </c>
    </row>
    <row r="368" spans="1:7" x14ac:dyDescent="0.45">
      <c r="A368" t="s">
        <v>228</v>
      </c>
      <c r="B368" t="s">
        <v>65</v>
      </c>
      <c r="C368" t="s">
        <v>531</v>
      </c>
      <c r="D368">
        <v>13</v>
      </c>
      <c r="E368">
        <v>7</v>
      </c>
      <c r="F368" s="47">
        <v>87</v>
      </c>
      <c r="G368" s="48">
        <f t="shared" si="5"/>
        <v>0</v>
      </c>
    </row>
    <row r="369" spans="1:7" x14ac:dyDescent="0.45">
      <c r="A369" t="s">
        <v>309</v>
      </c>
      <c r="B369" t="s">
        <v>10</v>
      </c>
      <c r="C369" t="s">
        <v>532</v>
      </c>
      <c r="D369">
        <v>11</v>
      </c>
      <c r="E369">
        <v>11</v>
      </c>
      <c r="F369" s="47">
        <v>86.2</v>
      </c>
      <c r="G369" s="48">
        <f t="shared" si="5"/>
        <v>2.0000000000000284</v>
      </c>
    </row>
    <row r="370" spans="1:7" x14ac:dyDescent="0.45">
      <c r="A370" t="s">
        <v>95</v>
      </c>
      <c r="B370" t="s">
        <v>37</v>
      </c>
      <c r="C370" t="s">
        <v>534</v>
      </c>
      <c r="D370">
        <v>14</v>
      </c>
      <c r="E370">
        <v>11</v>
      </c>
      <c r="F370" s="47">
        <v>86</v>
      </c>
      <c r="G370" s="48">
        <f t="shared" si="5"/>
        <v>0</v>
      </c>
    </row>
    <row r="371" spans="1:7" x14ac:dyDescent="0.45">
      <c r="A371" t="s">
        <v>80</v>
      </c>
      <c r="B371" t="s">
        <v>10</v>
      </c>
      <c r="C371" t="s">
        <v>529</v>
      </c>
      <c r="D371">
        <v>11</v>
      </c>
      <c r="E371">
        <v>10</v>
      </c>
      <c r="F371" s="47">
        <v>86</v>
      </c>
      <c r="G371" s="48">
        <f t="shared" si="5"/>
        <v>0</v>
      </c>
    </row>
    <row r="372" spans="1:7" x14ac:dyDescent="0.45">
      <c r="A372" t="s">
        <v>374</v>
      </c>
      <c r="B372" t="s">
        <v>7</v>
      </c>
      <c r="C372" t="s">
        <v>529</v>
      </c>
      <c r="D372">
        <v>10</v>
      </c>
      <c r="E372">
        <v>10</v>
      </c>
      <c r="F372" s="47">
        <v>84.2</v>
      </c>
      <c r="G372" s="48">
        <f t="shared" si="5"/>
        <v>2.0000000000000284</v>
      </c>
    </row>
    <row r="373" spans="1:7" x14ac:dyDescent="0.45">
      <c r="A373" t="s">
        <v>351</v>
      </c>
      <c r="B373" t="s">
        <v>24</v>
      </c>
      <c r="C373" t="s">
        <v>530</v>
      </c>
      <c r="D373">
        <v>10</v>
      </c>
      <c r="E373">
        <v>10</v>
      </c>
      <c r="F373" s="47">
        <v>84</v>
      </c>
      <c r="G373" s="48">
        <f t="shared" si="5"/>
        <v>0</v>
      </c>
    </row>
    <row r="374" spans="1:7" x14ac:dyDescent="0.45">
      <c r="A374" t="s">
        <v>173</v>
      </c>
      <c r="B374" t="s">
        <v>47</v>
      </c>
      <c r="C374" t="s">
        <v>534</v>
      </c>
      <c r="D374">
        <v>13</v>
      </c>
      <c r="E374">
        <v>11</v>
      </c>
      <c r="F374" s="47">
        <v>82.2</v>
      </c>
      <c r="G374" s="48">
        <f t="shared" si="5"/>
        <v>2.0000000000000284</v>
      </c>
    </row>
    <row r="375" spans="1:7" x14ac:dyDescent="0.45">
      <c r="A375" t="s">
        <v>70</v>
      </c>
      <c r="B375" t="s">
        <v>53</v>
      </c>
      <c r="C375" t="s">
        <v>534</v>
      </c>
      <c r="D375">
        <v>11</v>
      </c>
      <c r="E375">
        <v>10</v>
      </c>
      <c r="F375" s="47">
        <v>82.1</v>
      </c>
      <c r="G375" s="48">
        <f t="shared" si="5"/>
        <v>0.99999999999994316</v>
      </c>
    </row>
    <row r="376" spans="1:7" x14ac:dyDescent="0.45">
      <c r="A376" t="s">
        <v>159</v>
      </c>
      <c r="B376" t="s">
        <v>31</v>
      </c>
      <c r="C376" t="s">
        <v>534</v>
      </c>
      <c r="D376">
        <v>15</v>
      </c>
      <c r="E376">
        <v>11</v>
      </c>
      <c r="F376" s="47">
        <v>82</v>
      </c>
      <c r="G376" s="48">
        <f t="shared" si="5"/>
        <v>0</v>
      </c>
    </row>
    <row r="377" spans="1:7" x14ac:dyDescent="0.45">
      <c r="A377" t="s">
        <v>171</v>
      </c>
      <c r="B377" t="s">
        <v>7</v>
      </c>
      <c r="C377" t="s">
        <v>532</v>
      </c>
      <c r="D377">
        <v>13</v>
      </c>
      <c r="E377">
        <v>10</v>
      </c>
      <c r="F377" s="47">
        <v>81.2</v>
      </c>
      <c r="G377" s="48">
        <f t="shared" si="5"/>
        <v>2.0000000000000284</v>
      </c>
    </row>
    <row r="378" spans="1:7" x14ac:dyDescent="0.45">
      <c r="A378" t="s">
        <v>98</v>
      </c>
      <c r="B378" t="s">
        <v>93</v>
      </c>
      <c r="C378" t="s">
        <v>533</v>
      </c>
      <c r="D378">
        <v>10</v>
      </c>
      <c r="E378">
        <v>9</v>
      </c>
      <c r="F378" s="47">
        <v>81</v>
      </c>
      <c r="G378" s="48">
        <f t="shared" si="5"/>
        <v>0</v>
      </c>
    </row>
    <row r="379" spans="1:7" x14ac:dyDescent="0.45">
      <c r="A379" t="s">
        <v>266</v>
      </c>
      <c r="B379" t="s">
        <v>93</v>
      </c>
      <c r="C379" t="s">
        <v>532</v>
      </c>
      <c r="D379">
        <v>13</v>
      </c>
      <c r="E379">
        <v>10</v>
      </c>
      <c r="F379" s="47">
        <v>81</v>
      </c>
      <c r="G379" s="48">
        <f t="shared" si="5"/>
        <v>0</v>
      </c>
    </row>
    <row r="380" spans="1:7" x14ac:dyDescent="0.45">
      <c r="A380" t="s">
        <v>360</v>
      </c>
      <c r="B380" t="s">
        <v>117</v>
      </c>
      <c r="C380" t="s">
        <v>534</v>
      </c>
      <c r="D380">
        <v>12</v>
      </c>
      <c r="E380">
        <v>9</v>
      </c>
      <c r="F380" s="47">
        <v>78.2</v>
      </c>
      <c r="G380" s="48">
        <f t="shared" si="5"/>
        <v>2.0000000000000284</v>
      </c>
    </row>
    <row r="381" spans="1:7" x14ac:dyDescent="0.45">
      <c r="A381" t="s">
        <v>507</v>
      </c>
      <c r="B381" t="s">
        <v>8</v>
      </c>
      <c r="C381" t="s">
        <v>534</v>
      </c>
      <c r="D381">
        <v>13</v>
      </c>
      <c r="E381">
        <v>8</v>
      </c>
      <c r="F381" s="47">
        <v>78</v>
      </c>
      <c r="G381" s="48">
        <f t="shared" si="5"/>
        <v>0</v>
      </c>
    </row>
    <row r="382" spans="1:7" x14ac:dyDescent="0.45">
      <c r="A382" t="s">
        <v>344</v>
      </c>
      <c r="B382" t="s">
        <v>65</v>
      </c>
      <c r="C382" t="s">
        <v>529</v>
      </c>
      <c r="D382">
        <v>9</v>
      </c>
      <c r="E382">
        <v>9</v>
      </c>
      <c r="F382" s="47">
        <v>78</v>
      </c>
      <c r="G382" s="48">
        <f t="shared" si="5"/>
        <v>0</v>
      </c>
    </row>
    <row r="383" spans="1:7" x14ac:dyDescent="0.45">
      <c r="A383" t="s">
        <v>494</v>
      </c>
      <c r="B383" t="s">
        <v>117</v>
      </c>
      <c r="C383" t="s">
        <v>534</v>
      </c>
      <c r="D383">
        <v>18</v>
      </c>
      <c r="E383">
        <v>7</v>
      </c>
      <c r="F383" s="47">
        <v>77.2</v>
      </c>
      <c r="G383" s="48">
        <f t="shared" si="5"/>
        <v>2.0000000000000284</v>
      </c>
    </row>
    <row r="384" spans="1:7" x14ac:dyDescent="0.45">
      <c r="A384" t="s">
        <v>446</v>
      </c>
      <c r="B384" t="s">
        <v>117</v>
      </c>
      <c r="C384" t="s">
        <v>529</v>
      </c>
      <c r="D384">
        <v>12</v>
      </c>
      <c r="E384">
        <v>8</v>
      </c>
      <c r="F384" s="47">
        <v>76.2</v>
      </c>
      <c r="G384" s="48">
        <f t="shared" si="5"/>
        <v>2.0000000000000284</v>
      </c>
    </row>
    <row r="385" spans="1:7" x14ac:dyDescent="0.45">
      <c r="A385" t="s">
        <v>26</v>
      </c>
      <c r="B385" t="s">
        <v>27</v>
      </c>
      <c r="C385" t="s">
        <v>534</v>
      </c>
      <c r="D385">
        <v>9</v>
      </c>
      <c r="E385">
        <v>9</v>
      </c>
      <c r="F385" s="47">
        <v>76</v>
      </c>
      <c r="G385" s="48">
        <f t="shared" si="5"/>
        <v>0</v>
      </c>
    </row>
    <row r="386" spans="1:7" x14ac:dyDescent="0.45">
      <c r="A386" t="s">
        <v>562</v>
      </c>
      <c r="B386" t="s">
        <v>10</v>
      </c>
      <c r="C386" t="s">
        <v>529</v>
      </c>
      <c r="D386">
        <v>9</v>
      </c>
      <c r="E386">
        <v>9</v>
      </c>
      <c r="F386" s="47">
        <v>76</v>
      </c>
      <c r="G386" s="48">
        <f t="shared" ref="G386:G449" si="6">(F386-ROUND(F386,0))*10</f>
        <v>0</v>
      </c>
    </row>
    <row r="387" spans="1:7" x14ac:dyDescent="0.45">
      <c r="A387" t="s">
        <v>166</v>
      </c>
      <c r="B387" t="s">
        <v>114</v>
      </c>
      <c r="C387" t="s">
        <v>532</v>
      </c>
      <c r="D387">
        <v>10</v>
      </c>
      <c r="E387">
        <v>9</v>
      </c>
      <c r="F387" s="47">
        <v>76</v>
      </c>
      <c r="G387" s="48">
        <f t="shared" si="6"/>
        <v>0</v>
      </c>
    </row>
    <row r="388" spans="1:7" x14ac:dyDescent="0.45">
      <c r="A388" t="s">
        <v>456</v>
      </c>
      <c r="B388" t="s">
        <v>53</v>
      </c>
      <c r="C388" t="s">
        <v>531</v>
      </c>
      <c r="D388">
        <v>9</v>
      </c>
      <c r="E388">
        <v>9</v>
      </c>
      <c r="F388" s="47">
        <v>76</v>
      </c>
      <c r="G388" s="48">
        <f t="shared" si="6"/>
        <v>0</v>
      </c>
    </row>
    <row r="389" spans="1:7" x14ac:dyDescent="0.45">
      <c r="A389" t="s">
        <v>391</v>
      </c>
      <c r="B389" t="s">
        <v>57</v>
      </c>
      <c r="C389" t="s">
        <v>529</v>
      </c>
      <c r="D389">
        <v>9</v>
      </c>
      <c r="E389">
        <v>9</v>
      </c>
      <c r="F389" s="47">
        <v>75</v>
      </c>
      <c r="G389" s="48">
        <f t="shared" si="6"/>
        <v>0</v>
      </c>
    </row>
    <row r="390" spans="1:7" x14ac:dyDescent="0.45">
      <c r="A390" t="s">
        <v>443</v>
      </c>
      <c r="B390" t="s">
        <v>7</v>
      </c>
      <c r="C390" t="s">
        <v>529</v>
      </c>
      <c r="D390">
        <v>12</v>
      </c>
      <c r="E390">
        <v>8</v>
      </c>
      <c r="F390" s="47">
        <v>74</v>
      </c>
      <c r="G390" s="48">
        <f t="shared" si="6"/>
        <v>0</v>
      </c>
    </row>
    <row r="391" spans="1:7" x14ac:dyDescent="0.45">
      <c r="A391" t="s">
        <v>261</v>
      </c>
      <c r="B391" t="s">
        <v>20</v>
      </c>
      <c r="C391" t="s">
        <v>534</v>
      </c>
      <c r="D391">
        <v>11</v>
      </c>
      <c r="E391">
        <v>9</v>
      </c>
      <c r="F391" s="47">
        <v>73.2</v>
      </c>
      <c r="G391" s="48">
        <f t="shared" si="6"/>
        <v>2.0000000000000284</v>
      </c>
    </row>
    <row r="392" spans="1:7" x14ac:dyDescent="0.45">
      <c r="A392" t="s">
        <v>352</v>
      </c>
      <c r="B392" t="s">
        <v>20</v>
      </c>
      <c r="C392" t="s">
        <v>530</v>
      </c>
      <c r="D392">
        <v>10</v>
      </c>
      <c r="E392">
        <v>8</v>
      </c>
      <c r="F392" s="47">
        <v>72</v>
      </c>
      <c r="G392" s="48">
        <f t="shared" si="6"/>
        <v>0</v>
      </c>
    </row>
    <row r="393" spans="1:7" x14ac:dyDescent="0.45">
      <c r="A393" t="s">
        <v>191</v>
      </c>
      <c r="B393" t="s">
        <v>24</v>
      </c>
      <c r="C393" t="s">
        <v>532</v>
      </c>
      <c r="D393">
        <v>10</v>
      </c>
      <c r="E393">
        <v>9</v>
      </c>
      <c r="F393" s="47">
        <v>71</v>
      </c>
      <c r="G393" s="48">
        <f t="shared" si="6"/>
        <v>0</v>
      </c>
    </row>
    <row r="394" spans="1:7" x14ac:dyDescent="0.45">
      <c r="A394" t="s">
        <v>552</v>
      </c>
      <c r="B394" t="s">
        <v>90</v>
      </c>
      <c r="C394" t="s">
        <v>530</v>
      </c>
      <c r="D394">
        <v>10</v>
      </c>
      <c r="E394">
        <v>9</v>
      </c>
      <c r="F394" s="47">
        <v>70.099999999999994</v>
      </c>
      <c r="G394" s="48">
        <f t="shared" si="6"/>
        <v>0.99999999999994316</v>
      </c>
    </row>
    <row r="395" spans="1:7" x14ac:dyDescent="0.45">
      <c r="A395" t="s">
        <v>309</v>
      </c>
      <c r="B395" t="s">
        <v>10</v>
      </c>
      <c r="C395" t="s">
        <v>534</v>
      </c>
      <c r="D395">
        <v>13</v>
      </c>
      <c r="E395">
        <v>5</v>
      </c>
      <c r="F395" s="47">
        <v>70</v>
      </c>
      <c r="G395" s="48">
        <f t="shared" si="6"/>
        <v>0</v>
      </c>
    </row>
    <row r="396" spans="1:7" x14ac:dyDescent="0.45">
      <c r="A396" t="s">
        <v>557</v>
      </c>
      <c r="B396" t="s">
        <v>78</v>
      </c>
      <c r="C396" t="s">
        <v>534</v>
      </c>
      <c r="D396">
        <v>8</v>
      </c>
      <c r="E396">
        <v>8</v>
      </c>
      <c r="F396" s="47">
        <v>70</v>
      </c>
      <c r="G396" s="48">
        <f t="shared" si="6"/>
        <v>0</v>
      </c>
    </row>
    <row r="397" spans="1:7" x14ac:dyDescent="0.45">
      <c r="A397" t="s">
        <v>481</v>
      </c>
      <c r="B397" t="s">
        <v>29</v>
      </c>
      <c r="C397" t="s">
        <v>531</v>
      </c>
      <c r="D397">
        <v>9</v>
      </c>
      <c r="E397">
        <v>8</v>
      </c>
      <c r="F397" s="47">
        <v>69.2</v>
      </c>
      <c r="G397" s="48">
        <f t="shared" si="6"/>
        <v>2.0000000000000284</v>
      </c>
    </row>
    <row r="398" spans="1:7" x14ac:dyDescent="0.45">
      <c r="A398" t="s">
        <v>460</v>
      </c>
      <c r="B398" t="s">
        <v>47</v>
      </c>
      <c r="C398" t="s">
        <v>533</v>
      </c>
      <c r="D398">
        <v>12</v>
      </c>
      <c r="E398">
        <v>7</v>
      </c>
      <c r="F398" s="47">
        <v>69.2</v>
      </c>
      <c r="G398" s="48">
        <f t="shared" si="6"/>
        <v>2.0000000000000284</v>
      </c>
    </row>
    <row r="399" spans="1:7" x14ac:dyDescent="0.45">
      <c r="A399" t="s">
        <v>375</v>
      </c>
      <c r="B399" t="s">
        <v>31</v>
      </c>
      <c r="C399" t="s">
        <v>531</v>
      </c>
      <c r="D399">
        <v>12</v>
      </c>
      <c r="E399">
        <v>5</v>
      </c>
      <c r="F399" s="47">
        <v>69.099999999999994</v>
      </c>
      <c r="G399" s="48">
        <f t="shared" si="6"/>
        <v>0.99999999999994316</v>
      </c>
    </row>
    <row r="400" spans="1:7" x14ac:dyDescent="0.45">
      <c r="A400" t="s">
        <v>482</v>
      </c>
      <c r="B400" t="s">
        <v>14</v>
      </c>
      <c r="C400" t="s">
        <v>532</v>
      </c>
      <c r="D400">
        <v>13</v>
      </c>
      <c r="E400">
        <v>7</v>
      </c>
      <c r="F400" s="47">
        <v>69</v>
      </c>
      <c r="G400" s="48">
        <f t="shared" si="6"/>
        <v>0</v>
      </c>
    </row>
    <row r="401" spans="1:7" x14ac:dyDescent="0.45">
      <c r="A401" t="s">
        <v>394</v>
      </c>
      <c r="B401" t="s">
        <v>7</v>
      </c>
      <c r="C401" t="s">
        <v>534</v>
      </c>
      <c r="D401">
        <v>10</v>
      </c>
      <c r="E401">
        <v>8</v>
      </c>
      <c r="F401" s="47">
        <v>69</v>
      </c>
      <c r="G401" s="48">
        <f t="shared" si="6"/>
        <v>0</v>
      </c>
    </row>
    <row r="402" spans="1:7" x14ac:dyDescent="0.45">
      <c r="A402" t="s">
        <v>558</v>
      </c>
      <c r="B402" t="s">
        <v>114</v>
      </c>
      <c r="C402" t="s">
        <v>530</v>
      </c>
      <c r="D402">
        <v>9</v>
      </c>
      <c r="E402">
        <v>8</v>
      </c>
      <c r="F402" s="47">
        <v>69</v>
      </c>
      <c r="G402" s="48">
        <f t="shared" si="6"/>
        <v>0</v>
      </c>
    </row>
    <row r="403" spans="1:7" x14ac:dyDescent="0.45">
      <c r="A403" t="s">
        <v>218</v>
      </c>
      <c r="B403" t="s">
        <v>112</v>
      </c>
      <c r="C403" t="s">
        <v>531</v>
      </c>
      <c r="D403">
        <v>9</v>
      </c>
      <c r="E403">
        <v>8</v>
      </c>
      <c r="F403" s="47">
        <v>68.2</v>
      </c>
      <c r="G403" s="48">
        <f t="shared" si="6"/>
        <v>2.0000000000000284</v>
      </c>
    </row>
    <row r="404" spans="1:7" x14ac:dyDescent="0.45">
      <c r="A404" t="s">
        <v>314</v>
      </c>
      <c r="B404" t="s">
        <v>8</v>
      </c>
      <c r="C404" t="s">
        <v>530</v>
      </c>
      <c r="D404">
        <v>13</v>
      </c>
      <c r="E404">
        <v>6</v>
      </c>
      <c r="F404" s="47">
        <v>68</v>
      </c>
      <c r="G404" s="48">
        <f t="shared" si="6"/>
        <v>0</v>
      </c>
    </row>
    <row r="405" spans="1:7" x14ac:dyDescent="0.45">
      <c r="A405" t="s">
        <v>246</v>
      </c>
      <c r="B405" t="s">
        <v>27</v>
      </c>
      <c r="C405" t="s">
        <v>530</v>
      </c>
      <c r="D405">
        <v>9</v>
      </c>
      <c r="E405">
        <v>8</v>
      </c>
      <c r="F405" s="47">
        <v>68</v>
      </c>
      <c r="G405" s="48">
        <f t="shared" si="6"/>
        <v>0</v>
      </c>
    </row>
    <row r="406" spans="1:7" x14ac:dyDescent="0.45">
      <c r="A406" t="s">
        <v>289</v>
      </c>
      <c r="B406" t="s">
        <v>65</v>
      </c>
      <c r="C406" t="s">
        <v>530</v>
      </c>
      <c r="D406">
        <v>8</v>
      </c>
      <c r="E406">
        <v>7</v>
      </c>
      <c r="F406" s="47">
        <v>68</v>
      </c>
      <c r="G406" s="48">
        <f t="shared" si="6"/>
        <v>0</v>
      </c>
    </row>
    <row r="407" spans="1:7" x14ac:dyDescent="0.45">
      <c r="A407" t="s">
        <v>195</v>
      </c>
      <c r="B407" t="s">
        <v>57</v>
      </c>
      <c r="C407" t="s">
        <v>534</v>
      </c>
      <c r="D407">
        <v>9</v>
      </c>
      <c r="E407">
        <v>5</v>
      </c>
      <c r="F407" s="47">
        <v>68</v>
      </c>
      <c r="G407" s="48">
        <f t="shared" si="6"/>
        <v>0</v>
      </c>
    </row>
    <row r="408" spans="1:7" x14ac:dyDescent="0.45">
      <c r="A408" t="s">
        <v>272</v>
      </c>
      <c r="B408" t="s">
        <v>117</v>
      </c>
      <c r="C408" t="s">
        <v>534</v>
      </c>
      <c r="D408">
        <v>10</v>
      </c>
      <c r="E408">
        <v>8</v>
      </c>
      <c r="F408" s="47">
        <v>67.099999999999994</v>
      </c>
      <c r="G408" s="48">
        <f t="shared" si="6"/>
        <v>0.99999999999994316</v>
      </c>
    </row>
    <row r="409" spans="1:7" x14ac:dyDescent="0.45">
      <c r="A409" t="s">
        <v>151</v>
      </c>
      <c r="B409" t="s">
        <v>12</v>
      </c>
      <c r="C409" t="s">
        <v>534</v>
      </c>
      <c r="D409">
        <v>9</v>
      </c>
      <c r="E409">
        <v>6</v>
      </c>
      <c r="F409" s="47">
        <v>67</v>
      </c>
      <c r="G409" s="48">
        <f t="shared" si="6"/>
        <v>0</v>
      </c>
    </row>
    <row r="410" spans="1:7" x14ac:dyDescent="0.45">
      <c r="A410" t="s">
        <v>309</v>
      </c>
      <c r="B410" t="s">
        <v>10</v>
      </c>
      <c r="C410" t="s">
        <v>531</v>
      </c>
      <c r="D410">
        <v>10</v>
      </c>
      <c r="E410">
        <v>7</v>
      </c>
      <c r="F410" s="47">
        <v>67</v>
      </c>
      <c r="G410" s="48">
        <f t="shared" si="6"/>
        <v>0</v>
      </c>
    </row>
    <row r="411" spans="1:7" x14ac:dyDescent="0.45">
      <c r="A411" t="s">
        <v>197</v>
      </c>
      <c r="B411" t="s">
        <v>63</v>
      </c>
      <c r="C411" t="s">
        <v>534</v>
      </c>
      <c r="D411">
        <v>10</v>
      </c>
      <c r="E411">
        <v>7</v>
      </c>
      <c r="F411" s="47">
        <v>67</v>
      </c>
      <c r="G411" s="48">
        <f t="shared" si="6"/>
        <v>0</v>
      </c>
    </row>
    <row r="412" spans="1:7" x14ac:dyDescent="0.45">
      <c r="A412" t="s">
        <v>489</v>
      </c>
      <c r="B412" t="s">
        <v>8</v>
      </c>
      <c r="C412" t="s">
        <v>534</v>
      </c>
      <c r="D412">
        <v>8</v>
      </c>
      <c r="E412">
        <v>8</v>
      </c>
      <c r="F412" s="47">
        <v>66</v>
      </c>
      <c r="G412" s="48">
        <f t="shared" si="6"/>
        <v>0</v>
      </c>
    </row>
    <row r="413" spans="1:7" x14ac:dyDescent="0.45">
      <c r="A413" t="s">
        <v>313</v>
      </c>
      <c r="B413" t="s">
        <v>22</v>
      </c>
      <c r="C413" t="s">
        <v>532</v>
      </c>
      <c r="D413">
        <v>10</v>
      </c>
      <c r="E413">
        <v>8</v>
      </c>
      <c r="F413" s="47">
        <v>65.2</v>
      </c>
      <c r="G413" s="48">
        <f t="shared" si="6"/>
        <v>2.0000000000000284</v>
      </c>
    </row>
    <row r="414" spans="1:7" x14ac:dyDescent="0.45">
      <c r="A414" t="s">
        <v>556</v>
      </c>
      <c r="B414" t="s">
        <v>24</v>
      </c>
      <c r="C414" t="s">
        <v>530</v>
      </c>
      <c r="D414">
        <v>8</v>
      </c>
      <c r="E414">
        <v>8</v>
      </c>
      <c r="F414" s="47">
        <v>65</v>
      </c>
      <c r="G414" s="48">
        <f t="shared" si="6"/>
        <v>0</v>
      </c>
    </row>
    <row r="415" spans="1:7" x14ac:dyDescent="0.45">
      <c r="A415" t="s">
        <v>134</v>
      </c>
      <c r="B415" t="s">
        <v>22</v>
      </c>
      <c r="C415" t="s">
        <v>530</v>
      </c>
      <c r="D415">
        <v>13</v>
      </c>
      <c r="E415">
        <v>5</v>
      </c>
      <c r="F415" s="47">
        <v>64.2</v>
      </c>
      <c r="G415" s="48">
        <f t="shared" si="6"/>
        <v>2.0000000000000284</v>
      </c>
    </row>
    <row r="416" spans="1:7" x14ac:dyDescent="0.45">
      <c r="A416" t="s">
        <v>445</v>
      </c>
      <c r="B416" t="s">
        <v>12</v>
      </c>
      <c r="C416" t="s">
        <v>529</v>
      </c>
      <c r="D416">
        <v>9</v>
      </c>
      <c r="E416">
        <v>7</v>
      </c>
      <c r="F416" s="47">
        <v>64</v>
      </c>
      <c r="G416" s="48">
        <f t="shared" si="6"/>
        <v>0</v>
      </c>
    </row>
    <row r="417" spans="1:7" x14ac:dyDescent="0.45">
      <c r="A417" t="s">
        <v>498</v>
      </c>
      <c r="B417" t="s">
        <v>12</v>
      </c>
      <c r="C417" t="s">
        <v>534</v>
      </c>
      <c r="D417">
        <v>13</v>
      </c>
      <c r="E417">
        <v>7</v>
      </c>
      <c r="F417" s="47">
        <v>64</v>
      </c>
      <c r="G417" s="48">
        <f t="shared" si="6"/>
        <v>0</v>
      </c>
    </row>
    <row r="418" spans="1:7" x14ac:dyDescent="0.45">
      <c r="A418" t="s">
        <v>96</v>
      </c>
      <c r="B418" t="s">
        <v>37</v>
      </c>
      <c r="C418" t="s">
        <v>531</v>
      </c>
      <c r="D418">
        <v>11</v>
      </c>
      <c r="E418">
        <v>7</v>
      </c>
      <c r="F418" s="47">
        <v>63.1</v>
      </c>
      <c r="G418" s="48">
        <f t="shared" si="6"/>
        <v>1.0000000000000142</v>
      </c>
    </row>
    <row r="419" spans="1:7" x14ac:dyDescent="0.45">
      <c r="A419" t="s">
        <v>347</v>
      </c>
      <c r="B419" t="s">
        <v>66</v>
      </c>
      <c r="C419" t="s">
        <v>532</v>
      </c>
      <c r="D419">
        <v>12</v>
      </c>
      <c r="E419">
        <v>6</v>
      </c>
      <c r="F419" s="47">
        <v>62</v>
      </c>
      <c r="G419" s="48">
        <f t="shared" si="6"/>
        <v>0</v>
      </c>
    </row>
    <row r="420" spans="1:7" x14ac:dyDescent="0.45">
      <c r="A420" t="s">
        <v>224</v>
      </c>
      <c r="B420" t="s">
        <v>27</v>
      </c>
      <c r="C420" t="s">
        <v>531</v>
      </c>
      <c r="D420">
        <v>7</v>
      </c>
      <c r="E420">
        <v>7</v>
      </c>
      <c r="F420" s="47">
        <v>61</v>
      </c>
      <c r="G420" s="48">
        <f t="shared" si="6"/>
        <v>0</v>
      </c>
    </row>
    <row r="421" spans="1:7" x14ac:dyDescent="0.45">
      <c r="A421" t="s">
        <v>471</v>
      </c>
      <c r="B421" t="s">
        <v>18</v>
      </c>
      <c r="C421" t="s">
        <v>533</v>
      </c>
      <c r="D421">
        <v>8</v>
      </c>
      <c r="E421">
        <v>7</v>
      </c>
      <c r="F421" s="47">
        <v>61</v>
      </c>
      <c r="G421" s="48">
        <f t="shared" si="6"/>
        <v>0</v>
      </c>
    </row>
    <row r="422" spans="1:7" x14ac:dyDescent="0.45">
      <c r="A422" t="s">
        <v>554</v>
      </c>
      <c r="B422" t="s">
        <v>24</v>
      </c>
      <c r="C422" t="s">
        <v>534</v>
      </c>
      <c r="D422">
        <v>7</v>
      </c>
      <c r="E422">
        <v>7</v>
      </c>
      <c r="F422" s="47">
        <v>61</v>
      </c>
      <c r="G422" s="48">
        <f t="shared" si="6"/>
        <v>0</v>
      </c>
    </row>
    <row r="423" spans="1:7" x14ac:dyDescent="0.45">
      <c r="A423" t="s">
        <v>458</v>
      </c>
      <c r="B423" t="s">
        <v>37</v>
      </c>
      <c r="C423" t="s">
        <v>531</v>
      </c>
      <c r="D423">
        <v>10</v>
      </c>
      <c r="E423">
        <v>6</v>
      </c>
      <c r="F423" s="47">
        <v>60</v>
      </c>
      <c r="G423" s="48">
        <f t="shared" si="6"/>
        <v>0</v>
      </c>
    </row>
    <row r="424" spans="1:7" x14ac:dyDescent="0.45">
      <c r="A424" t="s">
        <v>145</v>
      </c>
      <c r="B424" t="s">
        <v>33</v>
      </c>
      <c r="C424" t="s">
        <v>534</v>
      </c>
      <c r="D424">
        <v>12</v>
      </c>
      <c r="E424">
        <v>7</v>
      </c>
      <c r="F424" s="47">
        <v>59.2</v>
      </c>
      <c r="G424" s="48">
        <f t="shared" si="6"/>
        <v>2.0000000000000284</v>
      </c>
    </row>
    <row r="425" spans="1:7" x14ac:dyDescent="0.45">
      <c r="A425" t="s">
        <v>263</v>
      </c>
      <c r="B425" t="s">
        <v>114</v>
      </c>
      <c r="C425" t="s">
        <v>533</v>
      </c>
      <c r="D425">
        <v>10</v>
      </c>
      <c r="E425">
        <v>7</v>
      </c>
      <c r="F425" s="47">
        <v>59.2</v>
      </c>
      <c r="G425" s="48">
        <f t="shared" si="6"/>
        <v>2.0000000000000284</v>
      </c>
    </row>
    <row r="426" spans="1:7" x14ac:dyDescent="0.45">
      <c r="A426" t="s">
        <v>484</v>
      </c>
      <c r="B426" t="s">
        <v>10</v>
      </c>
      <c r="C426" t="s">
        <v>532</v>
      </c>
      <c r="D426">
        <v>8</v>
      </c>
      <c r="E426">
        <v>6</v>
      </c>
      <c r="F426" s="47">
        <v>59</v>
      </c>
      <c r="G426" s="48">
        <f t="shared" si="6"/>
        <v>0</v>
      </c>
    </row>
    <row r="427" spans="1:7" x14ac:dyDescent="0.45">
      <c r="A427" t="s">
        <v>170</v>
      </c>
      <c r="B427" t="s">
        <v>93</v>
      </c>
      <c r="C427" t="s">
        <v>532</v>
      </c>
      <c r="D427">
        <v>11</v>
      </c>
      <c r="E427">
        <v>6</v>
      </c>
      <c r="F427" s="47">
        <v>59</v>
      </c>
      <c r="G427" s="48">
        <f t="shared" si="6"/>
        <v>0</v>
      </c>
    </row>
    <row r="428" spans="1:7" x14ac:dyDescent="0.45">
      <c r="A428" t="s">
        <v>282</v>
      </c>
      <c r="B428" t="s">
        <v>20</v>
      </c>
      <c r="C428" t="s">
        <v>532</v>
      </c>
      <c r="D428">
        <v>8</v>
      </c>
      <c r="E428">
        <v>6</v>
      </c>
      <c r="F428" s="47">
        <v>59</v>
      </c>
      <c r="G428" s="48">
        <f t="shared" si="6"/>
        <v>0</v>
      </c>
    </row>
    <row r="429" spans="1:7" x14ac:dyDescent="0.45">
      <c r="A429" t="s">
        <v>516</v>
      </c>
      <c r="B429" t="s">
        <v>10</v>
      </c>
      <c r="C429" t="s">
        <v>534</v>
      </c>
      <c r="D429">
        <v>8</v>
      </c>
      <c r="E429">
        <v>6</v>
      </c>
      <c r="F429" s="47">
        <v>58.2</v>
      </c>
      <c r="G429" s="48">
        <f t="shared" si="6"/>
        <v>2.0000000000000284</v>
      </c>
    </row>
    <row r="430" spans="1:7" x14ac:dyDescent="0.45">
      <c r="A430" t="s">
        <v>279</v>
      </c>
      <c r="B430" t="s">
        <v>31</v>
      </c>
      <c r="C430" t="s">
        <v>530</v>
      </c>
      <c r="D430">
        <v>11</v>
      </c>
      <c r="E430">
        <v>8</v>
      </c>
      <c r="F430" s="47">
        <v>58.1</v>
      </c>
      <c r="G430" s="48">
        <f t="shared" si="6"/>
        <v>1.0000000000000142</v>
      </c>
    </row>
    <row r="431" spans="1:7" x14ac:dyDescent="0.45">
      <c r="A431" t="s">
        <v>490</v>
      </c>
      <c r="B431" t="s">
        <v>8</v>
      </c>
      <c r="C431" t="s">
        <v>534</v>
      </c>
      <c r="D431">
        <v>11</v>
      </c>
      <c r="E431">
        <v>6</v>
      </c>
      <c r="F431" s="47">
        <v>58</v>
      </c>
      <c r="G431" s="48">
        <f t="shared" si="6"/>
        <v>0</v>
      </c>
    </row>
    <row r="432" spans="1:7" x14ac:dyDescent="0.45">
      <c r="A432" t="s">
        <v>159</v>
      </c>
      <c r="B432" t="s">
        <v>31</v>
      </c>
      <c r="C432" t="s">
        <v>530</v>
      </c>
      <c r="D432">
        <v>8</v>
      </c>
      <c r="E432">
        <v>6</v>
      </c>
      <c r="F432" s="47">
        <v>58</v>
      </c>
      <c r="G432" s="48">
        <f t="shared" si="6"/>
        <v>0</v>
      </c>
    </row>
    <row r="433" spans="1:7" x14ac:dyDescent="0.45">
      <c r="A433" t="s">
        <v>250</v>
      </c>
      <c r="B433" t="s">
        <v>20</v>
      </c>
      <c r="C433" t="s">
        <v>534</v>
      </c>
      <c r="D433">
        <v>8</v>
      </c>
      <c r="E433">
        <v>6</v>
      </c>
      <c r="F433" s="47">
        <v>57</v>
      </c>
      <c r="G433" s="48">
        <f t="shared" si="6"/>
        <v>0</v>
      </c>
    </row>
    <row r="434" spans="1:7" x14ac:dyDescent="0.45">
      <c r="A434" t="s">
        <v>524</v>
      </c>
      <c r="B434" t="s">
        <v>37</v>
      </c>
      <c r="C434" t="s">
        <v>534</v>
      </c>
      <c r="D434">
        <v>11</v>
      </c>
      <c r="E434">
        <v>5</v>
      </c>
      <c r="F434" s="47">
        <v>56</v>
      </c>
      <c r="G434" s="48">
        <f t="shared" si="6"/>
        <v>0</v>
      </c>
    </row>
    <row r="435" spans="1:7" x14ac:dyDescent="0.45">
      <c r="A435" t="s">
        <v>512</v>
      </c>
      <c r="B435" t="s">
        <v>33</v>
      </c>
      <c r="C435" t="s">
        <v>534</v>
      </c>
      <c r="D435">
        <v>10</v>
      </c>
      <c r="E435">
        <v>7</v>
      </c>
      <c r="F435" s="47">
        <v>55.1</v>
      </c>
      <c r="G435" s="48">
        <f t="shared" si="6"/>
        <v>1.0000000000000142</v>
      </c>
    </row>
    <row r="436" spans="1:7" x14ac:dyDescent="0.45">
      <c r="A436" t="s">
        <v>367</v>
      </c>
      <c r="B436" t="s">
        <v>37</v>
      </c>
      <c r="C436" t="s">
        <v>530</v>
      </c>
      <c r="D436">
        <v>10</v>
      </c>
      <c r="E436">
        <v>5</v>
      </c>
      <c r="F436" s="47">
        <v>55.1</v>
      </c>
      <c r="G436" s="48">
        <f t="shared" si="6"/>
        <v>1.0000000000000142</v>
      </c>
    </row>
    <row r="437" spans="1:7" x14ac:dyDescent="0.45">
      <c r="A437" t="s">
        <v>560</v>
      </c>
      <c r="B437" t="s">
        <v>22</v>
      </c>
      <c r="C437" t="s">
        <v>534</v>
      </c>
      <c r="D437">
        <v>9</v>
      </c>
      <c r="E437">
        <v>4</v>
      </c>
      <c r="F437" s="47">
        <v>55</v>
      </c>
      <c r="G437" s="48">
        <f t="shared" si="6"/>
        <v>0</v>
      </c>
    </row>
    <row r="438" spans="1:7" x14ac:dyDescent="0.45">
      <c r="A438" t="s">
        <v>372</v>
      </c>
      <c r="B438" t="s">
        <v>90</v>
      </c>
      <c r="C438" t="s">
        <v>534</v>
      </c>
      <c r="D438">
        <v>8</v>
      </c>
      <c r="E438">
        <v>6</v>
      </c>
      <c r="F438" s="47">
        <v>55</v>
      </c>
      <c r="G438" s="48">
        <f t="shared" si="6"/>
        <v>0</v>
      </c>
    </row>
    <row r="439" spans="1:7" x14ac:dyDescent="0.45">
      <c r="A439" t="s">
        <v>442</v>
      </c>
      <c r="B439" t="s">
        <v>20</v>
      </c>
      <c r="C439" t="s">
        <v>529</v>
      </c>
      <c r="D439">
        <v>7</v>
      </c>
      <c r="E439">
        <v>7</v>
      </c>
      <c r="F439" s="47">
        <v>55</v>
      </c>
      <c r="G439" s="48">
        <f t="shared" si="6"/>
        <v>0</v>
      </c>
    </row>
    <row r="440" spans="1:7" x14ac:dyDescent="0.45">
      <c r="A440" t="s">
        <v>232</v>
      </c>
      <c r="B440" t="s">
        <v>7</v>
      </c>
      <c r="C440" t="s">
        <v>532</v>
      </c>
      <c r="D440">
        <v>8</v>
      </c>
      <c r="E440">
        <v>5</v>
      </c>
      <c r="F440" s="47">
        <v>54.2</v>
      </c>
      <c r="G440" s="48">
        <f t="shared" si="6"/>
        <v>2.0000000000000284</v>
      </c>
    </row>
    <row r="441" spans="1:7" x14ac:dyDescent="0.45">
      <c r="A441" t="s">
        <v>441</v>
      </c>
      <c r="B441" t="s">
        <v>42</v>
      </c>
      <c r="C441" t="s">
        <v>529</v>
      </c>
      <c r="D441">
        <v>8</v>
      </c>
      <c r="E441">
        <v>5</v>
      </c>
      <c r="F441" s="47">
        <v>54.1</v>
      </c>
      <c r="G441" s="48">
        <f t="shared" si="6"/>
        <v>1.0000000000000142</v>
      </c>
    </row>
    <row r="442" spans="1:7" x14ac:dyDescent="0.45">
      <c r="A442" t="s">
        <v>455</v>
      </c>
      <c r="B442" t="s">
        <v>14</v>
      </c>
      <c r="C442" t="s">
        <v>531</v>
      </c>
      <c r="D442">
        <v>8</v>
      </c>
      <c r="E442">
        <v>6</v>
      </c>
      <c r="F442" s="47">
        <v>54</v>
      </c>
      <c r="G442" s="48">
        <f t="shared" si="6"/>
        <v>0</v>
      </c>
    </row>
    <row r="443" spans="1:7" x14ac:dyDescent="0.45">
      <c r="A443" t="s">
        <v>385</v>
      </c>
      <c r="B443" t="s">
        <v>7</v>
      </c>
      <c r="C443" t="s">
        <v>534</v>
      </c>
      <c r="D443">
        <v>8</v>
      </c>
      <c r="E443">
        <v>7</v>
      </c>
      <c r="F443" s="47">
        <v>53.2</v>
      </c>
      <c r="G443" s="48">
        <f t="shared" si="6"/>
        <v>2.0000000000000284</v>
      </c>
    </row>
    <row r="444" spans="1:7" x14ac:dyDescent="0.45">
      <c r="A444" t="s">
        <v>179</v>
      </c>
      <c r="B444" t="s">
        <v>8</v>
      </c>
      <c r="C444" t="s">
        <v>530</v>
      </c>
      <c r="D444">
        <v>9</v>
      </c>
      <c r="E444">
        <v>7</v>
      </c>
      <c r="F444" s="47">
        <v>53.1</v>
      </c>
      <c r="G444" s="48">
        <f t="shared" si="6"/>
        <v>1.0000000000000142</v>
      </c>
    </row>
    <row r="445" spans="1:7" x14ac:dyDescent="0.45">
      <c r="A445" t="s">
        <v>231</v>
      </c>
      <c r="B445" t="s">
        <v>112</v>
      </c>
      <c r="C445" t="s">
        <v>531</v>
      </c>
      <c r="D445">
        <v>7</v>
      </c>
      <c r="E445">
        <v>6</v>
      </c>
      <c r="F445" s="47">
        <v>53</v>
      </c>
      <c r="G445" s="48">
        <f t="shared" si="6"/>
        <v>0</v>
      </c>
    </row>
    <row r="446" spans="1:7" x14ac:dyDescent="0.45">
      <c r="A446" t="s">
        <v>168</v>
      </c>
      <c r="B446" t="s">
        <v>35</v>
      </c>
      <c r="C446" t="s">
        <v>531</v>
      </c>
      <c r="D446">
        <v>6</v>
      </c>
      <c r="E446">
        <v>6</v>
      </c>
      <c r="F446" s="47">
        <v>53</v>
      </c>
      <c r="G446" s="48">
        <f t="shared" si="6"/>
        <v>0</v>
      </c>
    </row>
    <row r="447" spans="1:7" x14ac:dyDescent="0.45">
      <c r="A447" t="s">
        <v>110</v>
      </c>
      <c r="B447" t="s">
        <v>22</v>
      </c>
      <c r="C447" t="s">
        <v>530</v>
      </c>
      <c r="D447">
        <v>9</v>
      </c>
      <c r="E447">
        <v>7</v>
      </c>
      <c r="F447" s="47">
        <v>52</v>
      </c>
      <c r="G447" s="48">
        <f t="shared" si="6"/>
        <v>0</v>
      </c>
    </row>
    <row r="448" spans="1:7" x14ac:dyDescent="0.45">
      <c r="A448" t="s">
        <v>568</v>
      </c>
      <c r="B448" t="s">
        <v>117</v>
      </c>
      <c r="C448" t="s">
        <v>532</v>
      </c>
      <c r="D448">
        <v>6</v>
      </c>
      <c r="E448">
        <v>6</v>
      </c>
      <c r="F448" s="47">
        <v>51.2</v>
      </c>
      <c r="G448" s="48">
        <f t="shared" si="6"/>
        <v>2.0000000000000284</v>
      </c>
    </row>
    <row r="449" spans="1:7" x14ac:dyDescent="0.45">
      <c r="A449" t="s">
        <v>187</v>
      </c>
      <c r="B449" t="s">
        <v>57</v>
      </c>
      <c r="C449" t="s">
        <v>530</v>
      </c>
      <c r="D449">
        <v>8</v>
      </c>
      <c r="E449">
        <v>6</v>
      </c>
      <c r="F449" s="47">
        <v>51.2</v>
      </c>
      <c r="G449" s="48">
        <f t="shared" si="6"/>
        <v>2.0000000000000284</v>
      </c>
    </row>
    <row r="450" spans="1:7" x14ac:dyDescent="0.45">
      <c r="A450" t="s">
        <v>279</v>
      </c>
      <c r="B450" t="s">
        <v>31</v>
      </c>
      <c r="C450" t="s">
        <v>532</v>
      </c>
      <c r="D450">
        <v>8</v>
      </c>
      <c r="E450">
        <v>6</v>
      </c>
      <c r="F450" s="47">
        <v>51.1</v>
      </c>
      <c r="G450" s="48">
        <f t="shared" ref="G450:G513" si="7">(F450-ROUND(F450,0))*10</f>
        <v>1.0000000000000142</v>
      </c>
    </row>
    <row r="451" spans="1:7" x14ac:dyDescent="0.45">
      <c r="A451" t="s">
        <v>269</v>
      </c>
      <c r="B451" t="s">
        <v>55</v>
      </c>
      <c r="C451" t="s">
        <v>530</v>
      </c>
      <c r="D451">
        <v>8</v>
      </c>
      <c r="E451">
        <v>6</v>
      </c>
      <c r="F451" s="47">
        <v>50.1</v>
      </c>
      <c r="G451" s="48">
        <f t="shared" si="7"/>
        <v>1.0000000000000142</v>
      </c>
    </row>
    <row r="452" spans="1:7" x14ac:dyDescent="0.45">
      <c r="A452" t="s">
        <v>505</v>
      </c>
      <c r="B452" t="s">
        <v>10</v>
      </c>
      <c r="C452" t="s">
        <v>534</v>
      </c>
      <c r="D452">
        <v>7</v>
      </c>
      <c r="E452">
        <v>6</v>
      </c>
      <c r="F452" s="47">
        <v>49.2</v>
      </c>
      <c r="G452" s="48">
        <f t="shared" si="7"/>
        <v>2.0000000000000284</v>
      </c>
    </row>
    <row r="453" spans="1:7" x14ac:dyDescent="0.45">
      <c r="A453" t="s">
        <v>570</v>
      </c>
      <c r="B453" t="s">
        <v>112</v>
      </c>
      <c r="C453" t="s">
        <v>529</v>
      </c>
      <c r="D453">
        <v>6</v>
      </c>
      <c r="E453">
        <v>5</v>
      </c>
      <c r="F453" s="47">
        <v>49</v>
      </c>
      <c r="G453" s="48">
        <f t="shared" si="7"/>
        <v>0</v>
      </c>
    </row>
    <row r="454" spans="1:7" x14ac:dyDescent="0.45">
      <c r="A454" t="s">
        <v>61</v>
      </c>
      <c r="B454" t="s">
        <v>37</v>
      </c>
      <c r="C454" t="s">
        <v>531</v>
      </c>
      <c r="D454">
        <v>10</v>
      </c>
      <c r="E454">
        <v>6</v>
      </c>
      <c r="F454" s="47">
        <v>48.2</v>
      </c>
      <c r="G454" s="48">
        <f t="shared" si="7"/>
        <v>2.0000000000000284</v>
      </c>
    </row>
    <row r="455" spans="1:7" x14ac:dyDescent="0.45">
      <c r="A455" t="s">
        <v>459</v>
      </c>
      <c r="B455" t="s">
        <v>24</v>
      </c>
      <c r="C455" t="s">
        <v>533</v>
      </c>
      <c r="D455">
        <v>9</v>
      </c>
      <c r="E455">
        <v>5</v>
      </c>
      <c r="F455" s="47">
        <v>48</v>
      </c>
      <c r="G455" s="48">
        <f t="shared" si="7"/>
        <v>0</v>
      </c>
    </row>
    <row r="456" spans="1:7" x14ac:dyDescent="0.45">
      <c r="A456" t="s">
        <v>476</v>
      </c>
      <c r="B456" t="s">
        <v>29</v>
      </c>
      <c r="C456" t="s">
        <v>532</v>
      </c>
      <c r="D456">
        <v>11</v>
      </c>
      <c r="E456">
        <v>5</v>
      </c>
      <c r="F456" s="47">
        <v>47.2</v>
      </c>
      <c r="G456" s="48">
        <f t="shared" si="7"/>
        <v>2.0000000000000284</v>
      </c>
    </row>
    <row r="457" spans="1:7" x14ac:dyDescent="0.45">
      <c r="A457" t="s">
        <v>363</v>
      </c>
      <c r="B457" t="s">
        <v>66</v>
      </c>
      <c r="C457" t="s">
        <v>533</v>
      </c>
      <c r="D457">
        <v>8</v>
      </c>
      <c r="E457">
        <v>3</v>
      </c>
      <c r="F457" s="47">
        <v>47</v>
      </c>
      <c r="G457" s="48">
        <f t="shared" si="7"/>
        <v>0</v>
      </c>
    </row>
    <row r="458" spans="1:7" x14ac:dyDescent="0.45">
      <c r="A458" t="s">
        <v>387</v>
      </c>
      <c r="B458" t="s">
        <v>14</v>
      </c>
      <c r="C458" t="s">
        <v>533</v>
      </c>
      <c r="D458">
        <v>6</v>
      </c>
      <c r="E458">
        <v>5</v>
      </c>
      <c r="F458" s="47">
        <v>47</v>
      </c>
      <c r="G458" s="48">
        <f t="shared" si="7"/>
        <v>0</v>
      </c>
    </row>
    <row r="459" spans="1:7" x14ac:dyDescent="0.45">
      <c r="A459" t="s">
        <v>438</v>
      </c>
      <c r="B459" t="s">
        <v>14</v>
      </c>
      <c r="C459" t="s">
        <v>529</v>
      </c>
      <c r="D459">
        <v>6</v>
      </c>
      <c r="E459">
        <v>5</v>
      </c>
      <c r="F459" s="47">
        <v>47</v>
      </c>
      <c r="G459" s="48">
        <f t="shared" si="7"/>
        <v>0</v>
      </c>
    </row>
    <row r="460" spans="1:7" x14ac:dyDescent="0.45">
      <c r="A460" t="s">
        <v>67</v>
      </c>
      <c r="B460" t="s">
        <v>33</v>
      </c>
      <c r="C460" t="s">
        <v>534</v>
      </c>
      <c r="D460">
        <v>7</v>
      </c>
      <c r="E460">
        <v>6</v>
      </c>
      <c r="F460" s="47">
        <v>47</v>
      </c>
      <c r="G460" s="48">
        <f t="shared" si="7"/>
        <v>0</v>
      </c>
    </row>
    <row r="461" spans="1:7" x14ac:dyDescent="0.45">
      <c r="A461" t="s">
        <v>561</v>
      </c>
      <c r="B461" t="s">
        <v>112</v>
      </c>
      <c r="C461" t="s">
        <v>529</v>
      </c>
      <c r="D461">
        <v>5</v>
      </c>
      <c r="E461">
        <v>5</v>
      </c>
      <c r="F461" s="47">
        <v>46</v>
      </c>
      <c r="G461" s="48">
        <f t="shared" si="7"/>
        <v>0</v>
      </c>
    </row>
    <row r="462" spans="1:7" x14ac:dyDescent="0.45">
      <c r="A462" t="s">
        <v>367</v>
      </c>
      <c r="B462" t="s">
        <v>37</v>
      </c>
      <c r="C462" t="s">
        <v>532</v>
      </c>
      <c r="D462">
        <v>6</v>
      </c>
      <c r="E462">
        <v>5</v>
      </c>
      <c r="F462" s="47">
        <v>46</v>
      </c>
      <c r="G462" s="48">
        <f t="shared" si="7"/>
        <v>0</v>
      </c>
    </row>
    <row r="463" spans="1:7" x14ac:dyDescent="0.45">
      <c r="A463" t="s">
        <v>513</v>
      </c>
      <c r="B463" t="s">
        <v>33</v>
      </c>
      <c r="C463" t="s">
        <v>534</v>
      </c>
      <c r="D463">
        <v>8</v>
      </c>
      <c r="E463">
        <v>7</v>
      </c>
      <c r="F463" s="47">
        <v>46</v>
      </c>
      <c r="G463" s="48">
        <f t="shared" si="7"/>
        <v>0</v>
      </c>
    </row>
    <row r="464" spans="1:7" x14ac:dyDescent="0.45">
      <c r="A464" t="s">
        <v>167</v>
      </c>
      <c r="B464" t="s">
        <v>114</v>
      </c>
      <c r="C464" t="s">
        <v>532</v>
      </c>
      <c r="D464">
        <v>8</v>
      </c>
      <c r="E464">
        <v>5</v>
      </c>
      <c r="F464" s="47">
        <v>46</v>
      </c>
      <c r="G464" s="48">
        <f t="shared" si="7"/>
        <v>0</v>
      </c>
    </row>
    <row r="465" spans="1:7" x14ac:dyDescent="0.45">
      <c r="A465" t="s">
        <v>252</v>
      </c>
      <c r="B465" t="s">
        <v>22</v>
      </c>
      <c r="C465" t="s">
        <v>531</v>
      </c>
      <c r="D465">
        <v>8</v>
      </c>
      <c r="E465">
        <v>6</v>
      </c>
      <c r="F465" s="47">
        <v>45.2</v>
      </c>
      <c r="G465" s="48">
        <f t="shared" si="7"/>
        <v>2.0000000000000284</v>
      </c>
    </row>
    <row r="466" spans="1:7" x14ac:dyDescent="0.45">
      <c r="A466" t="s">
        <v>553</v>
      </c>
      <c r="B466" t="s">
        <v>27</v>
      </c>
      <c r="C466" t="s">
        <v>531</v>
      </c>
      <c r="D466">
        <v>6</v>
      </c>
      <c r="E466">
        <v>5</v>
      </c>
      <c r="F466" s="47">
        <v>45</v>
      </c>
      <c r="G466" s="48">
        <f t="shared" si="7"/>
        <v>0</v>
      </c>
    </row>
    <row r="467" spans="1:7" x14ac:dyDescent="0.45">
      <c r="A467" t="s">
        <v>168</v>
      </c>
      <c r="B467" t="s">
        <v>35</v>
      </c>
      <c r="C467" t="s">
        <v>534</v>
      </c>
      <c r="D467">
        <v>7</v>
      </c>
      <c r="E467">
        <v>5</v>
      </c>
      <c r="F467" s="47">
        <v>45</v>
      </c>
      <c r="G467" s="48">
        <f t="shared" si="7"/>
        <v>0</v>
      </c>
    </row>
    <row r="468" spans="1:7" x14ac:dyDescent="0.45">
      <c r="A468" t="s">
        <v>318</v>
      </c>
      <c r="B468" t="s">
        <v>10</v>
      </c>
      <c r="C468" t="s">
        <v>533</v>
      </c>
      <c r="D468">
        <v>6</v>
      </c>
      <c r="E468">
        <v>5</v>
      </c>
      <c r="F468" s="47">
        <v>45</v>
      </c>
      <c r="G468" s="48">
        <f t="shared" si="7"/>
        <v>0</v>
      </c>
    </row>
    <row r="469" spans="1:7" x14ac:dyDescent="0.45">
      <c r="A469" t="s">
        <v>394</v>
      </c>
      <c r="B469" t="s">
        <v>7</v>
      </c>
      <c r="C469" t="s">
        <v>530</v>
      </c>
      <c r="D469">
        <v>6</v>
      </c>
      <c r="E469">
        <v>5</v>
      </c>
      <c r="F469" s="47">
        <v>45</v>
      </c>
      <c r="G469" s="48">
        <f t="shared" si="7"/>
        <v>0</v>
      </c>
    </row>
    <row r="470" spans="1:7" x14ac:dyDescent="0.45">
      <c r="A470" t="s">
        <v>198</v>
      </c>
      <c r="B470" t="s">
        <v>63</v>
      </c>
      <c r="C470" t="s">
        <v>530</v>
      </c>
      <c r="D470">
        <v>5</v>
      </c>
      <c r="E470">
        <v>5</v>
      </c>
      <c r="F470" s="47">
        <v>45</v>
      </c>
      <c r="G470" s="48">
        <f t="shared" si="7"/>
        <v>0</v>
      </c>
    </row>
    <row r="471" spans="1:7" x14ac:dyDescent="0.45">
      <c r="A471" t="s">
        <v>293</v>
      </c>
      <c r="B471" t="s">
        <v>57</v>
      </c>
      <c r="C471" t="s">
        <v>532</v>
      </c>
      <c r="D471">
        <v>7</v>
      </c>
      <c r="E471">
        <v>5</v>
      </c>
      <c r="F471" s="47">
        <v>45</v>
      </c>
      <c r="G471" s="48">
        <f t="shared" si="7"/>
        <v>0</v>
      </c>
    </row>
    <row r="472" spans="1:7" x14ac:dyDescent="0.45">
      <c r="A472" t="s">
        <v>463</v>
      </c>
      <c r="B472" t="s">
        <v>90</v>
      </c>
      <c r="C472" t="s">
        <v>531</v>
      </c>
      <c r="D472">
        <v>9</v>
      </c>
      <c r="E472">
        <v>5</v>
      </c>
      <c r="F472" s="47">
        <v>44.2</v>
      </c>
      <c r="G472" s="48">
        <f t="shared" si="7"/>
        <v>2.0000000000000284</v>
      </c>
    </row>
    <row r="473" spans="1:7" x14ac:dyDescent="0.45">
      <c r="A473" t="s">
        <v>563</v>
      </c>
      <c r="B473" t="s">
        <v>57</v>
      </c>
      <c r="C473" t="s">
        <v>534</v>
      </c>
      <c r="D473">
        <v>7</v>
      </c>
      <c r="E473">
        <v>5</v>
      </c>
      <c r="F473" s="47">
        <v>44.2</v>
      </c>
      <c r="G473" s="48">
        <f t="shared" si="7"/>
        <v>2.0000000000000284</v>
      </c>
    </row>
    <row r="474" spans="1:7" x14ac:dyDescent="0.45">
      <c r="A474" t="s">
        <v>238</v>
      </c>
      <c r="B474" t="s">
        <v>47</v>
      </c>
      <c r="C474" t="s">
        <v>534</v>
      </c>
      <c r="D474">
        <v>9</v>
      </c>
      <c r="E474">
        <v>4</v>
      </c>
      <c r="F474" s="47">
        <v>44.2</v>
      </c>
      <c r="G474" s="48">
        <f t="shared" si="7"/>
        <v>2.0000000000000284</v>
      </c>
    </row>
    <row r="475" spans="1:7" x14ac:dyDescent="0.45">
      <c r="A475" t="s">
        <v>440</v>
      </c>
      <c r="B475" t="s">
        <v>10</v>
      </c>
      <c r="C475" t="s">
        <v>529</v>
      </c>
      <c r="D475">
        <v>5</v>
      </c>
      <c r="E475">
        <v>5</v>
      </c>
      <c r="F475" s="47">
        <v>43.2</v>
      </c>
      <c r="G475" s="48">
        <f t="shared" si="7"/>
        <v>2.0000000000000284</v>
      </c>
    </row>
    <row r="476" spans="1:7" x14ac:dyDescent="0.45">
      <c r="A476" t="s">
        <v>571</v>
      </c>
      <c r="B476" t="s">
        <v>29</v>
      </c>
      <c r="C476" t="s">
        <v>534</v>
      </c>
      <c r="D476">
        <v>5</v>
      </c>
      <c r="E476">
        <v>5</v>
      </c>
      <c r="F476" s="47">
        <v>43.1</v>
      </c>
      <c r="G476" s="48">
        <f t="shared" si="7"/>
        <v>1.0000000000000142</v>
      </c>
    </row>
    <row r="477" spans="1:7" x14ac:dyDescent="0.45">
      <c r="A477" t="s">
        <v>378</v>
      </c>
      <c r="B477" t="s">
        <v>18</v>
      </c>
      <c r="C477" t="s">
        <v>531</v>
      </c>
      <c r="D477">
        <v>6</v>
      </c>
      <c r="E477">
        <v>6</v>
      </c>
      <c r="F477" s="47">
        <v>43</v>
      </c>
      <c r="G477" s="48">
        <f t="shared" si="7"/>
        <v>0</v>
      </c>
    </row>
    <row r="478" spans="1:7" x14ac:dyDescent="0.45">
      <c r="A478" t="s">
        <v>168</v>
      </c>
      <c r="B478" t="s">
        <v>35</v>
      </c>
      <c r="C478" t="s">
        <v>532</v>
      </c>
      <c r="D478">
        <v>5</v>
      </c>
      <c r="E478">
        <v>5</v>
      </c>
      <c r="F478" s="47">
        <v>43</v>
      </c>
      <c r="G478" s="48">
        <f t="shared" si="7"/>
        <v>0</v>
      </c>
    </row>
    <row r="479" spans="1:7" x14ac:dyDescent="0.45">
      <c r="A479" t="s">
        <v>487</v>
      </c>
      <c r="B479" t="s">
        <v>44</v>
      </c>
      <c r="C479" t="s">
        <v>532</v>
      </c>
      <c r="D479">
        <v>5</v>
      </c>
      <c r="E479">
        <v>5</v>
      </c>
      <c r="F479" s="47">
        <v>43</v>
      </c>
      <c r="G479" s="48">
        <f t="shared" si="7"/>
        <v>0</v>
      </c>
    </row>
    <row r="480" spans="1:7" x14ac:dyDescent="0.45">
      <c r="A480" t="s">
        <v>313</v>
      </c>
      <c r="B480" t="s">
        <v>22</v>
      </c>
      <c r="C480" t="s">
        <v>531</v>
      </c>
      <c r="D480">
        <v>9</v>
      </c>
      <c r="E480">
        <v>3</v>
      </c>
      <c r="F480" s="47">
        <v>41.1</v>
      </c>
      <c r="G480" s="48">
        <f t="shared" si="7"/>
        <v>1.0000000000000142</v>
      </c>
    </row>
    <row r="481" spans="1:7" x14ac:dyDescent="0.45">
      <c r="A481" t="s">
        <v>565</v>
      </c>
      <c r="B481" t="s">
        <v>7</v>
      </c>
      <c r="C481" t="s">
        <v>534</v>
      </c>
      <c r="D481">
        <v>6</v>
      </c>
      <c r="E481">
        <v>5</v>
      </c>
      <c r="F481" s="47">
        <v>41</v>
      </c>
      <c r="G481" s="48">
        <f t="shared" si="7"/>
        <v>0</v>
      </c>
    </row>
    <row r="482" spans="1:7" x14ac:dyDescent="0.45">
      <c r="A482" t="s">
        <v>207</v>
      </c>
      <c r="B482" t="s">
        <v>18</v>
      </c>
      <c r="C482" t="s">
        <v>530</v>
      </c>
      <c r="D482">
        <v>6</v>
      </c>
      <c r="E482">
        <v>4</v>
      </c>
      <c r="F482" s="47">
        <v>40.200000000000003</v>
      </c>
      <c r="G482" s="48">
        <f t="shared" si="7"/>
        <v>2.0000000000000284</v>
      </c>
    </row>
    <row r="483" spans="1:7" x14ac:dyDescent="0.45">
      <c r="A483" t="s">
        <v>522</v>
      </c>
      <c r="B483" t="s">
        <v>29</v>
      </c>
      <c r="C483" t="s">
        <v>534</v>
      </c>
      <c r="D483">
        <v>13</v>
      </c>
      <c r="E483">
        <v>3</v>
      </c>
      <c r="F483" s="47">
        <v>40.1</v>
      </c>
      <c r="G483" s="48">
        <f t="shared" si="7"/>
        <v>1.0000000000000142</v>
      </c>
    </row>
    <row r="484" spans="1:7" x14ac:dyDescent="0.45">
      <c r="A484" t="s">
        <v>514</v>
      </c>
      <c r="B484" t="s">
        <v>114</v>
      </c>
      <c r="C484" t="s">
        <v>534</v>
      </c>
      <c r="D484">
        <v>6</v>
      </c>
      <c r="E484">
        <v>5</v>
      </c>
      <c r="F484" s="47">
        <v>40.1</v>
      </c>
      <c r="G484" s="48">
        <f t="shared" si="7"/>
        <v>1.0000000000000142</v>
      </c>
    </row>
    <row r="485" spans="1:7" x14ac:dyDescent="0.45">
      <c r="A485" t="s">
        <v>236</v>
      </c>
      <c r="B485" t="s">
        <v>57</v>
      </c>
      <c r="C485" t="s">
        <v>530</v>
      </c>
      <c r="D485">
        <v>5</v>
      </c>
      <c r="E485">
        <v>4</v>
      </c>
      <c r="F485" s="47">
        <v>40</v>
      </c>
      <c r="G485" s="48">
        <f t="shared" si="7"/>
        <v>0</v>
      </c>
    </row>
    <row r="486" spans="1:7" x14ac:dyDescent="0.45">
      <c r="A486" t="s">
        <v>301</v>
      </c>
      <c r="B486" t="s">
        <v>8</v>
      </c>
      <c r="C486" t="s">
        <v>531</v>
      </c>
      <c r="D486">
        <v>6</v>
      </c>
      <c r="E486">
        <v>4</v>
      </c>
      <c r="F486" s="47">
        <v>38</v>
      </c>
      <c r="G486" s="48">
        <f t="shared" si="7"/>
        <v>0</v>
      </c>
    </row>
    <row r="487" spans="1:7" x14ac:dyDescent="0.45">
      <c r="A487" t="s">
        <v>471</v>
      </c>
      <c r="B487" t="s">
        <v>18</v>
      </c>
      <c r="C487" t="s">
        <v>534</v>
      </c>
      <c r="D487">
        <v>6</v>
      </c>
      <c r="E487">
        <v>5</v>
      </c>
      <c r="F487" s="47">
        <v>38</v>
      </c>
      <c r="G487" s="48">
        <f t="shared" si="7"/>
        <v>0</v>
      </c>
    </row>
    <row r="488" spans="1:7" x14ac:dyDescent="0.45">
      <c r="A488" t="s">
        <v>190</v>
      </c>
      <c r="B488" t="s">
        <v>78</v>
      </c>
      <c r="C488" t="s">
        <v>534</v>
      </c>
      <c r="D488">
        <v>5</v>
      </c>
      <c r="E488">
        <v>5</v>
      </c>
      <c r="F488" s="47">
        <v>38</v>
      </c>
      <c r="G488" s="48">
        <f t="shared" si="7"/>
        <v>0</v>
      </c>
    </row>
    <row r="489" spans="1:7" x14ac:dyDescent="0.45">
      <c r="A489" t="s">
        <v>572</v>
      </c>
      <c r="B489" t="s">
        <v>55</v>
      </c>
      <c r="C489" t="s">
        <v>529</v>
      </c>
      <c r="D489">
        <v>5</v>
      </c>
      <c r="E489">
        <v>4</v>
      </c>
      <c r="F489" s="47">
        <v>37</v>
      </c>
      <c r="G489" s="48">
        <f t="shared" si="7"/>
        <v>0</v>
      </c>
    </row>
    <row r="490" spans="1:7" x14ac:dyDescent="0.45">
      <c r="A490" t="s">
        <v>69</v>
      </c>
      <c r="B490" t="s">
        <v>65</v>
      </c>
      <c r="C490" t="s">
        <v>533</v>
      </c>
      <c r="D490">
        <v>6</v>
      </c>
      <c r="E490">
        <v>4</v>
      </c>
      <c r="F490" s="47">
        <v>37</v>
      </c>
      <c r="G490" s="48">
        <f t="shared" si="7"/>
        <v>0</v>
      </c>
    </row>
    <row r="491" spans="1:7" x14ac:dyDescent="0.45">
      <c r="A491" t="s">
        <v>459</v>
      </c>
      <c r="B491" t="s">
        <v>24</v>
      </c>
      <c r="C491" t="s">
        <v>531</v>
      </c>
      <c r="D491">
        <v>10</v>
      </c>
      <c r="E491">
        <v>3</v>
      </c>
      <c r="F491" s="47">
        <v>37</v>
      </c>
      <c r="G491" s="48">
        <f t="shared" si="7"/>
        <v>0</v>
      </c>
    </row>
    <row r="492" spans="1:7" x14ac:dyDescent="0.45">
      <c r="A492" t="s">
        <v>282</v>
      </c>
      <c r="B492" t="s">
        <v>20</v>
      </c>
      <c r="C492" t="s">
        <v>531</v>
      </c>
      <c r="D492">
        <v>5</v>
      </c>
      <c r="E492">
        <v>4</v>
      </c>
      <c r="F492" s="47">
        <v>37</v>
      </c>
      <c r="G492" s="48">
        <f t="shared" si="7"/>
        <v>0</v>
      </c>
    </row>
    <row r="493" spans="1:7" x14ac:dyDescent="0.45">
      <c r="A493" t="s">
        <v>229</v>
      </c>
      <c r="B493" t="s">
        <v>20</v>
      </c>
      <c r="C493" t="s">
        <v>533</v>
      </c>
      <c r="D493">
        <v>5</v>
      </c>
      <c r="E493">
        <v>4</v>
      </c>
      <c r="F493" s="47">
        <v>37</v>
      </c>
      <c r="G493" s="48">
        <f t="shared" si="7"/>
        <v>0</v>
      </c>
    </row>
    <row r="494" spans="1:7" x14ac:dyDescent="0.45">
      <c r="A494" t="s">
        <v>231</v>
      </c>
      <c r="B494" t="s">
        <v>112</v>
      </c>
      <c r="C494" t="s">
        <v>530</v>
      </c>
      <c r="D494">
        <v>10</v>
      </c>
      <c r="E494">
        <v>3</v>
      </c>
      <c r="F494" s="47">
        <v>36.200000000000003</v>
      </c>
      <c r="G494" s="48">
        <f t="shared" si="7"/>
        <v>2.0000000000000284</v>
      </c>
    </row>
    <row r="495" spans="1:7" x14ac:dyDescent="0.45">
      <c r="A495" t="s">
        <v>453</v>
      </c>
      <c r="B495" t="s">
        <v>8</v>
      </c>
      <c r="C495" t="s">
        <v>531</v>
      </c>
      <c r="D495">
        <v>7</v>
      </c>
      <c r="E495">
        <v>4</v>
      </c>
      <c r="F495" s="47">
        <v>36.1</v>
      </c>
      <c r="G495" s="48">
        <f t="shared" si="7"/>
        <v>1.0000000000000142</v>
      </c>
    </row>
    <row r="496" spans="1:7" x14ac:dyDescent="0.45">
      <c r="A496" t="s">
        <v>378</v>
      </c>
      <c r="B496" t="s">
        <v>18</v>
      </c>
      <c r="C496" t="s">
        <v>533</v>
      </c>
      <c r="D496">
        <v>5</v>
      </c>
      <c r="E496">
        <v>4</v>
      </c>
      <c r="F496" s="47">
        <v>36.1</v>
      </c>
      <c r="G496" s="48">
        <f t="shared" si="7"/>
        <v>1.0000000000000142</v>
      </c>
    </row>
    <row r="497" spans="1:7" x14ac:dyDescent="0.45">
      <c r="A497" t="s">
        <v>246</v>
      </c>
      <c r="B497" t="s">
        <v>27</v>
      </c>
      <c r="C497" t="s">
        <v>532</v>
      </c>
      <c r="D497">
        <v>4</v>
      </c>
      <c r="E497">
        <v>4</v>
      </c>
      <c r="F497" s="47">
        <v>36</v>
      </c>
      <c r="G497" s="48">
        <f t="shared" si="7"/>
        <v>0</v>
      </c>
    </row>
    <row r="498" spans="1:7" x14ac:dyDescent="0.45">
      <c r="A498" t="s">
        <v>370</v>
      </c>
      <c r="B498" t="s">
        <v>90</v>
      </c>
      <c r="C498" t="s">
        <v>530</v>
      </c>
      <c r="D498">
        <v>10</v>
      </c>
      <c r="E498">
        <v>2</v>
      </c>
      <c r="F498" s="47">
        <v>36</v>
      </c>
      <c r="G498" s="48">
        <f t="shared" si="7"/>
        <v>0</v>
      </c>
    </row>
    <row r="499" spans="1:7" x14ac:dyDescent="0.45">
      <c r="A499" t="s">
        <v>304</v>
      </c>
      <c r="B499" t="s">
        <v>14</v>
      </c>
      <c r="C499" t="s">
        <v>531</v>
      </c>
      <c r="D499">
        <v>7</v>
      </c>
      <c r="E499">
        <v>4</v>
      </c>
      <c r="F499" s="47">
        <v>36</v>
      </c>
      <c r="G499" s="48">
        <f t="shared" si="7"/>
        <v>0</v>
      </c>
    </row>
    <row r="500" spans="1:7" x14ac:dyDescent="0.45">
      <c r="A500" t="s">
        <v>569</v>
      </c>
      <c r="B500" t="s">
        <v>114</v>
      </c>
      <c r="C500" t="s">
        <v>534</v>
      </c>
      <c r="D500">
        <v>4</v>
      </c>
      <c r="E500">
        <v>4</v>
      </c>
      <c r="F500" s="47">
        <v>36</v>
      </c>
      <c r="G500" s="48">
        <f t="shared" si="7"/>
        <v>0</v>
      </c>
    </row>
    <row r="501" spans="1:7" x14ac:dyDescent="0.45">
      <c r="A501" t="s">
        <v>166</v>
      </c>
      <c r="B501" t="s">
        <v>114</v>
      </c>
      <c r="C501" t="s">
        <v>530</v>
      </c>
      <c r="D501">
        <v>5</v>
      </c>
      <c r="E501">
        <v>5</v>
      </c>
      <c r="F501" s="47">
        <v>36</v>
      </c>
      <c r="G501" s="48">
        <f t="shared" si="7"/>
        <v>0</v>
      </c>
    </row>
    <row r="502" spans="1:7" x14ac:dyDescent="0.45">
      <c r="A502" t="s">
        <v>564</v>
      </c>
      <c r="B502" t="s">
        <v>93</v>
      </c>
      <c r="C502" t="s">
        <v>530</v>
      </c>
      <c r="D502">
        <v>5</v>
      </c>
      <c r="E502">
        <v>3</v>
      </c>
      <c r="F502" s="47">
        <v>36</v>
      </c>
      <c r="G502" s="48">
        <f t="shared" si="7"/>
        <v>0</v>
      </c>
    </row>
    <row r="503" spans="1:7" x14ac:dyDescent="0.45">
      <c r="A503" t="s">
        <v>480</v>
      </c>
      <c r="B503" t="s">
        <v>93</v>
      </c>
      <c r="C503" t="s">
        <v>532</v>
      </c>
      <c r="D503">
        <v>6</v>
      </c>
      <c r="E503">
        <v>4</v>
      </c>
      <c r="F503" s="47">
        <v>36</v>
      </c>
      <c r="G503" s="48">
        <f t="shared" si="7"/>
        <v>0</v>
      </c>
    </row>
    <row r="504" spans="1:7" x14ac:dyDescent="0.45">
      <c r="A504" t="s">
        <v>485</v>
      </c>
      <c r="B504" t="s">
        <v>10</v>
      </c>
      <c r="C504" t="s">
        <v>532</v>
      </c>
      <c r="D504">
        <v>4</v>
      </c>
      <c r="E504">
        <v>4</v>
      </c>
      <c r="F504" s="47">
        <v>35</v>
      </c>
      <c r="G504" s="48">
        <f t="shared" si="7"/>
        <v>0</v>
      </c>
    </row>
    <row r="505" spans="1:7" x14ac:dyDescent="0.45">
      <c r="A505" t="s">
        <v>254</v>
      </c>
      <c r="B505" t="s">
        <v>14</v>
      </c>
      <c r="C505" t="s">
        <v>530</v>
      </c>
      <c r="D505">
        <v>11</v>
      </c>
      <c r="E505">
        <v>3</v>
      </c>
      <c r="F505" s="47">
        <v>35</v>
      </c>
      <c r="G505" s="48">
        <f t="shared" si="7"/>
        <v>0</v>
      </c>
    </row>
    <row r="506" spans="1:7" x14ac:dyDescent="0.45">
      <c r="A506" t="s">
        <v>246</v>
      </c>
      <c r="B506" t="s">
        <v>27</v>
      </c>
      <c r="C506" t="s">
        <v>534</v>
      </c>
      <c r="D506">
        <v>7</v>
      </c>
      <c r="E506">
        <v>3</v>
      </c>
      <c r="F506" s="47">
        <v>34.1</v>
      </c>
      <c r="G506" s="48">
        <f t="shared" si="7"/>
        <v>1.0000000000000142</v>
      </c>
    </row>
    <row r="507" spans="1:7" x14ac:dyDescent="0.45">
      <c r="A507" t="s">
        <v>95</v>
      </c>
      <c r="B507" t="s">
        <v>37</v>
      </c>
      <c r="C507" t="s">
        <v>531</v>
      </c>
      <c r="D507">
        <v>6</v>
      </c>
      <c r="E507">
        <v>2</v>
      </c>
      <c r="F507" s="47">
        <v>34.1</v>
      </c>
      <c r="G507" s="48">
        <f t="shared" si="7"/>
        <v>1.0000000000000142</v>
      </c>
    </row>
    <row r="508" spans="1:7" x14ac:dyDescent="0.45">
      <c r="A508" t="s">
        <v>500</v>
      </c>
      <c r="B508" t="s">
        <v>37</v>
      </c>
      <c r="C508" t="s">
        <v>534</v>
      </c>
      <c r="D508">
        <v>4</v>
      </c>
      <c r="E508">
        <v>4</v>
      </c>
      <c r="F508" s="47">
        <v>34</v>
      </c>
      <c r="G508" s="48">
        <f t="shared" si="7"/>
        <v>0</v>
      </c>
    </row>
    <row r="509" spans="1:7" x14ac:dyDescent="0.45">
      <c r="A509" t="s">
        <v>387</v>
      </c>
      <c r="B509" t="s">
        <v>14</v>
      </c>
      <c r="C509" t="s">
        <v>531</v>
      </c>
      <c r="D509">
        <v>8</v>
      </c>
      <c r="E509">
        <v>2</v>
      </c>
      <c r="F509" s="47">
        <v>34</v>
      </c>
      <c r="G509" s="48">
        <f t="shared" si="7"/>
        <v>0</v>
      </c>
    </row>
    <row r="510" spans="1:7" x14ac:dyDescent="0.45">
      <c r="A510" t="s">
        <v>527</v>
      </c>
      <c r="B510" t="s">
        <v>44</v>
      </c>
      <c r="C510" t="s">
        <v>532</v>
      </c>
      <c r="D510">
        <v>5</v>
      </c>
      <c r="E510">
        <v>4</v>
      </c>
      <c r="F510" s="47">
        <v>33.200000000000003</v>
      </c>
      <c r="G510" s="48">
        <f t="shared" si="7"/>
        <v>2.0000000000000284</v>
      </c>
    </row>
    <row r="511" spans="1:7" x14ac:dyDescent="0.45">
      <c r="A511" t="s">
        <v>41</v>
      </c>
      <c r="B511" t="s">
        <v>42</v>
      </c>
      <c r="C511" t="s">
        <v>533</v>
      </c>
      <c r="D511">
        <v>4</v>
      </c>
      <c r="E511">
        <v>4</v>
      </c>
      <c r="F511" s="47">
        <v>33</v>
      </c>
      <c r="G511" s="48">
        <f t="shared" si="7"/>
        <v>0</v>
      </c>
    </row>
    <row r="512" spans="1:7" x14ac:dyDescent="0.45">
      <c r="A512" t="s">
        <v>144</v>
      </c>
      <c r="B512" t="s">
        <v>24</v>
      </c>
      <c r="C512" t="s">
        <v>533</v>
      </c>
      <c r="D512">
        <v>5</v>
      </c>
      <c r="E512">
        <v>4</v>
      </c>
      <c r="F512" s="47">
        <v>33</v>
      </c>
      <c r="G512" s="48">
        <f t="shared" si="7"/>
        <v>0</v>
      </c>
    </row>
    <row r="513" spans="1:7" x14ac:dyDescent="0.45">
      <c r="A513" t="s">
        <v>492</v>
      </c>
      <c r="B513" t="s">
        <v>78</v>
      </c>
      <c r="C513" t="s">
        <v>534</v>
      </c>
      <c r="D513">
        <v>4</v>
      </c>
      <c r="E513">
        <v>4</v>
      </c>
      <c r="F513" s="47">
        <v>33</v>
      </c>
      <c r="G513" s="48">
        <f t="shared" si="7"/>
        <v>0</v>
      </c>
    </row>
    <row r="514" spans="1:7" x14ac:dyDescent="0.45">
      <c r="A514" t="s">
        <v>449</v>
      </c>
      <c r="B514" t="s">
        <v>114</v>
      </c>
      <c r="C514" t="s">
        <v>530</v>
      </c>
      <c r="D514">
        <v>4</v>
      </c>
      <c r="E514">
        <v>3</v>
      </c>
      <c r="F514" s="47">
        <v>32.1</v>
      </c>
      <c r="G514" s="48">
        <f t="shared" ref="G514:G577" si="8">(F514-ROUND(F514,0))*10</f>
        <v>1.0000000000000142</v>
      </c>
    </row>
    <row r="515" spans="1:7" x14ac:dyDescent="0.45">
      <c r="A515" t="s">
        <v>77</v>
      </c>
      <c r="B515" t="s">
        <v>78</v>
      </c>
      <c r="C515" t="s">
        <v>530</v>
      </c>
      <c r="D515">
        <v>5</v>
      </c>
      <c r="E515">
        <v>3</v>
      </c>
      <c r="F515" s="47">
        <v>32.1</v>
      </c>
      <c r="G515" s="48">
        <f t="shared" si="8"/>
        <v>1.0000000000000142</v>
      </c>
    </row>
    <row r="516" spans="1:7" x14ac:dyDescent="0.45">
      <c r="A516" t="s">
        <v>435</v>
      </c>
      <c r="B516" t="s">
        <v>53</v>
      </c>
      <c r="C516" t="s">
        <v>529</v>
      </c>
      <c r="D516">
        <v>4</v>
      </c>
      <c r="E516">
        <v>4</v>
      </c>
      <c r="F516" s="47">
        <v>32</v>
      </c>
      <c r="G516" s="48">
        <f t="shared" si="8"/>
        <v>0</v>
      </c>
    </row>
    <row r="517" spans="1:7" x14ac:dyDescent="0.45">
      <c r="A517" t="s">
        <v>67</v>
      </c>
      <c r="B517" t="s">
        <v>33</v>
      </c>
      <c r="C517" t="s">
        <v>531</v>
      </c>
      <c r="D517">
        <v>5</v>
      </c>
      <c r="E517">
        <v>3</v>
      </c>
      <c r="F517" s="47">
        <v>31.2</v>
      </c>
      <c r="G517" s="48">
        <f t="shared" si="8"/>
        <v>1.9999999999999929</v>
      </c>
    </row>
    <row r="518" spans="1:7" x14ac:dyDescent="0.45">
      <c r="A518" t="s">
        <v>246</v>
      </c>
      <c r="B518" t="s">
        <v>27</v>
      </c>
      <c r="C518" t="s">
        <v>533</v>
      </c>
      <c r="D518">
        <v>5</v>
      </c>
      <c r="E518">
        <v>3</v>
      </c>
      <c r="F518" s="47">
        <v>30</v>
      </c>
      <c r="G518" s="48">
        <f t="shared" si="8"/>
        <v>0</v>
      </c>
    </row>
    <row r="519" spans="1:7" x14ac:dyDescent="0.45">
      <c r="A519" t="s">
        <v>255</v>
      </c>
      <c r="B519" t="s">
        <v>29</v>
      </c>
      <c r="C519" t="s">
        <v>531</v>
      </c>
      <c r="D519">
        <v>4</v>
      </c>
      <c r="E519">
        <v>3</v>
      </c>
      <c r="F519" s="47">
        <v>30</v>
      </c>
      <c r="G519" s="48">
        <f t="shared" si="8"/>
        <v>0</v>
      </c>
    </row>
    <row r="520" spans="1:7" x14ac:dyDescent="0.45">
      <c r="A520" t="s">
        <v>493</v>
      </c>
      <c r="B520" t="s">
        <v>63</v>
      </c>
      <c r="C520" t="s">
        <v>534</v>
      </c>
      <c r="D520">
        <v>6</v>
      </c>
      <c r="E520">
        <v>4</v>
      </c>
      <c r="F520" s="47">
        <v>30</v>
      </c>
      <c r="G520" s="48">
        <f t="shared" si="8"/>
        <v>0</v>
      </c>
    </row>
    <row r="521" spans="1:7" x14ac:dyDescent="0.45">
      <c r="A521" t="s">
        <v>583</v>
      </c>
      <c r="B521" t="s">
        <v>29</v>
      </c>
      <c r="C521" t="s">
        <v>534</v>
      </c>
      <c r="D521">
        <v>5</v>
      </c>
      <c r="E521">
        <v>3</v>
      </c>
      <c r="F521" s="47">
        <v>29.2</v>
      </c>
      <c r="G521" s="48">
        <f t="shared" si="8"/>
        <v>1.9999999999999929</v>
      </c>
    </row>
    <row r="522" spans="1:7" x14ac:dyDescent="0.45">
      <c r="A522" t="s">
        <v>167</v>
      </c>
      <c r="B522" t="s">
        <v>114</v>
      </c>
      <c r="C522" t="s">
        <v>534</v>
      </c>
      <c r="D522">
        <v>4</v>
      </c>
      <c r="E522">
        <v>3</v>
      </c>
      <c r="F522" s="47">
        <v>29.2</v>
      </c>
      <c r="G522" s="48">
        <f t="shared" si="8"/>
        <v>1.9999999999999929</v>
      </c>
    </row>
    <row r="523" spans="1:7" x14ac:dyDescent="0.45">
      <c r="A523" t="s">
        <v>479</v>
      </c>
      <c r="B523" t="s">
        <v>57</v>
      </c>
      <c r="C523" t="s">
        <v>531</v>
      </c>
      <c r="D523">
        <v>6</v>
      </c>
      <c r="E523">
        <v>4</v>
      </c>
      <c r="F523" s="47">
        <v>29.2</v>
      </c>
      <c r="G523" s="48">
        <f t="shared" si="8"/>
        <v>1.9999999999999929</v>
      </c>
    </row>
    <row r="524" spans="1:7" x14ac:dyDescent="0.45">
      <c r="A524" t="s">
        <v>502</v>
      </c>
      <c r="B524" t="s">
        <v>18</v>
      </c>
      <c r="C524" t="s">
        <v>534</v>
      </c>
      <c r="D524">
        <v>7</v>
      </c>
      <c r="E524">
        <v>5</v>
      </c>
      <c r="F524" s="47">
        <v>29.1</v>
      </c>
      <c r="G524" s="48">
        <f t="shared" si="8"/>
        <v>1.0000000000000142</v>
      </c>
    </row>
    <row r="525" spans="1:7" x14ac:dyDescent="0.45">
      <c r="A525" t="s">
        <v>473</v>
      </c>
      <c r="B525" t="s">
        <v>8</v>
      </c>
      <c r="C525" t="s">
        <v>533</v>
      </c>
      <c r="D525">
        <v>4</v>
      </c>
      <c r="E525">
        <v>3</v>
      </c>
      <c r="F525" s="47">
        <v>29</v>
      </c>
      <c r="G525" s="48">
        <f t="shared" si="8"/>
        <v>0</v>
      </c>
    </row>
    <row r="526" spans="1:7" x14ac:dyDescent="0.45">
      <c r="A526" t="s">
        <v>231</v>
      </c>
      <c r="B526" t="s">
        <v>112</v>
      </c>
      <c r="C526" t="s">
        <v>533</v>
      </c>
      <c r="D526">
        <v>4</v>
      </c>
      <c r="E526">
        <v>4</v>
      </c>
      <c r="F526" s="47">
        <v>29</v>
      </c>
      <c r="G526" s="48">
        <f t="shared" si="8"/>
        <v>0</v>
      </c>
    </row>
    <row r="527" spans="1:7" x14ac:dyDescent="0.45">
      <c r="A527" t="s">
        <v>521</v>
      </c>
      <c r="B527" t="s">
        <v>10</v>
      </c>
      <c r="C527" t="s">
        <v>534</v>
      </c>
      <c r="D527">
        <v>5</v>
      </c>
      <c r="E527">
        <v>3</v>
      </c>
      <c r="F527" s="47">
        <v>29</v>
      </c>
      <c r="G527" s="48">
        <f t="shared" si="8"/>
        <v>0</v>
      </c>
    </row>
    <row r="528" spans="1:7" x14ac:dyDescent="0.45">
      <c r="A528" t="s">
        <v>259</v>
      </c>
      <c r="B528" t="s">
        <v>14</v>
      </c>
      <c r="C528" t="s">
        <v>530</v>
      </c>
      <c r="D528">
        <v>9</v>
      </c>
      <c r="E528">
        <v>2</v>
      </c>
      <c r="F528" s="47">
        <v>29</v>
      </c>
      <c r="G528" s="48">
        <f t="shared" si="8"/>
        <v>0</v>
      </c>
    </row>
    <row r="529" spans="1:7" x14ac:dyDescent="0.45">
      <c r="A529" t="s">
        <v>518</v>
      </c>
      <c r="B529" t="s">
        <v>18</v>
      </c>
      <c r="C529" t="s">
        <v>534</v>
      </c>
      <c r="D529">
        <v>3</v>
      </c>
      <c r="E529">
        <v>3</v>
      </c>
      <c r="F529" s="47">
        <v>28</v>
      </c>
      <c r="G529" s="48">
        <f t="shared" si="8"/>
        <v>0</v>
      </c>
    </row>
    <row r="530" spans="1:7" x14ac:dyDescent="0.45">
      <c r="A530" t="s">
        <v>448</v>
      </c>
      <c r="B530" t="s">
        <v>90</v>
      </c>
      <c r="C530" t="s">
        <v>530</v>
      </c>
      <c r="D530">
        <v>4</v>
      </c>
      <c r="E530">
        <v>4</v>
      </c>
      <c r="F530" s="47">
        <v>28</v>
      </c>
      <c r="G530" s="48">
        <f t="shared" si="8"/>
        <v>0</v>
      </c>
    </row>
    <row r="531" spans="1:7" x14ac:dyDescent="0.45">
      <c r="A531" t="s">
        <v>232</v>
      </c>
      <c r="B531" t="s">
        <v>7</v>
      </c>
      <c r="C531" t="s">
        <v>529</v>
      </c>
      <c r="D531">
        <v>7</v>
      </c>
      <c r="E531">
        <v>3</v>
      </c>
      <c r="F531" s="47">
        <v>28</v>
      </c>
      <c r="G531" s="48">
        <f t="shared" si="8"/>
        <v>0</v>
      </c>
    </row>
    <row r="532" spans="1:7" x14ac:dyDescent="0.45">
      <c r="A532" t="s">
        <v>451</v>
      </c>
      <c r="B532" t="s">
        <v>44</v>
      </c>
      <c r="C532" t="s">
        <v>530</v>
      </c>
      <c r="D532">
        <v>4</v>
      </c>
      <c r="E532">
        <v>3</v>
      </c>
      <c r="F532" s="47">
        <v>28</v>
      </c>
      <c r="G532" s="48">
        <f t="shared" si="8"/>
        <v>0</v>
      </c>
    </row>
    <row r="533" spans="1:7" x14ac:dyDescent="0.45">
      <c r="A533" t="s">
        <v>67</v>
      </c>
      <c r="B533" t="s">
        <v>33</v>
      </c>
      <c r="C533" t="s">
        <v>530</v>
      </c>
      <c r="D533">
        <v>8</v>
      </c>
      <c r="E533">
        <v>4</v>
      </c>
      <c r="F533" s="47">
        <v>27.2</v>
      </c>
      <c r="G533" s="48">
        <f t="shared" si="8"/>
        <v>1.9999999999999929</v>
      </c>
    </row>
    <row r="534" spans="1:7" x14ac:dyDescent="0.45">
      <c r="A534" t="s">
        <v>490</v>
      </c>
      <c r="B534" t="s">
        <v>8</v>
      </c>
      <c r="C534" t="s">
        <v>529</v>
      </c>
      <c r="D534">
        <v>4</v>
      </c>
      <c r="E534">
        <v>3</v>
      </c>
      <c r="F534" s="47">
        <v>27</v>
      </c>
      <c r="G534" s="48">
        <f t="shared" si="8"/>
        <v>0</v>
      </c>
    </row>
    <row r="535" spans="1:7" x14ac:dyDescent="0.45">
      <c r="A535" t="s">
        <v>465</v>
      </c>
      <c r="B535" t="s">
        <v>35</v>
      </c>
      <c r="C535" t="s">
        <v>531</v>
      </c>
      <c r="D535">
        <v>3</v>
      </c>
      <c r="E535">
        <v>3</v>
      </c>
      <c r="F535" s="47">
        <v>27</v>
      </c>
      <c r="G535" s="48">
        <f t="shared" si="8"/>
        <v>0</v>
      </c>
    </row>
    <row r="536" spans="1:7" x14ac:dyDescent="0.45">
      <c r="A536" t="s">
        <v>554</v>
      </c>
      <c r="B536" t="s">
        <v>24</v>
      </c>
      <c r="C536" t="s">
        <v>532</v>
      </c>
      <c r="D536">
        <v>4</v>
      </c>
      <c r="E536">
        <v>3</v>
      </c>
      <c r="F536" s="47">
        <v>27</v>
      </c>
      <c r="G536" s="48">
        <f t="shared" si="8"/>
        <v>0</v>
      </c>
    </row>
    <row r="537" spans="1:7" x14ac:dyDescent="0.45">
      <c r="A537" t="s">
        <v>293</v>
      </c>
      <c r="B537" t="s">
        <v>57</v>
      </c>
      <c r="C537" t="s">
        <v>531</v>
      </c>
      <c r="D537">
        <v>4</v>
      </c>
      <c r="E537">
        <v>4</v>
      </c>
      <c r="F537" s="47">
        <v>27</v>
      </c>
      <c r="G537" s="48">
        <f t="shared" si="8"/>
        <v>0</v>
      </c>
    </row>
    <row r="538" spans="1:7" x14ac:dyDescent="0.45">
      <c r="A538" t="s">
        <v>134</v>
      </c>
      <c r="B538" t="s">
        <v>22</v>
      </c>
      <c r="C538" t="s">
        <v>532</v>
      </c>
      <c r="D538">
        <v>7</v>
      </c>
      <c r="E538">
        <v>2</v>
      </c>
      <c r="F538" s="47">
        <v>26.2</v>
      </c>
      <c r="G538" s="48">
        <f t="shared" si="8"/>
        <v>1.9999999999999929</v>
      </c>
    </row>
    <row r="539" spans="1:7" x14ac:dyDescent="0.45">
      <c r="A539" t="s">
        <v>236</v>
      </c>
      <c r="B539" t="s">
        <v>57</v>
      </c>
      <c r="C539" t="s">
        <v>531</v>
      </c>
      <c r="D539">
        <v>4</v>
      </c>
      <c r="E539">
        <v>3</v>
      </c>
      <c r="F539" s="47">
        <v>26.2</v>
      </c>
      <c r="G539" s="48">
        <f t="shared" si="8"/>
        <v>1.9999999999999929</v>
      </c>
    </row>
    <row r="540" spans="1:7" x14ac:dyDescent="0.45">
      <c r="A540" t="s">
        <v>151</v>
      </c>
      <c r="B540" t="s">
        <v>12</v>
      </c>
      <c r="C540" t="s">
        <v>532</v>
      </c>
      <c r="D540">
        <v>6</v>
      </c>
      <c r="E540">
        <v>4</v>
      </c>
      <c r="F540" s="47">
        <v>26.1</v>
      </c>
      <c r="G540" s="48">
        <f t="shared" si="8"/>
        <v>1.0000000000000142</v>
      </c>
    </row>
    <row r="541" spans="1:7" x14ac:dyDescent="0.45">
      <c r="A541" t="s">
        <v>287</v>
      </c>
      <c r="B541" t="s">
        <v>117</v>
      </c>
      <c r="C541" t="s">
        <v>531</v>
      </c>
      <c r="D541">
        <v>6</v>
      </c>
      <c r="E541">
        <v>2</v>
      </c>
      <c r="F541" s="47">
        <v>26.1</v>
      </c>
      <c r="G541" s="48">
        <f t="shared" si="8"/>
        <v>1.0000000000000142</v>
      </c>
    </row>
    <row r="542" spans="1:7" x14ac:dyDescent="0.45">
      <c r="A542" t="s">
        <v>575</v>
      </c>
      <c r="B542" t="s">
        <v>12</v>
      </c>
      <c r="C542" t="s">
        <v>529</v>
      </c>
      <c r="D542">
        <v>3</v>
      </c>
      <c r="E542">
        <v>3</v>
      </c>
      <c r="F542" s="47">
        <v>26</v>
      </c>
      <c r="G542" s="48">
        <f t="shared" si="8"/>
        <v>0</v>
      </c>
    </row>
    <row r="543" spans="1:7" x14ac:dyDescent="0.45">
      <c r="A543" t="s">
        <v>187</v>
      </c>
      <c r="B543" t="s">
        <v>57</v>
      </c>
      <c r="C543" t="s">
        <v>533</v>
      </c>
      <c r="D543">
        <v>3</v>
      </c>
      <c r="E543">
        <v>3</v>
      </c>
      <c r="F543" s="47">
        <v>26</v>
      </c>
      <c r="G543" s="48">
        <f t="shared" si="8"/>
        <v>0</v>
      </c>
    </row>
    <row r="544" spans="1:7" x14ac:dyDescent="0.45">
      <c r="A544" t="s">
        <v>173</v>
      </c>
      <c r="B544" t="s">
        <v>47</v>
      </c>
      <c r="C544" t="s">
        <v>533</v>
      </c>
      <c r="D544">
        <v>4</v>
      </c>
      <c r="E544">
        <v>3</v>
      </c>
      <c r="F544" s="47">
        <v>26</v>
      </c>
      <c r="G544" s="48">
        <f t="shared" si="8"/>
        <v>0</v>
      </c>
    </row>
    <row r="545" spans="1:7" x14ac:dyDescent="0.45">
      <c r="A545" t="s">
        <v>466</v>
      </c>
      <c r="B545" t="s">
        <v>33</v>
      </c>
      <c r="C545" t="s">
        <v>533</v>
      </c>
      <c r="D545">
        <v>5</v>
      </c>
      <c r="E545">
        <v>3</v>
      </c>
      <c r="F545" s="47">
        <v>25.2</v>
      </c>
      <c r="G545" s="48">
        <f t="shared" si="8"/>
        <v>1.9999999999999929</v>
      </c>
    </row>
    <row r="546" spans="1:7" x14ac:dyDescent="0.45">
      <c r="A546" t="s">
        <v>462</v>
      </c>
      <c r="B546" t="s">
        <v>42</v>
      </c>
      <c r="C546" t="s">
        <v>531</v>
      </c>
      <c r="D546">
        <v>4</v>
      </c>
      <c r="E546">
        <v>3</v>
      </c>
      <c r="F546" s="47">
        <v>25.1</v>
      </c>
      <c r="G546" s="48">
        <f t="shared" si="8"/>
        <v>1.0000000000000142</v>
      </c>
    </row>
    <row r="547" spans="1:7" x14ac:dyDescent="0.45">
      <c r="A547" t="s">
        <v>349</v>
      </c>
      <c r="B547" t="s">
        <v>37</v>
      </c>
      <c r="C547" t="s">
        <v>534</v>
      </c>
      <c r="D547">
        <v>3</v>
      </c>
      <c r="E547">
        <v>3</v>
      </c>
      <c r="F547" s="47">
        <v>25</v>
      </c>
      <c r="G547" s="48">
        <f t="shared" si="8"/>
        <v>0</v>
      </c>
    </row>
    <row r="548" spans="1:7" x14ac:dyDescent="0.45">
      <c r="A548" t="s">
        <v>432</v>
      </c>
      <c r="B548" t="s">
        <v>14</v>
      </c>
      <c r="C548" t="s">
        <v>529</v>
      </c>
      <c r="D548">
        <v>3</v>
      </c>
      <c r="E548">
        <v>3</v>
      </c>
      <c r="F548" s="47">
        <v>25</v>
      </c>
      <c r="G548" s="48">
        <f t="shared" si="8"/>
        <v>0</v>
      </c>
    </row>
    <row r="549" spans="1:7" x14ac:dyDescent="0.45">
      <c r="A549" t="s">
        <v>444</v>
      </c>
      <c r="B549" t="s">
        <v>42</v>
      </c>
      <c r="C549" t="s">
        <v>529</v>
      </c>
      <c r="D549">
        <v>5</v>
      </c>
      <c r="E549">
        <v>2</v>
      </c>
      <c r="F549" s="47">
        <v>24</v>
      </c>
      <c r="G549" s="48">
        <f t="shared" si="8"/>
        <v>0</v>
      </c>
    </row>
    <row r="550" spans="1:7" x14ac:dyDescent="0.45">
      <c r="A550" t="s">
        <v>463</v>
      </c>
      <c r="B550" t="s">
        <v>90</v>
      </c>
      <c r="C550" t="s">
        <v>533</v>
      </c>
      <c r="D550">
        <v>7</v>
      </c>
      <c r="E550">
        <v>2</v>
      </c>
      <c r="F550" s="47">
        <v>24</v>
      </c>
      <c r="G550" s="48">
        <f t="shared" si="8"/>
        <v>0</v>
      </c>
    </row>
    <row r="551" spans="1:7" x14ac:dyDescent="0.45">
      <c r="A551" t="s">
        <v>287</v>
      </c>
      <c r="B551" t="s">
        <v>117</v>
      </c>
      <c r="C551" t="s">
        <v>533</v>
      </c>
      <c r="D551">
        <v>4</v>
      </c>
      <c r="E551">
        <v>3</v>
      </c>
      <c r="F551" s="47">
        <v>24</v>
      </c>
      <c r="G551" s="48">
        <f t="shared" si="8"/>
        <v>0</v>
      </c>
    </row>
    <row r="552" spans="1:7" x14ac:dyDescent="0.45">
      <c r="A552" t="s">
        <v>468</v>
      </c>
      <c r="B552" t="s">
        <v>63</v>
      </c>
      <c r="C552" t="s">
        <v>533</v>
      </c>
      <c r="D552">
        <v>3</v>
      </c>
      <c r="E552">
        <v>3</v>
      </c>
      <c r="F552" s="47">
        <v>24</v>
      </c>
      <c r="G552" s="48">
        <f t="shared" si="8"/>
        <v>0</v>
      </c>
    </row>
    <row r="553" spans="1:7" x14ac:dyDescent="0.45">
      <c r="A553" t="s">
        <v>266</v>
      </c>
      <c r="B553" t="s">
        <v>93</v>
      </c>
      <c r="C553" t="s">
        <v>530</v>
      </c>
      <c r="D553">
        <v>7</v>
      </c>
      <c r="E553">
        <v>2</v>
      </c>
      <c r="F553" s="47">
        <v>24</v>
      </c>
      <c r="G553" s="48">
        <f t="shared" si="8"/>
        <v>0</v>
      </c>
    </row>
    <row r="554" spans="1:7" x14ac:dyDescent="0.45">
      <c r="A554" t="s">
        <v>589</v>
      </c>
      <c r="B554" t="s">
        <v>8</v>
      </c>
      <c r="C554" t="s">
        <v>531</v>
      </c>
      <c r="D554">
        <v>4</v>
      </c>
      <c r="E554">
        <v>3</v>
      </c>
      <c r="F554" s="47">
        <v>23.1</v>
      </c>
      <c r="G554" s="48">
        <f t="shared" si="8"/>
        <v>1.0000000000000142</v>
      </c>
    </row>
    <row r="555" spans="1:7" x14ac:dyDescent="0.45">
      <c r="A555" t="s">
        <v>313</v>
      </c>
      <c r="B555" t="s">
        <v>22</v>
      </c>
      <c r="C555" t="s">
        <v>530</v>
      </c>
      <c r="D555">
        <v>5</v>
      </c>
      <c r="E555">
        <v>2</v>
      </c>
      <c r="F555" s="47">
        <v>23</v>
      </c>
      <c r="G555" s="48">
        <f t="shared" si="8"/>
        <v>0</v>
      </c>
    </row>
    <row r="556" spans="1:7" x14ac:dyDescent="0.45">
      <c r="A556" t="s">
        <v>447</v>
      </c>
      <c r="B556" t="s">
        <v>112</v>
      </c>
      <c r="C556" t="s">
        <v>530</v>
      </c>
      <c r="D556">
        <v>3</v>
      </c>
      <c r="E556">
        <v>3</v>
      </c>
      <c r="F556" s="47">
        <v>23</v>
      </c>
      <c r="G556" s="48">
        <f t="shared" si="8"/>
        <v>0</v>
      </c>
    </row>
    <row r="557" spans="1:7" x14ac:dyDescent="0.45">
      <c r="A557" t="s">
        <v>468</v>
      </c>
      <c r="B557" t="s">
        <v>63</v>
      </c>
      <c r="C557" t="s">
        <v>531</v>
      </c>
      <c r="D557">
        <v>3</v>
      </c>
      <c r="E557">
        <v>3</v>
      </c>
      <c r="F557" s="47">
        <v>23</v>
      </c>
      <c r="G557" s="48">
        <f t="shared" si="8"/>
        <v>0</v>
      </c>
    </row>
    <row r="558" spans="1:7" x14ac:dyDescent="0.45">
      <c r="A558" t="s">
        <v>478</v>
      </c>
      <c r="B558" t="s">
        <v>31</v>
      </c>
      <c r="C558" t="s">
        <v>532</v>
      </c>
      <c r="D558">
        <v>4</v>
      </c>
      <c r="E558">
        <v>2</v>
      </c>
      <c r="F558" s="47">
        <v>22.2</v>
      </c>
      <c r="G558" s="48">
        <f t="shared" si="8"/>
        <v>1.9999999999999929</v>
      </c>
    </row>
    <row r="559" spans="1:7" x14ac:dyDescent="0.45">
      <c r="A559" t="s">
        <v>67</v>
      </c>
      <c r="B559" t="s">
        <v>33</v>
      </c>
      <c r="C559" t="s">
        <v>532</v>
      </c>
      <c r="D559">
        <v>4</v>
      </c>
      <c r="E559">
        <v>3</v>
      </c>
      <c r="F559" s="47">
        <v>22.1</v>
      </c>
      <c r="G559" s="48">
        <f t="shared" si="8"/>
        <v>1.0000000000000142</v>
      </c>
    </row>
    <row r="560" spans="1:7" x14ac:dyDescent="0.45">
      <c r="A560" t="s">
        <v>177</v>
      </c>
      <c r="B560" t="s">
        <v>42</v>
      </c>
      <c r="C560" t="s">
        <v>534</v>
      </c>
      <c r="D560">
        <v>3</v>
      </c>
      <c r="E560">
        <v>3</v>
      </c>
      <c r="F560" s="47">
        <v>22</v>
      </c>
      <c r="G560" s="48">
        <f t="shared" si="8"/>
        <v>0</v>
      </c>
    </row>
    <row r="561" spans="1:7" x14ac:dyDescent="0.45">
      <c r="A561" t="s">
        <v>348</v>
      </c>
      <c r="B561" t="s">
        <v>42</v>
      </c>
      <c r="C561" t="s">
        <v>533</v>
      </c>
      <c r="D561">
        <v>4</v>
      </c>
      <c r="E561">
        <v>3</v>
      </c>
      <c r="F561" s="47">
        <v>22</v>
      </c>
      <c r="G561" s="48">
        <f t="shared" si="8"/>
        <v>0</v>
      </c>
    </row>
    <row r="562" spans="1:7" x14ac:dyDescent="0.45">
      <c r="A562" t="s">
        <v>231</v>
      </c>
      <c r="B562" t="s">
        <v>112</v>
      </c>
      <c r="C562" t="s">
        <v>532</v>
      </c>
      <c r="D562">
        <v>3</v>
      </c>
      <c r="E562">
        <v>2</v>
      </c>
      <c r="F562" s="47">
        <v>22</v>
      </c>
      <c r="G562" s="48">
        <f t="shared" si="8"/>
        <v>0</v>
      </c>
    </row>
    <row r="563" spans="1:7" x14ac:dyDescent="0.45">
      <c r="A563" t="s">
        <v>218</v>
      </c>
      <c r="B563" t="s">
        <v>112</v>
      </c>
      <c r="C563" t="s">
        <v>534</v>
      </c>
      <c r="D563">
        <v>3</v>
      </c>
      <c r="E563">
        <v>3</v>
      </c>
      <c r="F563" s="47">
        <v>22</v>
      </c>
      <c r="G563" s="48">
        <f t="shared" si="8"/>
        <v>0</v>
      </c>
    </row>
    <row r="564" spans="1:7" x14ac:dyDescent="0.45">
      <c r="A564" t="s">
        <v>483</v>
      </c>
      <c r="B564" t="s">
        <v>35</v>
      </c>
      <c r="C564" t="s">
        <v>532</v>
      </c>
      <c r="D564">
        <v>3</v>
      </c>
      <c r="E564">
        <v>2</v>
      </c>
      <c r="F564" s="47">
        <v>22</v>
      </c>
      <c r="G564" s="48">
        <f t="shared" si="8"/>
        <v>0</v>
      </c>
    </row>
    <row r="565" spans="1:7" x14ac:dyDescent="0.45">
      <c r="A565" t="s">
        <v>168</v>
      </c>
      <c r="B565" t="s">
        <v>35</v>
      </c>
      <c r="C565" t="s">
        <v>530</v>
      </c>
      <c r="D565">
        <v>3</v>
      </c>
      <c r="E565">
        <v>2</v>
      </c>
      <c r="F565" s="47">
        <v>22</v>
      </c>
      <c r="G565" s="48">
        <f t="shared" si="8"/>
        <v>0</v>
      </c>
    </row>
    <row r="566" spans="1:7" x14ac:dyDescent="0.45">
      <c r="A566" t="s">
        <v>458</v>
      </c>
      <c r="B566" t="s">
        <v>37</v>
      </c>
      <c r="C566" t="s">
        <v>532</v>
      </c>
      <c r="D566">
        <v>5</v>
      </c>
      <c r="E566">
        <v>2</v>
      </c>
      <c r="F566" s="47">
        <v>22</v>
      </c>
      <c r="G566" s="48">
        <f t="shared" si="8"/>
        <v>0</v>
      </c>
    </row>
    <row r="567" spans="1:7" x14ac:dyDescent="0.45">
      <c r="A567" t="s">
        <v>48</v>
      </c>
      <c r="B567" t="s">
        <v>42</v>
      </c>
      <c r="C567" t="s">
        <v>530</v>
      </c>
      <c r="D567">
        <v>4</v>
      </c>
      <c r="E567">
        <v>2</v>
      </c>
      <c r="F567" s="47">
        <v>21</v>
      </c>
      <c r="G567" s="48">
        <f t="shared" si="8"/>
        <v>0</v>
      </c>
    </row>
    <row r="568" spans="1:7" x14ac:dyDescent="0.45">
      <c r="A568" t="s">
        <v>288</v>
      </c>
      <c r="B568" t="s">
        <v>93</v>
      </c>
      <c r="C568" t="s">
        <v>534</v>
      </c>
      <c r="D568">
        <v>5</v>
      </c>
      <c r="E568">
        <v>3</v>
      </c>
      <c r="F568" s="47">
        <v>21</v>
      </c>
      <c r="G568" s="48">
        <f t="shared" si="8"/>
        <v>0</v>
      </c>
    </row>
    <row r="569" spans="1:7" x14ac:dyDescent="0.45">
      <c r="A569" t="s">
        <v>580</v>
      </c>
      <c r="B569" t="s">
        <v>27</v>
      </c>
      <c r="C569" t="s">
        <v>533</v>
      </c>
      <c r="D569">
        <v>3</v>
      </c>
      <c r="E569">
        <v>2</v>
      </c>
      <c r="F569" s="47">
        <v>20</v>
      </c>
      <c r="G569" s="48">
        <f t="shared" si="8"/>
        <v>0</v>
      </c>
    </row>
    <row r="570" spans="1:7" x14ac:dyDescent="0.45">
      <c r="A570" t="s">
        <v>508</v>
      </c>
      <c r="B570" t="s">
        <v>78</v>
      </c>
      <c r="C570" t="s">
        <v>534</v>
      </c>
      <c r="D570">
        <v>8</v>
      </c>
      <c r="E570">
        <v>1</v>
      </c>
      <c r="F570" s="47">
        <v>20</v>
      </c>
      <c r="G570" s="48">
        <f t="shared" si="8"/>
        <v>0</v>
      </c>
    </row>
    <row r="571" spans="1:7" x14ac:dyDescent="0.45">
      <c r="A571" t="s">
        <v>574</v>
      </c>
      <c r="B571" t="s">
        <v>499</v>
      </c>
      <c r="C571" t="s">
        <v>529</v>
      </c>
      <c r="D571">
        <v>3</v>
      </c>
      <c r="E571">
        <v>2</v>
      </c>
      <c r="F571" s="47">
        <v>19.2</v>
      </c>
      <c r="G571" s="48">
        <f t="shared" si="8"/>
        <v>1.9999999999999929</v>
      </c>
    </row>
    <row r="572" spans="1:7" x14ac:dyDescent="0.45">
      <c r="A572" t="s">
        <v>185</v>
      </c>
      <c r="B572" t="s">
        <v>117</v>
      </c>
      <c r="C572" t="s">
        <v>534</v>
      </c>
      <c r="D572">
        <v>3</v>
      </c>
      <c r="E572">
        <v>2</v>
      </c>
      <c r="F572" s="47">
        <v>19.2</v>
      </c>
      <c r="G572" s="48">
        <f t="shared" si="8"/>
        <v>1.9999999999999929</v>
      </c>
    </row>
    <row r="573" spans="1:7" x14ac:dyDescent="0.45">
      <c r="A573" t="s">
        <v>335</v>
      </c>
      <c r="B573" t="s">
        <v>29</v>
      </c>
      <c r="C573" t="s">
        <v>530</v>
      </c>
      <c r="D573">
        <v>3</v>
      </c>
      <c r="E573">
        <v>2</v>
      </c>
      <c r="F573" s="47">
        <v>19.2</v>
      </c>
      <c r="G573" s="48">
        <f t="shared" si="8"/>
        <v>1.9999999999999929</v>
      </c>
    </row>
    <row r="574" spans="1:7" x14ac:dyDescent="0.45">
      <c r="A574" t="s">
        <v>425</v>
      </c>
      <c r="B574" t="s">
        <v>66</v>
      </c>
      <c r="C574" t="s">
        <v>533</v>
      </c>
      <c r="D574">
        <v>3</v>
      </c>
      <c r="E574">
        <v>2</v>
      </c>
      <c r="F574" s="47">
        <v>19</v>
      </c>
      <c r="G574" s="48">
        <f t="shared" si="8"/>
        <v>0</v>
      </c>
    </row>
    <row r="575" spans="1:7" x14ac:dyDescent="0.45">
      <c r="A575" t="s">
        <v>252</v>
      </c>
      <c r="B575" t="s">
        <v>22</v>
      </c>
      <c r="C575" t="s">
        <v>532</v>
      </c>
      <c r="D575">
        <v>3</v>
      </c>
      <c r="E575">
        <v>2</v>
      </c>
      <c r="F575" s="47">
        <v>19</v>
      </c>
      <c r="G575" s="48">
        <f t="shared" si="8"/>
        <v>0</v>
      </c>
    </row>
    <row r="576" spans="1:7" x14ac:dyDescent="0.45">
      <c r="A576" t="s">
        <v>127</v>
      </c>
      <c r="B576" t="s">
        <v>63</v>
      </c>
      <c r="C576" t="s">
        <v>530</v>
      </c>
      <c r="D576">
        <v>3</v>
      </c>
      <c r="E576">
        <v>2</v>
      </c>
      <c r="F576" s="47">
        <v>19</v>
      </c>
      <c r="G576" s="48">
        <f t="shared" si="8"/>
        <v>0</v>
      </c>
    </row>
    <row r="577" spans="1:7" x14ac:dyDescent="0.45">
      <c r="A577" t="s">
        <v>504</v>
      </c>
      <c r="B577" t="s">
        <v>47</v>
      </c>
      <c r="C577" t="s">
        <v>534</v>
      </c>
      <c r="D577">
        <v>3</v>
      </c>
      <c r="E577">
        <v>2</v>
      </c>
      <c r="F577" s="47">
        <v>19</v>
      </c>
      <c r="G577" s="48">
        <f t="shared" si="8"/>
        <v>0</v>
      </c>
    </row>
    <row r="578" spans="1:7" x14ac:dyDescent="0.45">
      <c r="A578" t="s">
        <v>458</v>
      </c>
      <c r="B578" t="s">
        <v>37</v>
      </c>
      <c r="C578" t="s">
        <v>534</v>
      </c>
      <c r="D578">
        <v>3</v>
      </c>
      <c r="E578">
        <v>2</v>
      </c>
      <c r="F578" s="47">
        <v>18.100000000000001</v>
      </c>
      <c r="G578" s="48">
        <f t="shared" ref="G578:G631" si="9">(F578-ROUND(F578,0))*10</f>
        <v>1.0000000000000142</v>
      </c>
    </row>
    <row r="579" spans="1:7" x14ac:dyDescent="0.45">
      <c r="A579" t="s">
        <v>586</v>
      </c>
      <c r="B579" t="s">
        <v>66</v>
      </c>
      <c r="C579" t="s">
        <v>531</v>
      </c>
      <c r="D579">
        <v>3</v>
      </c>
      <c r="E579">
        <v>2</v>
      </c>
      <c r="F579" s="47">
        <v>18</v>
      </c>
      <c r="G579" s="48">
        <f t="shared" si="9"/>
        <v>0</v>
      </c>
    </row>
    <row r="580" spans="1:7" x14ac:dyDescent="0.45">
      <c r="A580" t="s">
        <v>74</v>
      </c>
      <c r="B580" t="s">
        <v>22</v>
      </c>
      <c r="C580" t="s">
        <v>530</v>
      </c>
      <c r="D580">
        <v>4</v>
      </c>
      <c r="E580">
        <v>2</v>
      </c>
      <c r="F580" s="47">
        <v>18</v>
      </c>
      <c r="G580" s="48">
        <f t="shared" si="9"/>
        <v>0</v>
      </c>
    </row>
    <row r="581" spans="1:7" x14ac:dyDescent="0.45">
      <c r="A581" t="s">
        <v>467</v>
      </c>
      <c r="B581" t="s">
        <v>65</v>
      </c>
      <c r="C581" t="s">
        <v>531</v>
      </c>
      <c r="D581">
        <v>4</v>
      </c>
      <c r="E581">
        <v>2</v>
      </c>
      <c r="F581" s="47">
        <v>18</v>
      </c>
      <c r="G581" s="48">
        <f t="shared" si="9"/>
        <v>0</v>
      </c>
    </row>
    <row r="582" spans="1:7" x14ac:dyDescent="0.45">
      <c r="A582" t="s">
        <v>474</v>
      </c>
      <c r="B582" t="s">
        <v>14</v>
      </c>
      <c r="C582" t="s">
        <v>532</v>
      </c>
      <c r="D582">
        <v>3</v>
      </c>
      <c r="E582">
        <v>2</v>
      </c>
      <c r="F582" s="47">
        <v>18</v>
      </c>
      <c r="G582" s="48">
        <f t="shared" si="9"/>
        <v>0</v>
      </c>
    </row>
    <row r="583" spans="1:7" x14ac:dyDescent="0.45">
      <c r="A583" t="s">
        <v>449</v>
      </c>
      <c r="B583" t="s">
        <v>114</v>
      </c>
      <c r="C583" t="s">
        <v>532</v>
      </c>
      <c r="D583">
        <v>3</v>
      </c>
      <c r="E583">
        <v>2</v>
      </c>
      <c r="F583" s="47">
        <v>18</v>
      </c>
      <c r="G583" s="48">
        <f t="shared" si="9"/>
        <v>0</v>
      </c>
    </row>
    <row r="584" spans="1:7" x14ac:dyDescent="0.45">
      <c r="A584" t="s">
        <v>268</v>
      </c>
      <c r="B584" t="s">
        <v>31</v>
      </c>
      <c r="C584" t="s">
        <v>532</v>
      </c>
      <c r="D584">
        <v>3</v>
      </c>
      <c r="E584">
        <v>3</v>
      </c>
      <c r="F584" s="47">
        <v>18</v>
      </c>
      <c r="G584" s="48">
        <f t="shared" si="9"/>
        <v>0</v>
      </c>
    </row>
    <row r="585" spans="1:7" x14ac:dyDescent="0.45">
      <c r="A585" t="s">
        <v>426</v>
      </c>
      <c r="B585" t="s">
        <v>117</v>
      </c>
      <c r="C585" t="s">
        <v>530</v>
      </c>
      <c r="D585">
        <v>3</v>
      </c>
      <c r="E585">
        <v>2</v>
      </c>
      <c r="F585" s="47">
        <v>17</v>
      </c>
      <c r="G585" s="48">
        <f t="shared" si="9"/>
        <v>0</v>
      </c>
    </row>
    <row r="586" spans="1:7" x14ac:dyDescent="0.45">
      <c r="A586" t="s">
        <v>464</v>
      </c>
      <c r="B586" t="s">
        <v>53</v>
      </c>
      <c r="C586" t="s">
        <v>531</v>
      </c>
      <c r="D586">
        <v>5</v>
      </c>
      <c r="E586">
        <v>2</v>
      </c>
      <c r="F586" s="47">
        <v>17</v>
      </c>
      <c r="G586" s="48">
        <f t="shared" si="9"/>
        <v>0</v>
      </c>
    </row>
    <row r="587" spans="1:7" x14ac:dyDescent="0.45">
      <c r="A587" t="s">
        <v>491</v>
      </c>
      <c r="B587" t="s">
        <v>22</v>
      </c>
      <c r="C587" t="s">
        <v>534</v>
      </c>
      <c r="D587">
        <v>7</v>
      </c>
      <c r="E587">
        <v>0</v>
      </c>
      <c r="F587" s="47">
        <v>16</v>
      </c>
      <c r="G587" s="48">
        <f t="shared" si="9"/>
        <v>0</v>
      </c>
    </row>
    <row r="588" spans="1:7" x14ac:dyDescent="0.45">
      <c r="A588" t="s">
        <v>387</v>
      </c>
      <c r="B588" t="s">
        <v>14</v>
      </c>
      <c r="C588" t="s">
        <v>532</v>
      </c>
      <c r="D588">
        <v>7</v>
      </c>
      <c r="E588">
        <v>0</v>
      </c>
      <c r="F588" s="47">
        <v>16</v>
      </c>
      <c r="G588" s="48">
        <f t="shared" si="9"/>
        <v>0</v>
      </c>
    </row>
    <row r="589" spans="1:7" x14ac:dyDescent="0.45">
      <c r="A589" t="s">
        <v>472</v>
      </c>
      <c r="B589" t="s">
        <v>7</v>
      </c>
      <c r="C589" t="s">
        <v>533</v>
      </c>
      <c r="D589">
        <v>3</v>
      </c>
      <c r="E589">
        <v>2</v>
      </c>
      <c r="F589" s="47">
        <v>16</v>
      </c>
      <c r="G589" s="48">
        <f t="shared" si="9"/>
        <v>0</v>
      </c>
    </row>
    <row r="590" spans="1:7" x14ac:dyDescent="0.45">
      <c r="A590" t="s">
        <v>263</v>
      </c>
      <c r="B590" t="s">
        <v>114</v>
      </c>
      <c r="C590" t="s">
        <v>530</v>
      </c>
      <c r="D590">
        <v>3</v>
      </c>
      <c r="E590">
        <v>1</v>
      </c>
      <c r="F590" s="47">
        <v>16</v>
      </c>
      <c r="G590" s="48">
        <f t="shared" si="9"/>
        <v>0</v>
      </c>
    </row>
    <row r="591" spans="1:7" x14ac:dyDescent="0.45">
      <c r="A591" t="s">
        <v>208</v>
      </c>
      <c r="B591" t="s">
        <v>78</v>
      </c>
      <c r="C591" t="s">
        <v>531</v>
      </c>
      <c r="D591">
        <v>4</v>
      </c>
      <c r="E591">
        <v>1</v>
      </c>
      <c r="F591" s="47">
        <v>16</v>
      </c>
      <c r="G591" s="48">
        <f t="shared" si="9"/>
        <v>0</v>
      </c>
    </row>
    <row r="592" spans="1:7" x14ac:dyDescent="0.45">
      <c r="A592" t="s">
        <v>459</v>
      </c>
      <c r="B592" t="s">
        <v>24</v>
      </c>
      <c r="C592" t="s">
        <v>534</v>
      </c>
      <c r="D592">
        <v>4</v>
      </c>
      <c r="E592">
        <v>1</v>
      </c>
      <c r="F592" s="47">
        <v>15.2</v>
      </c>
      <c r="G592" s="48">
        <f t="shared" si="9"/>
        <v>1.9999999999999929</v>
      </c>
    </row>
    <row r="593" spans="1:7" x14ac:dyDescent="0.45">
      <c r="A593" t="s">
        <v>471</v>
      </c>
      <c r="B593" t="s">
        <v>18</v>
      </c>
      <c r="C593" t="s">
        <v>531</v>
      </c>
      <c r="D593">
        <v>3</v>
      </c>
      <c r="E593">
        <v>1</v>
      </c>
      <c r="F593" s="47">
        <v>15</v>
      </c>
      <c r="G593" s="48">
        <f t="shared" si="9"/>
        <v>0</v>
      </c>
    </row>
    <row r="594" spans="1:7" x14ac:dyDescent="0.45">
      <c r="A594" t="s">
        <v>470</v>
      </c>
      <c r="B594" t="s">
        <v>53</v>
      </c>
      <c r="C594" t="s">
        <v>531</v>
      </c>
      <c r="D594">
        <v>3</v>
      </c>
      <c r="E594">
        <v>2</v>
      </c>
      <c r="F594" s="47">
        <v>15</v>
      </c>
      <c r="G594" s="48">
        <f t="shared" si="9"/>
        <v>0</v>
      </c>
    </row>
    <row r="595" spans="1:7" x14ac:dyDescent="0.45">
      <c r="A595" t="s">
        <v>573</v>
      </c>
      <c r="B595" t="s">
        <v>29</v>
      </c>
      <c r="C595" t="s">
        <v>534</v>
      </c>
      <c r="D595">
        <v>3</v>
      </c>
      <c r="E595">
        <v>2</v>
      </c>
      <c r="F595" s="47">
        <v>14.1</v>
      </c>
      <c r="G595" s="48">
        <f t="shared" si="9"/>
        <v>0.99999999999999645</v>
      </c>
    </row>
    <row r="596" spans="1:7" x14ac:dyDescent="0.45">
      <c r="A596" t="s">
        <v>134</v>
      </c>
      <c r="B596" t="s">
        <v>22</v>
      </c>
      <c r="C596" t="s">
        <v>531</v>
      </c>
      <c r="D596">
        <v>4</v>
      </c>
      <c r="E596">
        <v>1</v>
      </c>
      <c r="F596" s="47">
        <v>13.2</v>
      </c>
      <c r="G596" s="48">
        <f t="shared" si="9"/>
        <v>1.9999999999999929</v>
      </c>
    </row>
    <row r="597" spans="1:7" x14ac:dyDescent="0.45">
      <c r="A597" t="s">
        <v>41</v>
      </c>
      <c r="B597" t="s">
        <v>42</v>
      </c>
      <c r="C597" t="s">
        <v>534</v>
      </c>
      <c r="D597">
        <v>3</v>
      </c>
      <c r="E597">
        <v>1</v>
      </c>
      <c r="F597" s="47">
        <v>13.1</v>
      </c>
      <c r="G597" s="48">
        <f t="shared" si="9"/>
        <v>0.99999999999999645</v>
      </c>
    </row>
    <row r="598" spans="1:7" x14ac:dyDescent="0.45">
      <c r="A598" t="s">
        <v>488</v>
      </c>
      <c r="B598" t="s">
        <v>499</v>
      </c>
      <c r="C598" t="s">
        <v>532</v>
      </c>
      <c r="D598">
        <v>3</v>
      </c>
      <c r="E598">
        <v>1</v>
      </c>
      <c r="F598" s="47">
        <v>13</v>
      </c>
      <c r="G598" s="48">
        <f t="shared" si="9"/>
        <v>0</v>
      </c>
    </row>
    <row r="599" spans="1:7" x14ac:dyDescent="0.45">
      <c r="A599" t="s">
        <v>515</v>
      </c>
      <c r="B599" t="s">
        <v>65</v>
      </c>
      <c r="C599" t="s">
        <v>534</v>
      </c>
      <c r="D599">
        <v>3</v>
      </c>
      <c r="E599">
        <v>1</v>
      </c>
      <c r="F599" s="47">
        <v>12.1</v>
      </c>
      <c r="G599" s="48">
        <f t="shared" si="9"/>
        <v>0.99999999999999645</v>
      </c>
    </row>
    <row r="600" spans="1:7" x14ac:dyDescent="0.45">
      <c r="A600" t="s">
        <v>469</v>
      </c>
      <c r="B600" t="s">
        <v>33</v>
      </c>
      <c r="C600" t="s">
        <v>534</v>
      </c>
      <c r="D600">
        <v>5</v>
      </c>
      <c r="E600">
        <v>1</v>
      </c>
      <c r="F600" s="47">
        <v>12.1</v>
      </c>
      <c r="G600" s="48">
        <f t="shared" si="9"/>
        <v>0.99999999999999645</v>
      </c>
    </row>
    <row r="601" spans="1:7" x14ac:dyDescent="0.45">
      <c r="A601" t="s">
        <v>151</v>
      </c>
      <c r="B601" t="s">
        <v>12</v>
      </c>
      <c r="C601" t="s">
        <v>531</v>
      </c>
      <c r="D601">
        <v>3</v>
      </c>
      <c r="E601">
        <v>2</v>
      </c>
      <c r="F601" s="47">
        <v>12</v>
      </c>
      <c r="G601" s="48">
        <f t="shared" si="9"/>
        <v>0</v>
      </c>
    </row>
    <row r="602" spans="1:7" x14ac:dyDescent="0.45">
      <c r="A602" t="s">
        <v>465</v>
      </c>
      <c r="B602" t="s">
        <v>35</v>
      </c>
      <c r="C602" t="s">
        <v>533</v>
      </c>
      <c r="D602">
        <v>3</v>
      </c>
      <c r="E602">
        <v>1</v>
      </c>
      <c r="F602" s="47">
        <v>12</v>
      </c>
      <c r="G602" s="48">
        <f t="shared" si="9"/>
        <v>0</v>
      </c>
    </row>
    <row r="603" spans="1:7" x14ac:dyDescent="0.45">
      <c r="A603" t="s">
        <v>232</v>
      </c>
      <c r="B603" t="s">
        <v>7</v>
      </c>
      <c r="C603" t="s">
        <v>531</v>
      </c>
      <c r="D603">
        <v>3</v>
      </c>
      <c r="E603">
        <v>2</v>
      </c>
      <c r="F603" s="47">
        <v>12</v>
      </c>
      <c r="G603" s="48">
        <f t="shared" si="9"/>
        <v>0</v>
      </c>
    </row>
    <row r="604" spans="1:7" x14ac:dyDescent="0.45">
      <c r="A604" t="s">
        <v>469</v>
      </c>
      <c r="B604" t="s">
        <v>33</v>
      </c>
      <c r="C604" t="s">
        <v>531</v>
      </c>
      <c r="D604">
        <v>4</v>
      </c>
      <c r="E604">
        <v>1</v>
      </c>
      <c r="F604" s="47">
        <v>12</v>
      </c>
      <c r="G604" s="48">
        <f t="shared" si="9"/>
        <v>0</v>
      </c>
    </row>
    <row r="605" spans="1:7" x14ac:dyDescent="0.45">
      <c r="A605" t="s">
        <v>365</v>
      </c>
      <c r="B605" t="s">
        <v>114</v>
      </c>
      <c r="C605" t="s">
        <v>531</v>
      </c>
      <c r="D605">
        <v>3</v>
      </c>
      <c r="E605">
        <v>1</v>
      </c>
      <c r="F605" s="47">
        <v>12</v>
      </c>
      <c r="G605" s="48">
        <f t="shared" si="9"/>
        <v>0</v>
      </c>
    </row>
    <row r="606" spans="1:7" x14ac:dyDescent="0.45">
      <c r="A606" t="s">
        <v>479</v>
      </c>
      <c r="B606" t="s">
        <v>57</v>
      </c>
      <c r="C606" t="s">
        <v>534</v>
      </c>
      <c r="D606">
        <v>3</v>
      </c>
      <c r="E606">
        <v>1</v>
      </c>
      <c r="F606" s="47">
        <v>12</v>
      </c>
      <c r="G606" s="48">
        <f t="shared" si="9"/>
        <v>0</v>
      </c>
    </row>
    <row r="607" spans="1:7" x14ac:dyDescent="0.45">
      <c r="A607" t="s">
        <v>456</v>
      </c>
      <c r="B607" t="s">
        <v>53</v>
      </c>
      <c r="C607" t="s">
        <v>533</v>
      </c>
      <c r="D607">
        <v>4</v>
      </c>
      <c r="E607">
        <v>0</v>
      </c>
      <c r="F607" s="47">
        <v>12</v>
      </c>
      <c r="G607" s="48">
        <f t="shared" si="9"/>
        <v>0</v>
      </c>
    </row>
    <row r="608" spans="1:7" x14ac:dyDescent="0.45">
      <c r="A608" t="s">
        <v>106</v>
      </c>
      <c r="B608" t="s">
        <v>37</v>
      </c>
      <c r="C608" t="s">
        <v>534</v>
      </c>
      <c r="D608">
        <v>18</v>
      </c>
      <c r="E608">
        <v>13</v>
      </c>
      <c r="F608" s="47">
        <v>11</v>
      </c>
      <c r="G608" s="48">
        <f t="shared" si="9"/>
        <v>0</v>
      </c>
    </row>
    <row r="609" spans="1:7" x14ac:dyDescent="0.45">
      <c r="A609" t="s">
        <v>588</v>
      </c>
      <c r="B609" t="s">
        <v>47</v>
      </c>
      <c r="C609" t="s">
        <v>531</v>
      </c>
      <c r="D609">
        <v>3</v>
      </c>
      <c r="E609">
        <v>1</v>
      </c>
      <c r="F609" s="47">
        <v>11</v>
      </c>
      <c r="G609" s="48">
        <f t="shared" si="9"/>
        <v>0</v>
      </c>
    </row>
    <row r="610" spans="1:7" x14ac:dyDescent="0.45">
      <c r="A610" t="s">
        <v>525</v>
      </c>
      <c r="B610" t="s">
        <v>47</v>
      </c>
      <c r="C610" t="s">
        <v>534</v>
      </c>
      <c r="D610">
        <v>6</v>
      </c>
      <c r="E610">
        <v>0</v>
      </c>
      <c r="F610" s="47">
        <v>10</v>
      </c>
      <c r="G610" s="48">
        <f t="shared" si="9"/>
        <v>0</v>
      </c>
    </row>
    <row r="611" spans="1:7" x14ac:dyDescent="0.45">
      <c r="A611" t="s">
        <v>240</v>
      </c>
      <c r="B611" t="s">
        <v>37</v>
      </c>
      <c r="C611" t="s">
        <v>531</v>
      </c>
      <c r="D611">
        <v>3</v>
      </c>
      <c r="E611">
        <v>0</v>
      </c>
      <c r="F611" s="47">
        <v>9.1999999999999993</v>
      </c>
      <c r="G611" s="48">
        <f t="shared" si="9"/>
        <v>1.9999999999999929</v>
      </c>
    </row>
    <row r="612" spans="1:7" x14ac:dyDescent="0.45">
      <c r="A612" t="s">
        <v>486</v>
      </c>
      <c r="B612" t="s">
        <v>22</v>
      </c>
      <c r="C612" t="s">
        <v>532</v>
      </c>
      <c r="D612">
        <v>4</v>
      </c>
      <c r="E612">
        <v>0</v>
      </c>
      <c r="F612" s="47">
        <v>9</v>
      </c>
      <c r="G612" s="48">
        <f t="shared" si="9"/>
        <v>0</v>
      </c>
    </row>
    <row r="613" spans="1:7" x14ac:dyDescent="0.45">
      <c r="A613" t="s">
        <v>167</v>
      </c>
      <c r="B613" t="s">
        <v>114</v>
      </c>
      <c r="C613" t="s">
        <v>531</v>
      </c>
      <c r="D613">
        <v>3</v>
      </c>
      <c r="E613">
        <v>1</v>
      </c>
      <c r="F613" s="47">
        <v>9</v>
      </c>
      <c r="G613" s="48">
        <f t="shared" si="9"/>
        <v>0</v>
      </c>
    </row>
    <row r="614" spans="1:7" x14ac:dyDescent="0.45">
      <c r="A614" t="s">
        <v>369</v>
      </c>
      <c r="B614" t="s">
        <v>55</v>
      </c>
      <c r="C614" t="s">
        <v>532</v>
      </c>
      <c r="D614">
        <v>4</v>
      </c>
      <c r="E614">
        <v>0</v>
      </c>
      <c r="F614" s="47">
        <v>8</v>
      </c>
      <c r="G614" s="48">
        <f t="shared" si="9"/>
        <v>0</v>
      </c>
    </row>
    <row r="615" spans="1:7" x14ac:dyDescent="0.45">
      <c r="A615" t="s">
        <v>280</v>
      </c>
      <c r="B615" t="s">
        <v>7</v>
      </c>
      <c r="C615" t="s">
        <v>530</v>
      </c>
      <c r="D615">
        <v>3</v>
      </c>
      <c r="E615">
        <v>1</v>
      </c>
      <c r="F615" s="47">
        <v>8</v>
      </c>
      <c r="G615" s="48">
        <f t="shared" si="9"/>
        <v>0</v>
      </c>
    </row>
    <row r="616" spans="1:7" x14ac:dyDescent="0.45">
      <c r="A616" t="s">
        <v>459</v>
      </c>
      <c r="B616" t="s">
        <v>24</v>
      </c>
      <c r="C616" t="s">
        <v>532</v>
      </c>
      <c r="D616">
        <v>4</v>
      </c>
      <c r="E616">
        <v>0</v>
      </c>
      <c r="F616" s="47">
        <v>7.2</v>
      </c>
      <c r="G616" s="48">
        <f t="shared" si="9"/>
        <v>2.0000000000000018</v>
      </c>
    </row>
    <row r="617" spans="1:7" x14ac:dyDescent="0.45">
      <c r="A617" t="s">
        <v>584</v>
      </c>
      <c r="B617" t="s">
        <v>42</v>
      </c>
      <c r="C617" t="s">
        <v>534</v>
      </c>
      <c r="D617">
        <v>3</v>
      </c>
      <c r="E617">
        <v>0</v>
      </c>
      <c r="F617" s="47">
        <v>7.1</v>
      </c>
      <c r="G617" s="48">
        <f t="shared" si="9"/>
        <v>0.99999999999999645</v>
      </c>
    </row>
    <row r="618" spans="1:7" x14ac:dyDescent="0.45">
      <c r="A618" t="s">
        <v>465</v>
      </c>
      <c r="B618" t="s">
        <v>35</v>
      </c>
      <c r="C618" t="s">
        <v>532</v>
      </c>
      <c r="D618">
        <v>3</v>
      </c>
      <c r="E618">
        <v>0</v>
      </c>
      <c r="F618" s="47">
        <v>7</v>
      </c>
      <c r="G618" s="48">
        <f t="shared" si="9"/>
        <v>0</v>
      </c>
    </row>
    <row r="619" spans="1:7" x14ac:dyDescent="0.45">
      <c r="A619" t="s">
        <v>450</v>
      </c>
      <c r="B619" t="s">
        <v>47</v>
      </c>
      <c r="C619" t="s">
        <v>530</v>
      </c>
      <c r="D619">
        <v>3</v>
      </c>
      <c r="E619">
        <v>0</v>
      </c>
      <c r="F619" s="47">
        <v>7</v>
      </c>
      <c r="G619" s="48">
        <f t="shared" si="9"/>
        <v>0</v>
      </c>
    </row>
    <row r="620" spans="1:7" x14ac:dyDescent="0.45">
      <c r="A620" t="s">
        <v>134</v>
      </c>
      <c r="B620" t="s">
        <v>22</v>
      </c>
      <c r="C620" t="s">
        <v>534</v>
      </c>
      <c r="D620">
        <v>3</v>
      </c>
      <c r="E620">
        <v>0</v>
      </c>
      <c r="F620" s="47">
        <v>6.2</v>
      </c>
      <c r="G620" s="48">
        <f t="shared" si="9"/>
        <v>2.0000000000000018</v>
      </c>
    </row>
    <row r="621" spans="1:7" x14ac:dyDescent="0.45">
      <c r="A621" t="s">
        <v>578</v>
      </c>
      <c r="B621" t="s">
        <v>57</v>
      </c>
      <c r="C621" t="s">
        <v>534</v>
      </c>
      <c r="D621">
        <v>3</v>
      </c>
      <c r="E621">
        <v>0</v>
      </c>
      <c r="F621" s="47">
        <v>6</v>
      </c>
      <c r="G621" s="48">
        <f t="shared" si="9"/>
        <v>0</v>
      </c>
    </row>
    <row r="622" spans="1:7" x14ac:dyDescent="0.45">
      <c r="A622" t="s">
        <v>195</v>
      </c>
      <c r="B622" t="s">
        <v>57</v>
      </c>
      <c r="C622" t="s">
        <v>532</v>
      </c>
      <c r="D622">
        <v>3</v>
      </c>
      <c r="E622">
        <v>0</v>
      </c>
      <c r="F622" s="47">
        <v>6</v>
      </c>
      <c r="G622" s="48">
        <f t="shared" si="9"/>
        <v>0</v>
      </c>
    </row>
    <row r="623" spans="1:7" x14ac:dyDescent="0.45">
      <c r="A623" t="s">
        <v>460</v>
      </c>
      <c r="B623" t="s">
        <v>47</v>
      </c>
      <c r="C623" t="s">
        <v>532</v>
      </c>
      <c r="D623">
        <v>3</v>
      </c>
      <c r="E623">
        <v>0</v>
      </c>
      <c r="F623" s="47">
        <v>6</v>
      </c>
      <c r="G623" s="48">
        <f t="shared" si="9"/>
        <v>0</v>
      </c>
    </row>
    <row r="624" spans="1:7" x14ac:dyDescent="0.45">
      <c r="A624" t="s">
        <v>314</v>
      </c>
      <c r="B624" t="s">
        <v>8</v>
      </c>
      <c r="C624" t="s">
        <v>532</v>
      </c>
      <c r="D624">
        <v>4</v>
      </c>
      <c r="E624">
        <v>0</v>
      </c>
      <c r="F624" s="47">
        <v>5.2</v>
      </c>
      <c r="G624" s="48">
        <f t="shared" si="9"/>
        <v>2.0000000000000018</v>
      </c>
    </row>
    <row r="625" spans="1:7" x14ac:dyDescent="0.45">
      <c r="A625" t="s">
        <v>290</v>
      </c>
      <c r="B625" t="s">
        <v>7</v>
      </c>
      <c r="C625" t="s">
        <v>532</v>
      </c>
      <c r="D625">
        <v>3</v>
      </c>
      <c r="E625">
        <v>0</v>
      </c>
      <c r="F625" s="47">
        <v>5</v>
      </c>
      <c r="G625" s="48">
        <f t="shared" si="9"/>
        <v>0</v>
      </c>
    </row>
    <row r="626" spans="1:7" x14ac:dyDescent="0.45">
      <c r="A626" t="s">
        <v>439</v>
      </c>
      <c r="B626" t="s">
        <v>57</v>
      </c>
      <c r="C626" t="s">
        <v>531</v>
      </c>
      <c r="D626">
        <v>3</v>
      </c>
      <c r="E626">
        <v>0</v>
      </c>
      <c r="F626" s="47">
        <v>5</v>
      </c>
      <c r="G626" s="48">
        <f t="shared" si="9"/>
        <v>0</v>
      </c>
    </row>
    <row r="627" spans="1:7" x14ac:dyDescent="0.45">
      <c r="A627" t="s">
        <v>326</v>
      </c>
      <c r="B627" t="s">
        <v>33</v>
      </c>
      <c r="C627" t="s">
        <v>530</v>
      </c>
      <c r="D627">
        <v>4</v>
      </c>
      <c r="E627">
        <v>0</v>
      </c>
      <c r="F627" s="47">
        <v>4</v>
      </c>
      <c r="G627" s="48">
        <f t="shared" si="9"/>
        <v>0</v>
      </c>
    </row>
    <row r="628" spans="1:7" x14ac:dyDescent="0.45">
      <c r="A628" t="s">
        <v>480</v>
      </c>
      <c r="B628" t="s">
        <v>93</v>
      </c>
      <c r="C628" t="s">
        <v>530</v>
      </c>
      <c r="D628">
        <v>3</v>
      </c>
      <c r="E628">
        <v>0</v>
      </c>
      <c r="F628" s="47">
        <v>4</v>
      </c>
      <c r="G628" s="48">
        <f t="shared" si="9"/>
        <v>0</v>
      </c>
    </row>
    <row r="629" spans="1:7" x14ac:dyDescent="0.45">
      <c r="A629" t="s">
        <v>348</v>
      </c>
      <c r="B629" t="s">
        <v>42</v>
      </c>
      <c r="C629" t="s">
        <v>532</v>
      </c>
      <c r="D629">
        <v>3</v>
      </c>
      <c r="E629">
        <v>0</v>
      </c>
      <c r="F629" s="47">
        <v>3.1</v>
      </c>
      <c r="G629" s="48">
        <f t="shared" si="9"/>
        <v>1.0000000000000009</v>
      </c>
    </row>
    <row r="630" spans="1:7" x14ac:dyDescent="0.45">
      <c r="A630" t="s">
        <v>228</v>
      </c>
      <c r="B630" t="s">
        <v>65</v>
      </c>
      <c r="C630" t="s">
        <v>534</v>
      </c>
      <c r="D630">
        <v>3</v>
      </c>
      <c r="E630">
        <v>0</v>
      </c>
      <c r="F630" s="47">
        <v>2.2000000000000002</v>
      </c>
      <c r="G630" s="48">
        <f t="shared" si="9"/>
        <v>2.0000000000000018</v>
      </c>
    </row>
    <row r="631" spans="1:7" x14ac:dyDescent="0.45">
      <c r="A631" t="s">
        <v>460</v>
      </c>
      <c r="B631" t="s">
        <v>47</v>
      </c>
      <c r="C631" t="s">
        <v>531</v>
      </c>
      <c r="D631">
        <v>3</v>
      </c>
      <c r="E631">
        <v>0</v>
      </c>
      <c r="F631" s="47">
        <v>2.2000000000000002</v>
      </c>
      <c r="G631" s="48">
        <f t="shared" si="9"/>
        <v>2.0000000000000018</v>
      </c>
    </row>
    <row r="632" spans="1:7" x14ac:dyDescent="0.45">
      <c r="F632"/>
    </row>
    <row r="633" spans="1:7" x14ac:dyDescent="0.45">
      <c r="F633"/>
    </row>
    <row r="634" spans="1:7" x14ac:dyDescent="0.45">
      <c r="F634"/>
    </row>
    <row r="635" spans="1:7" x14ac:dyDescent="0.45">
      <c r="F635"/>
    </row>
    <row r="636" spans="1:7" x14ac:dyDescent="0.45">
      <c r="F636"/>
    </row>
    <row r="637" spans="1:7" x14ac:dyDescent="0.45">
      <c r="F637"/>
    </row>
    <row r="638" spans="1:7" x14ac:dyDescent="0.45">
      <c r="F638"/>
    </row>
    <row r="639" spans="1:7" x14ac:dyDescent="0.45">
      <c r="F639"/>
    </row>
    <row r="640" spans="1:7" x14ac:dyDescent="0.45">
      <c r="F640"/>
    </row>
    <row r="641" spans="6:6" x14ac:dyDescent="0.45">
      <c r="F641"/>
    </row>
    <row r="642" spans="6:6" x14ac:dyDescent="0.45">
      <c r="F642"/>
    </row>
    <row r="643" spans="6:6" x14ac:dyDescent="0.45">
      <c r="F643"/>
    </row>
    <row r="644" spans="6:6" x14ac:dyDescent="0.45">
      <c r="F644"/>
    </row>
    <row r="645" spans="6:6" x14ac:dyDescent="0.45">
      <c r="F645"/>
    </row>
    <row r="646" spans="6:6" x14ac:dyDescent="0.45">
      <c r="F646"/>
    </row>
    <row r="647" spans="6:6" x14ac:dyDescent="0.45">
      <c r="F647"/>
    </row>
    <row r="648" spans="6:6" x14ac:dyDescent="0.45">
      <c r="F648"/>
    </row>
    <row r="649" spans="6:6" x14ac:dyDescent="0.45">
      <c r="F649"/>
    </row>
    <row r="650" spans="6:6" x14ac:dyDescent="0.45">
      <c r="F650"/>
    </row>
    <row r="651" spans="6:6" x14ac:dyDescent="0.45">
      <c r="F651"/>
    </row>
    <row r="652" spans="6:6" x14ac:dyDescent="0.45">
      <c r="F652"/>
    </row>
    <row r="653" spans="6:6" x14ac:dyDescent="0.45">
      <c r="F653"/>
    </row>
    <row r="654" spans="6:6" x14ac:dyDescent="0.45">
      <c r="F654"/>
    </row>
    <row r="655" spans="6:6" x14ac:dyDescent="0.45">
      <c r="F655"/>
    </row>
    <row r="656" spans="6:6" x14ac:dyDescent="0.45">
      <c r="F656"/>
    </row>
    <row r="657" spans="6:6" x14ac:dyDescent="0.45">
      <c r="F657"/>
    </row>
    <row r="658" spans="6:6" x14ac:dyDescent="0.45">
      <c r="F658"/>
    </row>
    <row r="659" spans="6:6" x14ac:dyDescent="0.45">
      <c r="F659"/>
    </row>
    <row r="660" spans="6:6" x14ac:dyDescent="0.45">
      <c r="F660"/>
    </row>
    <row r="661" spans="6:6" x14ac:dyDescent="0.45">
      <c r="F661"/>
    </row>
    <row r="662" spans="6:6" x14ac:dyDescent="0.45">
      <c r="F662"/>
    </row>
    <row r="663" spans="6:6" x14ac:dyDescent="0.45">
      <c r="F663"/>
    </row>
    <row r="664" spans="6:6" x14ac:dyDescent="0.45">
      <c r="F664"/>
    </row>
    <row r="665" spans="6:6" x14ac:dyDescent="0.45">
      <c r="F665"/>
    </row>
    <row r="666" spans="6:6" x14ac:dyDescent="0.45">
      <c r="F666"/>
    </row>
    <row r="667" spans="6:6" x14ac:dyDescent="0.45">
      <c r="F667"/>
    </row>
    <row r="668" spans="6:6" x14ac:dyDescent="0.45">
      <c r="F668"/>
    </row>
    <row r="669" spans="6:6" x14ac:dyDescent="0.45">
      <c r="F669"/>
    </row>
    <row r="670" spans="6:6" x14ac:dyDescent="0.45">
      <c r="F670"/>
    </row>
    <row r="671" spans="6:6" x14ac:dyDescent="0.45">
      <c r="F671"/>
    </row>
    <row r="672" spans="6:6" x14ac:dyDescent="0.45">
      <c r="F672"/>
    </row>
    <row r="673" spans="6:6" x14ac:dyDescent="0.45">
      <c r="F673"/>
    </row>
    <row r="674" spans="6:6" x14ac:dyDescent="0.45">
      <c r="F674"/>
    </row>
    <row r="675" spans="6:6" x14ac:dyDescent="0.45">
      <c r="F675"/>
    </row>
    <row r="676" spans="6:6" x14ac:dyDescent="0.45">
      <c r="F676"/>
    </row>
    <row r="677" spans="6:6" x14ac:dyDescent="0.45">
      <c r="F677"/>
    </row>
    <row r="678" spans="6:6" x14ac:dyDescent="0.45">
      <c r="F678"/>
    </row>
    <row r="679" spans="6:6" x14ac:dyDescent="0.45">
      <c r="F679"/>
    </row>
    <row r="680" spans="6:6" x14ac:dyDescent="0.45">
      <c r="F680"/>
    </row>
    <row r="681" spans="6:6" x14ac:dyDescent="0.45">
      <c r="F681"/>
    </row>
    <row r="682" spans="6:6" x14ac:dyDescent="0.45">
      <c r="F682"/>
    </row>
    <row r="683" spans="6:6" x14ac:dyDescent="0.45">
      <c r="F683"/>
    </row>
    <row r="684" spans="6:6" x14ac:dyDescent="0.45">
      <c r="F684"/>
    </row>
    <row r="685" spans="6:6" x14ac:dyDescent="0.45">
      <c r="F685"/>
    </row>
    <row r="686" spans="6:6" x14ac:dyDescent="0.45">
      <c r="F686"/>
    </row>
    <row r="687" spans="6:6" x14ac:dyDescent="0.45">
      <c r="F687"/>
    </row>
    <row r="688" spans="6:6" x14ac:dyDescent="0.45">
      <c r="F688"/>
    </row>
    <row r="689" spans="6:6" x14ac:dyDescent="0.45">
      <c r="F689"/>
    </row>
    <row r="690" spans="6:6" x14ac:dyDescent="0.45">
      <c r="F690"/>
    </row>
    <row r="691" spans="6:6" x14ac:dyDescent="0.45">
      <c r="F691"/>
    </row>
    <row r="692" spans="6:6" x14ac:dyDescent="0.45">
      <c r="F692"/>
    </row>
    <row r="693" spans="6:6" x14ac:dyDescent="0.45">
      <c r="F693"/>
    </row>
    <row r="694" spans="6:6" x14ac:dyDescent="0.45">
      <c r="F694"/>
    </row>
    <row r="695" spans="6:6" x14ac:dyDescent="0.45">
      <c r="F695"/>
    </row>
    <row r="696" spans="6:6" x14ac:dyDescent="0.45">
      <c r="F696"/>
    </row>
    <row r="697" spans="6:6" x14ac:dyDescent="0.45">
      <c r="F697"/>
    </row>
    <row r="698" spans="6:6" x14ac:dyDescent="0.45">
      <c r="F698"/>
    </row>
    <row r="699" spans="6:6" x14ac:dyDescent="0.45">
      <c r="F699"/>
    </row>
    <row r="700" spans="6:6" x14ac:dyDescent="0.45">
      <c r="F700"/>
    </row>
    <row r="701" spans="6:6" x14ac:dyDescent="0.45">
      <c r="F701"/>
    </row>
    <row r="702" spans="6:6" x14ac:dyDescent="0.45">
      <c r="F702"/>
    </row>
    <row r="703" spans="6:6" x14ac:dyDescent="0.45">
      <c r="F703"/>
    </row>
    <row r="704" spans="6:6" x14ac:dyDescent="0.45">
      <c r="F704"/>
    </row>
    <row r="705" spans="6:6" x14ac:dyDescent="0.45">
      <c r="F705"/>
    </row>
    <row r="706" spans="6:6" x14ac:dyDescent="0.45">
      <c r="F706"/>
    </row>
    <row r="707" spans="6:6" x14ac:dyDescent="0.45">
      <c r="F707"/>
    </row>
    <row r="708" spans="6:6" x14ac:dyDescent="0.45">
      <c r="F708"/>
    </row>
    <row r="709" spans="6:6" x14ac:dyDescent="0.45">
      <c r="F709"/>
    </row>
    <row r="710" spans="6:6" x14ac:dyDescent="0.45">
      <c r="F710"/>
    </row>
    <row r="711" spans="6:6" x14ac:dyDescent="0.45">
      <c r="F711"/>
    </row>
    <row r="712" spans="6:6" x14ac:dyDescent="0.45">
      <c r="F712"/>
    </row>
    <row r="713" spans="6:6" x14ac:dyDescent="0.45">
      <c r="F713"/>
    </row>
    <row r="714" spans="6:6" x14ac:dyDescent="0.45">
      <c r="F714"/>
    </row>
    <row r="715" spans="6:6" x14ac:dyDescent="0.45">
      <c r="F715"/>
    </row>
    <row r="716" spans="6:6" x14ac:dyDescent="0.45">
      <c r="F716"/>
    </row>
    <row r="717" spans="6:6" x14ac:dyDescent="0.45">
      <c r="F717"/>
    </row>
    <row r="718" spans="6:6" x14ac:dyDescent="0.45">
      <c r="F718"/>
    </row>
    <row r="719" spans="6:6" x14ac:dyDescent="0.45">
      <c r="F719"/>
    </row>
    <row r="720" spans="6:6" x14ac:dyDescent="0.45">
      <c r="F720"/>
    </row>
    <row r="721" spans="6:6" x14ac:dyDescent="0.45">
      <c r="F721"/>
    </row>
    <row r="722" spans="6:6" x14ac:dyDescent="0.45">
      <c r="F722"/>
    </row>
    <row r="723" spans="6:6" x14ac:dyDescent="0.45">
      <c r="F723"/>
    </row>
    <row r="724" spans="6:6" x14ac:dyDescent="0.45">
      <c r="F724"/>
    </row>
    <row r="725" spans="6:6" x14ac:dyDescent="0.45">
      <c r="F725"/>
    </row>
    <row r="726" spans="6:6" x14ac:dyDescent="0.45">
      <c r="F726"/>
    </row>
    <row r="727" spans="6:6" x14ac:dyDescent="0.45">
      <c r="F727"/>
    </row>
    <row r="728" spans="6:6" x14ac:dyDescent="0.45">
      <c r="F728"/>
    </row>
    <row r="729" spans="6:6" x14ac:dyDescent="0.45">
      <c r="F729"/>
    </row>
    <row r="730" spans="6:6" x14ac:dyDescent="0.45">
      <c r="F730"/>
    </row>
    <row r="731" spans="6:6" x14ac:dyDescent="0.45">
      <c r="F731"/>
    </row>
  </sheetData>
  <sortState xmlns:xlrd2="http://schemas.microsoft.com/office/spreadsheetml/2017/richdata2" ref="A2:G732">
    <sortCondition descending="1" ref="F1:F732"/>
  </sortState>
  <dataConsolidate>
    <dataRefs count="2">
      <dataRef ref="A1:C1048576" sheet="Positions" r:id="rId1"/>
      <dataRef ref="A1:F1048576" sheet="Positions" r:id="rId2"/>
    </dataRefs>
  </dataConsolidate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FEF4-84BE-4C59-B948-69ED29FEBADA}">
  <dimension ref="A1:C32"/>
  <sheetViews>
    <sheetView workbookViewId="0"/>
  </sheetViews>
  <sheetFormatPr defaultRowHeight="14.25" x14ac:dyDescent="0.45"/>
  <cols>
    <col min="1" max="1" width="17.19921875" bestFit="1" customWidth="1"/>
    <col min="2" max="2" width="4.73046875" bestFit="1" customWidth="1"/>
    <col min="3" max="3" width="2.6640625" bestFit="1" customWidth="1"/>
  </cols>
  <sheetData>
    <row r="1" spans="1:3" x14ac:dyDescent="0.45">
      <c r="A1" t="s">
        <v>0</v>
      </c>
      <c r="B1" t="s">
        <v>541</v>
      </c>
      <c r="C1" t="s">
        <v>431</v>
      </c>
    </row>
    <row r="2" spans="1:3" x14ac:dyDescent="0.45">
      <c r="A2" t="s">
        <v>54</v>
      </c>
      <c r="B2" t="s">
        <v>55</v>
      </c>
      <c r="C2">
        <v>38</v>
      </c>
    </row>
    <row r="3" spans="1:3" x14ac:dyDescent="0.45">
      <c r="A3" t="s">
        <v>58</v>
      </c>
      <c r="B3" t="s">
        <v>10</v>
      </c>
      <c r="C3">
        <v>38</v>
      </c>
    </row>
    <row r="4" spans="1:3" x14ac:dyDescent="0.45">
      <c r="A4" t="s">
        <v>38</v>
      </c>
      <c r="B4" t="s">
        <v>7</v>
      </c>
      <c r="C4">
        <v>37</v>
      </c>
    </row>
    <row r="5" spans="1:3" x14ac:dyDescent="0.45">
      <c r="A5" t="s">
        <v>99</v>
      </c>
      <c r="B5" t="s">
        <v>35</v>
      </c>
      <c r="C5">
        <v>37</v>
      </c>
    </row>
    <row r="6" spans="1:3" x14ac:dyDescent="0.45">
      <c r="A6" t="s">
        <v>26</v>
      </c>
      <c r="B6" t="s">
        <v>27</v>
      </c>
      <c r="C6">
        <v>35</v>
      </c>
    </row>
    <row r="7" spans="1:3" x14ac:dyDescent="0.45">
      <c r="A7" t="s">
        <v>17</v>
      </c>
      <c r="B7" t="s">
        <v>18</v>
      </c>
      <c r="C7">
        <v>35</v>
      </c>
    </row>
    <row r="8" spans="1:3" x14ac:dyDescent="0.45">
      <c r="A8" t="s">
        <v>180</v>
      </c>
      <c r="B8" t="s">
        <v>24</v>
      </c>
      <c r="C8">
        <v>33</v>
      </c>
    </row>
    <row r="9" spans="1:3" x14ac:dyDescent="0.45">
      <c r="A9" t="s">
        <v>198</v>
      </c>
      <c r="B9" t="s">
        <v>63</v>
      </c>
      <c r="C9">
        <v>23</v>
      </c>
    </row>
    <row r="10" spans="1:3" x14ac:dyDescent="0.45">
      <c r="A10" t="s">
        <v>199</v>
      </c>
      <c r="B10" t="s">
        <v>117</v>
      </c>
      <c r="C10">
        <v>20</v>
      </c>
    </row>
    <row r="11" spans="1:3" x14ac:dyDescent="0.45">
      <c r="A11" t="s">
        <v>163</v>
      </c>
      <c r="B11" t="s">
        <v>93</v>
      </c>
      <c r="C11">
        <v>19</v>
      </c>
    </row>
    <row r="12" spans="1:3" x14ac:dyDescent="0.45">
      <c r="A12" t="s">
        <v>354</v>
      </c>
      <c r="B12" t="s">
        <v>66</v>
      </c>
      <c r="C12">
        <v>18</v>
      </c>
    </row>
    <row r="13" spans="1:3" x14ac:dyDescent="0.45">
      <c r="A13" t="s">
        <v>77</v>
      </c>
      <c r="B13" t="s">
        <v>78</v>
      </c>
      <c r="C13">
        <v>17</v>
      </c>
    </row>
    <row r="14" spans="1:3" x14ac:dyDescent="0.45">
      <c r="A14" t="s">
        <v>352</v>
      </c>
      <c r="B14" t="s">
        <v>20</v>
      </c>
      <c r="C14">
        <v>14</v>
      </c>
    </row>
    <row r="15" spans="1:3" x14ac:dyDescent="0.45">
      <c r="A15" t="s">
        <v>147</v>
      </c>
      <c r="B15" t="s">
        <v>44</v>
      </c>
      <c r="C15">
        <v>14</v>
      </c>
    </row>
    <row r="16" spans="1:3" x14ac:dyDescent="0.45">
      <c r="A16" t="s">
        <v>253</v>
      </c>
      <c r="B16" t="s">
        <v>112</v>
      </c>
      <c r="C16">
        <v>13</v>
      </c>
    </row>
    <row r="17" spans="1:3" x14ac:dyDescent="0.45">
      <c r="A17" t="s">
        <v>342</v>
      </c>
      <c r="B17" t="s">
        <v>44</v>
      </c>
      <c r="C17">
        <v>13</v>
      </c>
    </row>
    <row r="18" spans="1:3" x14ac:dyDescent="0.45">
      <c r="A18" t="s">
        <v>213</v>
      </c>
      <c r="B18" t="s">
        <v>66</v>
      </c>
      <c r="C18">
        <v>12</v>
      </c>
    </row>
    <row r="19" spans="1:3" x14ac:dyDescent="0.45">
      <c r="A19" t="s">
        <v>172</v>
      </c>
      <c r="B19" t="s">
        <v>112</v>
      </c>
      <c r="C19">
        <v>10</v>
      </c>
    </row>
    <row r="20" spans="1:3" x14ac:dyDescent="0.45">
      <c r="A20" t="s">
        <v>136</v>
      </c>
      <c r="B20" t="s">
        <v>78</v>
      </c>
      <c r="C20">
        <v>10</v>
      </c>
    </row>
    <row r="21" spans="1:3" x14ac:dyDescent="0.45">
      <c r="A21" t="s">
        <v>426</v>
      </c>
      <c r="B21" t="s">
        <v>117</v>
      </c>
      <c r="C21">
        <v>10</v>
      </c>
    </row>
    <row r="22" spans="1:3" x14ac:dyDescent="0.45">
      <c r="A22" t="s">
        <v>19</v>
      </c>
      <c r="B22" t="s">
        <v>20</v>
      </c>
      <c r="C22">
        <v>10</v>
      </c>
    </row>
    <row r="23" spans="1:3" x14ac:dyDescent="0.45">
      <c r="A23" t="s">
        <v>150</v>
      </c>
      <c r="B23" t="s">
        <v>63</v>
      </c>
      <c r="C23">
        <v>9</v>
      </c>
    </row>
    <row r="24" spans="1:3" x14ac:dyDescent="0.45">
      <c r="A24" t="s">
        <v>152</v>
      </c>
      <c r="B24" t="s">
        <v>117</v>
      </c>
      <c r="C24">
        <v>9</v>
      </c>
    </row>
    <row r="25" spans="1:3" x14ac:dyDescent="0.45">
      <c r="A25" t="s">
        <v>356</v>
      </c>
      <c r="B25" t="s">
        <v>112</v>
      </c>
      <c r="C25">
        <v>8</v>
      </c>
    </row>
    <row r="26" spans="1:3" x14ac:dyDescent="0.45">
      <c r="A26" t="s">
        <v>128</v>
      </c>
      <c r="B26" t="s">
        <v>93</v>
      </c>
      <c r="C26">
        <v>8</v>
      </c>
    </row>
    <row r="27" spans="1:3" x14ac:dyDescent="0.45">
      <c r="A27" t="s">
        <v>349</v>
      </c>
      <c r="B27" t="s">
        <v>93</v>
      </c>
      <c r="C27">
        <v>8</v>
      </c>
    </row>
    <row r="28" spans="1:3" x14ac:dyDescent="0.45">
      <c r="A28" t="s">
        <v>84</v>
      </c>
      <c r="B28" t="s">
        <v>24</v>
      </c>
      <c r="C28">
        <v>7</v>
      </c>
    </row>
    <row r="29" spans="1:3" x14ac:dyDescent="0.45">
      <c r="A29" t="s">
        <v>196</v>
      </c>
      <c r="B29" t="s">
        <v>112</v>
      </c>
      <c r="C29">
        <v>5</v>
      </c>
    </row>
    <row r="30" spans="1:3" x14ac:dyDescent="0.45">
      <c r="A30" t="s">
        <v>559</v>
      </c>
      <c r="B30" t="s">
        <v>44</v>
      </c>
      <c r="C30">
        <v>5</v>
      </c>
    </row>
    <row r="31" spans="1:3" x14ac:dyDescent="0.45">
      <c r="A31" t="s">
        <v>143</v>
      </c>
      <c r="B31" t="s">
        <v>44</v>
      </c>
      <c r="C31">
        <v>5</v>
      </c>
    </row>
    <row r="32" spans="1:3" x14ac:dyDescent="0.45">
      <c r="A32" t="s">
        <v>11</v>
      </c>
      <c r="B32" t="s">
        <v>31</v>
      </c>
      <c r="C32">
        <v>5</v>
      </c>
    </row>
  </sheetData>
  <sortState xmlns:xlrd2="http://schemas.microsoft.com/office/spreadsheetml/2017/richdata2" ref="A2:C32">
    <sortCondition descending="1" ref="C1:C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3054-5A1E-44DE-9D5B-1009F3B9FE70}">
  <dimension ref="A1:AB309"/>
  <sheetViews>
    <sheetView workbookViewId="0">
      <selection activeCell="J3" sqref="J3"/>
    </sheetView>
  </sheetViews>
  <sheetFormatPr defaultRowHeight="14.25" x14ac:dyDescent="0.45"/>
  <cols>
    <col min="1" max="1" width="17.19921875" bestFit="1" customWidth="1"/>
    <col min="2" max="2" width="4.73046875" bestFit="1" customWidth="1"/>
    <col min="3" max="3" width="3.73046875" bestFit="1" customWidth="1"/>
    <col min="4" max="8" width="5.265625" style="2" bestFit="1" customWidth="1"/>
    <col min="9" max="10" width="4.86328125" style="1" bestFit="1" customWidth="1"/>
    <col min="11" max="11" width="6.86328125" style="1" bestFit="1" customWidth="1"/>
    <col min="12" max="12" width="4.86328125" style="1" bestFit="1" customWidth="1"/>
    <col min="13" max="13" width="3.73046875" style="48" bestFit="1" customWidth="1"/>
    <col min="14" max="18" width="5.265625" style="2" bestFit="1" customWidth="1"/>
    <col min="19" max="20" width="4.86328125" style="1" bestFit="1" customWidth="1"/>
    <col min="21" max="21" width="6.86328125" style="1" bestFit="1" customWidth="1"/>
    <col min="22" max="22" width="4.86328125" style="1" customWidth="1"/>
    <col min="23" max="23" width="9" style="1"/>
    <col min="24" max="24" width="2.796875" style="1" bestFit="1" customWidth="1"/>
    <col min="25" max="27" width="5.265625" style="2" bestFit="1" customWidth="1"/>
    <col min="28" max="28" width="6.19921875" style="1" bestFit="1" customWidth="1"/>
  </cols>
  <sheetData>
    <row r="1" spans="1:28" ht="14.25" customHeight="1" x14ac:dyDescent="0.45">
      <c r="C1" s="98" t="s">
        <v>548</v>
      </c>
      <c r="D1" s="98"/>
      <c r="E1" s="98"/>
      <c r="F1" s="98"/>
      <c r="G1" s="98"/>
      <c r="H1" s="98"/>
      <c r="I1" s="98"/>
      <c r="J1" s="98"/>
      <c r="K1" s="98"/>
      <c r="L1" s="98"/>
      <c r="M1" s="99" t="s">
        <v>547</v>
      </c>
      <c r="N1" s="99"/>
      <c r="O1" s="99"/>
      <c r="P1" s="99"/>
      <c r="Q1" s="99"/>
      <c r="R1" s="99"/>
      <c r="S1" s="99"/>
      <c r="T1" s="99"/>
      <c r="U1" s="99"/>
      <c r="V1" s="99"/>
      <c r="W1" s="38"/>
      <c r="X1" s="38"/>
      <c r="Y1" s="65"/>
    </row>
    <row r="2" spans="1:28" s="64" customFormat="1" x14ac:dyDescent="0.45">
      <c r="A2" s="64" t="s">
        <v>0</v>
      </c>
      <c r="B2" t="s">
        <v>541</v>
      </c>
      <c r="C2" s="68" t="s">
        <v>2</v>
      </c>
      <c r="D2" s="69" t="s">
        <v>616</v>
      </c>
      <c r="E2" s="69" t="s">
        <v>536</v>
      </c>
      <c r="F2" s="69" t="s">
        <v>545</v>
      </c>
      <c r="G2" s="70" t="s">
        <v>396</v>
      </c>
      <c r="H2" s="70" t="s">
        <v>397</v>
      </c>
      <c r="I2" s="71" t="s">
        <v>398</v>
      </c>
      <c r="J2" s="71" t="s">
        <v>399</v>
      </c>
      <c r="K2" s="71" t="s">
        <v>401</v>
      </c>
      <c r="L2" s="71" t="s">
        <v>400</v>
      </c>
      <c r="M2" s="73" t="s">
        <v>2</v>
      </c>
      <c r="N2" s="74" t="s">
        <v>616</v>
      </c>
      <c r="O2" s="74" t="s">
        <v>536</v>
      </c>
      <c r="P2" s="74" t="s">
        <v>545</v>
      </c>
      <c r="Q2" s="74" t="s">
        <v>396</v>
      </c>
      <c r="R2" s="74" t="s">
        <v>397</v>
      </c>
      <c r="S2" s="75" t="s">
        <v>398</v>
      </c>
      <c r="T2" s="75" t="s">
        <v>399</v>
      </c>
      <c r="U2" s="75" t="s">
        <v>401</v>
      </c>
      <c r="V2" s="75" t="s">
        <v>400</v>
      </c>
      <c r="W2" s="63"/>
      <c r="X2" s="36" t="s">
        <v>625</v>
      </c>
      <c r="Y2" s="37" t="s">
        <v>545</v>
      </c>
      <c r="Z2" s="37" t="s">
        <v>396</v>
      </c>
      <c r="AA2" s="37" t="s">
        <v>397</v>
      </c>
      <c r="AB2" s="36" t="s">
        <v>623</v>
      </c>
    </row>
    <row r="3" spans="1:28" x14ac:dyDescent="0.45">
      <c r="A3" t="s">
        <v>19</v>
      </c>
      <c r="B3" t="s">
        <v>20</v>
      </c>
      <c r="C3" s="68">
        <v>191</v>
      </c>
      <c r="D3" s="69">
        <v>0.10471204000000001</v>
      </c>
      <c r="E3" s="69">
        <v>0.16753926999999999</v>
      </c>
      <c r="F3" s="69">
        <v>0.72289157000000004</v>
      </c>
      <c r="G3" s="69">
        <f t="shared" ref="G3:G66" si="0">1-D3-E3</f>
        <v>0.72774868999999998</v>
      </c>
      <c r="H3" s="69">
        <f t="shared" ref="H3:H66" si="1">F3*G3</f>
        <v>0.52608339307954333</v>
      </c>
      <c r="I3" s="72">
        <f>(F3-Players!$AA$2)/Players!$AA$3</f>
        <v>3.5916502211151276</v>
      </c>
      <c r="J3" s="72">
        <f>(G3-Players!$AC$2)/Players!$AC$3</f>
        <v>0.97345690950485564</v>
      </c>
      <c r="K3" s="72">
        <f>((H3-Players!$AD$2)/Players!$AD$3)*C3</f>
        <v>756.21764210127799</v>
      </c>
      <c r="L3" s="72">
        <f t="shared" ref="L3:L66" si="2">(K3-AB$3)/AB$4</f>
        <v>5.984118802100741</v>
      </c>
      <c r="M3" s="76" cm="1">
        <f t="array" ref="M3:P3">_xlfn.XLOOKUP(A3,RvL!A:A,RvL!C:F,"")</f>
        <v>52</v>
      </c>
      <c r="N3" s="77">
        <v>0.26923077000000001</v>
      </c>
      <c r="O3" s="77">
        <v>7.6923080000000005E-2</v>
      </c>
      <c r="P3" s="77">
        <v>0.39473683999999998</v>
      </c>
      <c r="Q3" s="77">
        <f t="shared" ref="Q3:Q66" si="3">IF(N3="","",1-N3-O3)</f>
        <v>0.6538461499999999</v>
      </c>
      <c r="R3" s="77">
        <f t="shared" ref="R3:R66" si="4">IFERROR(P3*Q3,"")</f>
        <v>0.25809716309716596</v>
      </c>
      <c r="S3" s="78">
        <f>IF(P3="","",(P3-Players!$AA$2)/Players!$AA$3)</f>
        <v>5.9793873146982432E-3</v>
      </c>
      <c r="T3" s="78">
        <f>IFERROR((Q3-Players!$AC$2)/Players!$AC$3,"")</f>
        <v>4.4836833752239083E-2</v>
      </c>
      <c r="U3" s="78">
        <f>IFERROR(((R3-Players!$AD$2)/Players!$AD$3)*M3,"")</f>
        <v>0.79124216099390454</v>
      </c>
      <c r="V3" s="78">
        <f t="shared" ref="V3:V66" si="5">IFERROR((U3-AB$7)/AB$8,"")</f>
        <v>-0.35377724218553863</v>
      </c>
      <c r="W3" s="2"/>
      <c r="X3" s="66" t="s">
        <v>608</v>
      </c>
      <c r="Y3" s="66">
        <f>AVERAGE(F:F)</f>
        <v>0.37297949860377377</v>
      </c>
      <c r="Z3" s="66">
        <f>AVERAGE(G:G)</f>
        <v>0.66648392449056582</v>
      </c>
      <c r="AA3" s="66">
        <f>AVERAGE(H:H)</f>
        <v>0.24955571189052503</v>
      </c>
      <c r="AB3" s="67">
        <f>AVERAGE(K:K)</f>
        <v>17.195099623141193</v>
      </c>
    </row>
    <row r="4" spans="1:28" x14ac:dyDescent="0.45">
      <c r="A4" t="s">
        <v>49</v>
      </c>
      <c r="B4" t="s">
        <v>22</v>
      </c>
      <c r="C4" s="68">
        <v>189</v>
      </c>
      <c r="D4" s="69">
        <v>8.9947089999999993E-2</v>
      </c>
      <c r="E4" s="69">
        <v>0.18518519</v>
      </c>
      <c r="F4" s="69">
        <v>0.6</v>
      </c>
      <c r="G4" s="69">
        <f t="shared" si="0"/>
        <v>0.72486771999999999</v>
      </c>
      <c r="H4" s="69">
        <f t="shared" si="1"/>
        <v>0.43492063199999997</v>
      </c>
      <c r="I4" s="72">
        <f>(F4-Players!$AA$2)/Players!$AA$3</f>
        <v>2.2488424600661125</v>
      </c>
      <c r="J4" s="72">
        <f>(G4-Players!$AC$2)/Players!$AC$3</f>
        <v>0.93725617026583896</v>
      </c>
      <c r="K4" s="72">
        <f>((H4-Players!$AD$2)/Players!$AD$3)*C4</f>
        <v>494.72325448693863</v>
      </c>
      <c r="L4" s="72">
        <f t="shared" si="2"/>
        <v>3.8667091269918381</v>
      </c>
      <c r="M4" s="76" cm="1">
        <f t="array" ref="M4:P4">_xlfn.XLOOKUP(A4,RvL!A:A,RvL!C:F,"")</f>
        <v>40</v>
      </c>
      <c r="N4" s="77">
        <v>2.5000000000000001E-2</v>
      </c>
      <c r="O4" s="77">
        <v>0.17499999999999999</v>
      </c>
      <c r="P4" s="77">
        <v>0.74358974</v>
      </c>
      <c r="Q4" s="77">
        <f t="shared" si="3"/>
        <v>0.8</v>
      </c>
      <c r="R4" s="77">
        <f t="shared" si="4"/>
        <v>0.59487179200000007</v>
      </c>
      <c r="S4" s="78">
        <f>IF(P4="","",(P4-Players!$AA$2)/Players!$AA$3)</f>
        <v>3.817814337299108</v>
      </c>
      <c r="T4" s="78">
        <f>IFERROR((Q4-Players!$AC$2)/Players!$AC$3,"")</f>
        <v>1.8813285058725282</v>
      </c>
      <c r="U4" s="78">
        <f>IFERROR(((R4-Players!$AD$2)/Players!$AD$3)*M4,"")</f>
        <v>198.86541555820455</v>
      </c>
      <c r="V4" s="78">
        <f t="shared" si="5"/>
        <v>1.8744948421309997</v>
      </c>
      <c r="X4" s="67" t="s">
        <v>622</v>
      </c>
      <c r="Y4" s="66">
        <f>STDEV(F:F)</f>
        <v>0.14630024134188885</v>
      </c>
      <c r="Z4" s="66">
        <f>STDEV(G:G)</f>
        <v>9.7261873266774296E-2</v>
      </c>
      <c r="AA4" s="66">
        <f>STDEV(H:H)</f>
        <v>0.10319425469082834</v>
      </c>
      <c r="AB4" s="67">
        <f>STDEV(K:K)</f>
        <v>123.49730460209128</v>
      </c>
    </row>
    <row r="5" spans="1:28" x14ac:dyDescent="0.45">
      <c r="A5" t="s">
        <v>56</v>
      </c>
      <c r="B5" t="s">
        <v>57</v>
      </c>
      <c r="C5" s="68">
        <v>146</v>
      </c>
      <c r="D5" s="69">
        <v>0.13013699000000001</v>
      </c>
      <c r="E5" s="69">
        <v>0.21232877</v>
      </c>
      <c r="F5" s="69">
        <v>0.73387097000000001</v>
      </c>
      <c r="G5" s="69">
        <f t="shared" si="0"/>
        <v>0.65753423999999994</v>
      </c>
      <c r="H5" s="69">
        <f t="shared" si="1"/>
        <v>0.48254529051701278</v>
      </c>
      <c r="I5" s="72">
        <f>(F5-Players!$AA$2)/Players!$AA$3</f>
        <v>3.7116195854227159</v>
      </c>
      <c r="J5" s="72">
        <f>(G5-Players!$AC$2)/Players!$AC$3</f>
        <v>9.1179414334482858E-2</v>
      </c>
      <c r="K5" s="72">
        <f>((H5-Players!$AD$2)/Players!$AD$3)*C5</f>
        <v>484.49962540127558</v>
      </c>
      <c r="L5" s="72">
        <f t="shared" si="2"/>
        <v>3.7839248984728138</v>
      </c>
      <c r="M5" s="76" cm="1">
        <f t="array" ref="M5:P5">_xlfn.XLOOKUP(A5,RvL!A:A,RvL!C:F,"")</f>
        <v>35</v>
      </c>
      <c r="N5" s="77">
        <v>0.11428571</v>
      </c>
      <c r="O5" s="77">
        <v>0.4</v>
      </c>
      <c r="P5" s="77">
        <v>0.46666667000000001</v>
      </c>
      <c r="Q5" s="77">
        <f t="shared" si="3"/>
        <v>0.48571428999999999</v>
      </c>
      <c r="R5" s="77">
        <f t="shared" si="4"/>
        <v>0.2266666702857143</v>
      </c>
      <c r="S5" s="78">
        <f>IF(P5="","",(P5-Players!$AA$2)/Players!$AA$3)</f>
        <v>0.79194000263547437</v>
      </c>
      <c r="T5" s="78">
        <f>IFERROR((Q5-Players!$AC$2)/Players!$AC$3,"")</f>
        <v>-2.0678188418122012</v>
      </c>
      <c r="U5" s="78">
        <f>IFERROR(((R5-Players!$AD$2)/Players!$AD$3)*M5,"")</f>
        <v>-15.65747230346815</v>
      </c>
      <c r="V5" s="78">
        <f t="shared" si="5"/>
        <v>-0.53882010080473608</v>
      </c>
    </row>
    <row r="6" spans="1:28" x14ac:dyDescent="0.45">
      <c r="A6" t="s">
        <v>181</v>
      </c>
      <c r="B6" t="s">
        <v>47</v>
      </c>
      <c r="C6" s="68">
        <v>206</v>
      </c>
      <c r="D6" s="69">
        <v>5.8252430000000001E-2</v>
      </c>
      <c r="E6" s="69">
        <v>0.13592233000000001</v>
      </c>
      <c r="F6" s="69">
        <v>0.48691098999999999</v>
      </c>
      <c r="G6" s="69">
        <f t="shared" si="0"/>
        <v>0.80582524</v>
      </c>
      <c r="H6" s="69">
        <f t="shared" si="1"/>
        <v>0.39236516537538757</v>
      </c>
      <c r="I6" s="72">
        <f>(F6-Players!$AA$2)/Players!$AA$3</f>
        <v>1.0131450048431909</v>
      </c>
      <c r="J6" s="72">
        <f>(G6-Players!$AC$2)/Players!$AC$3</f>
        <v>1.9545253785385708</v>
      </c>
      <c r="K6" s="72">
        <f>((H6-Players!$AD$2)/Players!$AD$3)*C6</f>
        <v>410.20389353334036</v>
      </c>
      <c r="L6" s="72">
        <f t="shared" si="2"/>
        <v>3.1823268951211108</v>
      </c>
      <c r="M6" s="76" cm="1">
        <f t="array" ref="M6:P6">_xlfn.XLOOKUP(A6,RvL!A:A,RvL!C:F,"")</f>
        <v>43</v>
      </c>
      <c r="N6" s="77">
        <v>6.976744E-2</v>
      </c>
      <c r="O6" s="77">
        <v>0.11627907</v>
      </c>
      <c r="P6" s="77">
        <v>0.69230769000000003</v>
      </c>
      <c r="Q6" s="77">
        <f t="shared" si="3"/>
        <v>0.81395348999999995</v>
      </c>
      <c r="R6" s="77">
        <f t="shared" si="4"/>
        <v>0.56350626042933805</v>
      </c>
      <c r="S6" s="78">
        <f>IF(P6="","",(P6-Players!$AA$2)/Players!$AA$3)</f>
        <v>3.2574672382873247</v>
      </c>
      <c r="T6" s="78">
        <f>IFERROR((Q6-Players!$AC$2)/Players!$AC$3,"")</f>
        <v>2.0566606519775643</v>
      </c>
      <c r="U6" s="78">
        <f>IFERROR(((R6-Players!$AD$2)/Players!$AD$3)*M6,"")</f>
        <v>193.93081258132185</v>
      </c>
      <c r="V6" s="78">
        <f t="shared" si="5"/>
        <v>1.8189821123692922</v>
      </c>
      <c r="X6" s="36" t="s">
        <v>626</v>
      </c>
      <c r="Y6" s="37" t="s">
        <v>545</v>
      </c>
      <c r="Z6" s="37" t="s">
        <v>396</v>
      </c>
      <c r="AA6" s="37" t="s">
        <v>397</v>
      </c>
      <c r="AB6" s="36" t="s">
        <v>623</v>
      </c>
    </row>
    <row r="7" spans="1:28" x14ac:dyDescent="0.45">
      <c r="A7" t="s">
        <v>59</v>
      </c>
      <c r="B7" t="s">
        <v>27</v>
      </c>
      <c r="C7" s="68">
        <v>162</v>
      </c>
      <c r="D7" s="69">
        <v>5.5555559999999997E-2</v>
      </c>
      <c r="E7" s="69">
        <v>0.18518519</v>
      </c>
      <c r="F7" s="69">
        <v>0.55333332999999996</v>
      </c>
      <c r="G7" s="69">
        <f t="shared" si="0"/>
        <v>0.75925925000000005</v>
      </c>
      <c r="H7" s="69">
        <f t="shared" si="1"/>
        <v>0.42012344913580252</v>
      </c>
      <c r="I7" s="72">
        <f>(F7-Players!$AA$2)/Players!$AA$3</f>
        <v>1.7389265507949299</v>
      </c>
      <c r="J7" s="72">
        <f>(G7-Players!$AC$2)/Players!$AC$3</f>
        <v>1.3694018745115712</v>
      </c>
      <c r="K7" s="72">
        <f>((H7-Players!$AD$2)/Players!$AD$3)*C7</f>
        <v>388.76897965375883</v>
      </c>
      <c r="L7" s="72">
        <f t="shared" si="2"/>
        <v>3.0087610513268279</v>
      </c>
      <c r="M7" s="76" cm="1">
        <f t="array" ref="M7:P7">_xlfn.XLOOKUP(A7,RvL!A:A,RvL!C:F,"")</f>
        <v>72</v>
      </c>
      <c r="N7" s="77">
        <v>0.13888888999999999</v>
      </c>
      <c r="O7" s="77">
        <v>0.20833333000000001</v>
      </c>
      <c r="P7" s="77">
        <v>0.49180328000000001</v>
      </c>
      <c r="Q7" s="77">
        <f t="shared" si="3"/>
        <v>0.65277777999999997</v>
      </c>
      <c r="R7" s="77">
        <f t="shared" si="4"/>
        <v>0.32103825331511837</v>
      </c>
      <c r="S7" s="78">
        <f>IF(P7="","",(P7-Players!$AA$2)/Players!$AA$3)</f>
        <v>1.0666019261055892</v>
      </c>
      <c r="T7" s="78">
        <f>IFERROR((Q7-Players!$AC$2)/Players!$AC$3,"")</f>
        <v>3.141226363148604E-2</v>
      </c>
      <c r="U7" s="78">
        <f>IFERROR(((R7-Players!$AD$2)/Players!$AD$3)*M7,"")</f>
        <v>67.79089541072959</v>
      </c>
      <c r="V7" s="78">
        <f t="shared" si="5"/>
        <v>0.39994776110343783</v>
      </c>
      <c r="X7" s="66" t="s">
        <v>608</v>
      </c>
      <c r="Y7" s="66">
        <f>AVERAGE(P:P)</f>
        <v>0.42319356547703196</v>
      </c>
      <c r="Z7" s="66">
        <f>AVERAGE(Q:Q)</f>
        <v>0.67886435664310973</v>
      </c>
      <c r="AA7" s="66">
        <f>AVERAGE(R:R)</f>
        <v>0.29101663459543164</v>
      </c>
      <c r="AB7" s="67">
        <f>AVERAGE(U:U)</f>
        <v>32.238988289419993</v>
      </c>
    </row>
    <row r="8" spans="1:28" x14ac:dyDescent="0.45">
      <c r="A8" t="s">
        <v>26</v>
      </c>
      <c r="B8" t="s">
        <v>27</v>
      </c>
      <c r="C8" s="68">
        <v>164</v>
      </c>
      <c r="D8" s="69">
        <v>0.1097561</v>
      </c>
      <c r="E8" s="69">
        <v>0.25</v>
      </c>
      <c r="F8" s="69">
        <v>0.625</v>
      </c>
      <c r="G8" s="69">
        <f t="shared" si="0"/>
        <v>0.64024389999999998</v>
      </c>
      <c r="H8" s="69">
        <f t="shared" si="1"/>
        <v>0.40015243749999996</v>
      </c>
      <c r="I8" s="72">
        <f>(F8-Players!$AA$2)/Players!$AA$3</f>
        <v>2.5220116776635879</v>
      </c>
      <c r="J8" s="72">
        <f>(G8-Players!$AC$2)/Players!$AC$3</f>
        <v>-0.12608181701951987</v>
      </c>
      <c r="K8" s="72">
        <f>((H8-Players!$AD$2)/Players!$AD$3)*C8</f>
        <v>345.36576223831895</v>
      </c>
      <c r="L8" s="72">
        <f t="shared" si="2"/>
        <v>2.6573103248896381</v>
      </c>
      <c r="M8" s="76" cm="1">
        <f t="array" ref="M8:P8">_xlfn.XLOOKUP(A8,RvL!A:A,RvL!C:F,"")</f>
        <v>69</v>
      </c>
      <c r="N8" s="77">
        <v>5.7971010000000003E-2</v>
      </c>
      <c r="O8" s="77">
        <v>0.11594203</v>
      </c>
      <c r="P8" s="77">
        <v>0.44615385000000002</v>
      </c>
      <c r="Q8" s="77">
        <f t="shared" si="3"/>
        <v>0.82608695999999993</v>
      </c>
      <c r="R8" s="77">
        <f t="shared" si="4"/>
        <v>0.368561877638796</v>
      </c>
      <c r="S8" s="78">
        <f>IF(P8="","",(P8-Players!$AA$2)/Players!$AA$3)</f>
        <v>0.567801163030761</v>
      </c>
      <c r="T8" s="78">
        <f>IFERROR((Q8-Players!$AC$2)/Players!$AC$3,"")</f>
        <v>2.2091233931843219</v>
      </c>
      <c r="U8" s="78">
        <f>IFERROR(((R8-Players!$AD$2)/Players!$AD$3)*M8,"")</f>
        <v>113.22627378146997</v>
      </c>
      <c r="V8" s="78">
        <f t="shared" si="5"/>
        <v>0.91108146181490057</v>
      </c>
      <c r="X8" s="67" t="s">
        <v>622</v>
      </c>
      <c r="Y8" s="66">
        <f>STDEV(P:P)</f>
        <v>0.17648518555404025</v>
      </c>
      <c r="Z8" s="66">
        <f>STDEV(Q:Q)</f>
        <v>0.10560963259742273</v>
      </c>
      <c r="AA8" s="66">
        <f>STDEV(R:R)</f>
        <v>0.13612956131667983</v>
      </c>
      <c r="AB8" s="67">
        <f>STDEV(U:U)</f>
        <v>88.891376771865126</v>
      </c>
    </row>
    <row r="9" spans="1:28" x14ac:dyDescent="0.45">
      <c r="A9" t="s">
        <v>16</v>
      </c>
      <c r="B9" t="s">
        <v>12</v>
      </c>
      <c r="C9" s="68">
        <v>177</v>
      </c>
      <c r="D9" s="69">
        <v>0.12994349999999999</v>
      </c>
      <c r="E9" s="69">
        <v>0.22598869999999999</v>
      </c>
      <c r="F9" s="69">
        <v>0.59333332999999999</v>
      </c>
      <c r="G9" s="69">
        <f t="shared" si="0"/>
        <v>0.64406779999999997</v>
      </c>
      <c r="H9" s="69">
        <f t="shared" si="1"/>
        <v>0.38214689251977396</v>
      </c>
      <c r="I9" s="72">
        <f>(F9-Players!$AA$2)/Players!$AA$3</f>
        <v>2.1759972989508904</v>
      </c>
      <c r="J9" s="72">
        <f>(G9-Players!$AC$2)/Players!$AC$3</f>
        <v>-7.803272009172256E-2</v>
      </c>
      <c r="K9" s="72">
        <f>((H9-Players!$AD$2)/Players!$AD$3)*C9</f>
        <v>325.8384980151497</v>
      </c>
      <c r="L9" s="72">
        <f t="shared" si="2"/>
        <v>2.4991913741474647</v>
      </c>
      <c r="M9" s="76" cm="1">
        <f t="array" ref="M9:P9">_xlfn.XLOOKUP(A9,RvL!A:A,RvL!C:F,"")</f>
        <v>56</v>
      </c>
      <c r="N9" s="77">
        <v>0.16071429000000001</v>
      </c>
      <c r="O9" s="77">
        <v>0.16071429000000001</v>
      </c>
      <c r="P9" s="77">
        <v>0.61363635999999999</v>
      </c>
      <c r="Q9" s="77">
        <f t="shared" si="3"/>
        <v>0.67857141999999993</v>
      </c>
      <c r="R9" s="77">
        <f t="shared" si="4"/>
        <v>0.41639609616883116</v>
      </c>
      <c r="S9" s="78">
        <f>IF(P9="","",(P9-Players!$AA$2)/Players!$AA$3)</f>
        <v>2.3978438117492131</v>
      </c>
      <c r="T9" s="78">
        <f>IFERROR((Q9-Players!$AC$2)/Players!$AC$3,"")</f>
        <v>0.35552144757476661</v>
      </c>
      <c r="U9" s="78">
        <f>IFERROR(((R9-Players!$AD$2)/Players!$AD$3)*M9,"")</f>
        <v>131.3173052090815</v>
      </c>
      <c r="V9" s="78">
        <f t="shared" si="5"/>
        <v>1.1145998691632442</v>
      </c>
    </row>
    <row r="10" spans="1:28" x14ac:dyDescent="0.45">
      <c r="A10" t="s">
        <v>76</v>
      </c>
      <c r="B10" t="s">
        <v>65</v>
      </c>
      <c r="C10" s="68">
        <v>163</v>
      </c>
      <c r="D10" s="69">
        <v>6.7484660000000002E-2</v>
      </c>
      <c r="E10" s="69">
        <v>0.17177914</v>
      </c>
      <c r="F10" s="69">
        <v>0.51677852000000002</v>
      </c>
      <c r="G10" s="69">
        <f t="shared" si="0"/>
        <v>0.76073619999999997</v>
      </c>
      <c r="H10" s="69">
        <f t="shared" si="1"/>
        <v>0.39313212754642402</v>
      </c>
      <c r="I10" s="72">
        <f>(F10-Players!$AA$2)/Players!$AA$3</f>
        <v>1.339500596909956</v>
      </c>
      <c r="J10" s="72">
        <f>(G10-Players!$AC$2)/Players!$AC$3</f>
        <v>1.3879604439583419</v>
      </c>
      <c r="K10" s="72">
        <f>((H10-Players!$AD$2)/Players!$AD$3)*C10</f>
        <v>326.41869198331483</v>
      </c>
      <c r="L10" s="72">
        <f t="shared" si="2"/>
        <v>2.5038894035500863</v>
      </c>
      <c r="M10" s="76" cm="1">
        <f t="array" ref="M10:P10">_xlfn.XLOOKUP(A10,RvL!A:A,RvL!C:F,"")</f>
        <v>57</v>
      </c>
      <c r="N10" s="77">
        <v>0.12280702</v>
      </c>
      <c r="O10" s="77">
        <v>0.19298245999999999</v>
      </c>
      <c r="P10" s="77">
        <v>0.42553191000000001</v>
      </c>
      <c r="Q10" s="77">
        <f t="shared" si="3"/>
        <v>0.68421052000000004</v>
      </c>
      <c r="R10" s="77">
        <f t="shared" si="4"/>
        <v>0.29115340941769324</v>
      </c>
      <c r="S10" s="78">
        <f>IF(P10="","",(P10-Players!$AA$2)/Players!$AA$3)</f>
        <v>0.34246999442507781</v>
      </c>
      <c r="T10" s="78">
        <f>IFERROR((Q10-Players!$AC$2)/Players!$AC$3,"")</f>
        <v>0.42637938384024121</v>
      </c>
      <c r="U10" s="78">
        <f>IFERROR(((R10-Players!$AD$2)/Players!$AD$3)*M10,"")</f>
        <v>28.597781970451525</v>
      </c>
      <c r="V10" s="78">
        <f t="shared" si="5"/>
        <v>-4.0962424604058342E-2</v>
      </c>
    </row>
    <row r="11" spans="1:28" x14ac:dyDescent="0.45">
      <c r="A11" t="s">
        <v>229</v>
      </c>
      <c r="B11" t="s">
        <v>20</v>
      </c>
      <c r="C11" s="68">
        <v>190</v>
      </c>
      <c r="D11" s="69">
        <v>0.11578947000000001</v>
      </c>
      <c r="E11" s="69">
        <v>0.23684210999999999</v>
      </c>
      <c r="F11" s="69">
        <v>0.56626505999999999</v>
      </c>
      <c r="G11" s="69">
        <f t="shared" si="0"/>
        <v>0.64736842000000006</v>
      </c>
      <c r="H11" s="69">
        <f t="shared" si="1"/>
        <v>0.36658211719340522</v>
      </c>
      <c r="I11" s="72">
        <f>(F11-Players!$AA$2)/Players!$AA$3</f>
        <v>1.8802285734462021</v>
      </c>
      <c r="J11" s="72">
        <f>(G11-Players!$AC$2)/Players!$AC$3</f>
        <v>-3.6558881784802676E-2</v>
      </c>
      <c r="K11" s="72">
        <f>((H11-Players!$AD$2)/Players!$AD$3)*C11</f>
        <v>306.24650798181199</v>
      </c>
      <c r="L11" s="72">
        <f t="shared" si="2"/>
        <v>2.3405483163377161</v>
      </c>
      <c r="M11" s="76" cm="1">
        <f t="array" ref="M11:P11">_xlfn.XLOOKUP(A11,RvL!A:A,RvL!C:F,"")</f>
        <v>65</v>
      </c>
      <c r="N11" s="77">
        <v>4.6153850000000003E-2</v>
      </c>
      <c r="O11" s="77">
        <v>0.27692307999999999</v>
      </c>
      <c r="P11" s="77">
        <v>0.43548387</v>
      </c>
      <c r="Q11" s="77">
        <f t="shared" si="3"/>
        <v>0.67692306999999996</v>
      </c>
      <c r="R11" s="77">
        <f t="shared" si="4"/>
        <v>0.29478907821588091</v>
      </c>
      <c r="S11" s="78">
        <f>IF(P11="","",(P11-Players!$AA$2)/Players!$AA$3)</f>
        <v>0.45121275949553236</v>
      </c>
      <c r="T11" s="78">
        <f>IFERROR((Q11-Players!$AC$2)/Players!$AC$3,"")</f>
        <v>0.33480915674055722</v>
      </c>
      <c r="U11" s="78">
        <f>IFERROR(((R11-Players!$AD$2)/Players!$AD$3)*M11,"")</f>
        <v>36.089479775506241</v>
      </c>
      <c r="V11" s="78">
        <f t="shared" si="5"/>
        <v>4.3316816837794349E-2</v>
      </c>
    </row>
    <row r="12" spans="1:28" x14ac:dyDescent="0.45">
      <c r="A12" t="s">
        <v>6</v>
      </c>
      <c r="B12" t="s">
        <v>7</v>
      </c>
      <c r="C12" s="68">
        <v>65</v>
      </c>
      <c r="D12" s="69">
        <v>6.1538460000000003E-2</v>
      </c>
      <c r="E12" s="69">
        <v>0.23076922999999999</v>
      </c>
      <c r="F12" s="69">
        <v>0.79661017000000001</v>
      </c>
      <c r="G12" s="69">
        <f t="shared" si="0"/>
        <v>0.7076923100000001</v>
      </c>
      <c r="H12" s="69">
        <f t="shared" si="1"/>
        <v>0.5637548913767928</v>
      </c>
      <c r="I12" s="72">
        <f>(F12-Players!$AA$2)/Players!$AA$3</f>
        <v>4.3971563124903765</v>
      </c>
      <c r="J12" s="72">
        <f>(G12-Players!$AC$2)/Players!$AC$3</f>
        <v>0.72143908826456904</v>
      </c>
      <c r="K12" s="72">
        <f>((H12-Players!$AD$2)/Players!$AD$3)*C12</f>
        <v>293.38907506180732</v>
      </c>
      <c r="L12" s="72">
        <f t="shared" si="2"/>
        <v>2.2364372755224418</v>
      </c>
      <c r="M12" s="76" cm="1">
        <f t="array" ref="M12:P12">_xlfn.XLOOKUP(A12,RvL!A:A,RvL!C:F,"")</f>
        <v>33</v>
      </c>
      <c r="N12" s="77">
        <v>0</v>
      </c>
      <c r="O12" s="77">
        <v>0.24242424000000001</v>
      </c>
      <c r="P12" s="77">
        <v>0.72727273000000003</v>
      </c>
      <c r="Q12" s="77">
        <f t="shared" si="3"/>
        <v>0.75757575999999993</v>
      </c>
      <c r="R12" s="77">
        <f t="shared" si="4"/>
        <v>0.55096419115702477</v>
      </c>
      <c r="S12" s="78">
        <f>IF(P12="","",(P12-Players!$AA$2)/Players!$AA$3)</f>
        <v>3.6395221430899016</v>
      </c>
      <c r="T12" s="78">
        <f>IFERROR((Q12-Players!$AC$2)/Players!$AC$3,"")</f>
        <v>1.3482480330965281</v>
      </c>
      <c r="U12" s="78">
        <f>IFERROR(((R12-Players!$AD$2)/Players!$AD$3)*M12,"")</f>
        <v>142.73929822811118</v>
      </c>
      <c r="V12" s="78">
        <f t="shared" si="5"/>
        <v>1.243093694254328</v>
      </c>
    </row>
    <row r="13" spans="1:28" x14ac:dyDescent="0.45">
      <c r="A13" t="s">
        <v>136</v>
      </c>
      <c r="B13" t="s">
        <v>78</v>
      </c>
      <c r="C13" s="68">
        <v>187</v>
      </c>
      <c r="D13" s="69">
        <v>6.9518720000000006E-2</v>
      </c>
      <c r="E13" s="69">
        <v>0.21390374000000001</v>
      </c>
      <c r="F13" s="69">
        <v>0.5</v>
      </c>
      <c r="G13" s="69">
        <f t="shared" si="0"/>
        <v>0.71657753999999996</v>
      </c>
      <c r="H13" s="69">
        <f t="shared" si="1"/>
        <v>0.35828876999999998</v>
      </c>
      <c r="I13" s="72">
        <f>(F13-Players!$AA$2)/Players!$AA$3</f>
        <v>1.1561655896762122</v>
      </c>
      <c r="J13" s="72">
        <f>(G13-Players!$AC$2)/Players!$AC$3</f>
        <v>0.83308617043088262</v>
      </c>
      <c r="K13" s="72">
        <f>((H13-Players!$AD$2)/Players!$AD$3)*C13</f>
        <v>278.58659750684342</v>
      </c>
      <c r="L13" s="72">
        <f t="shared" si="2"/>
        <v>2.1165765416978655</v>
      </c>
      <c r="M13" s="76" cm="1">
        <f t="array" ref="M13:P13">_xlfn.XLOOKUP(A13,RvL!A:A,RvL!C:F,"")</f>
        <v>63</v>
      </c>
      <c r="N13" s="77">
        <v>6.3492060000000003E-2</v>
      </c>
      <c r="O13" s="77">
        <v>0.31746032000000002</v>
      </c>
      <c r="P13" s="77">
        <v>0.56896552</v>
      </c>
      <c r="Q13" s="77">
        <f t="shared" si="3"/>
        <v>0.61904762000000002</v>
      </c>
      <c r="R13" s="77">
        <f t="shared" si="4"/>
        <v>0.35221675101806244</v>
      </c>
      <c r="S13" s="78">
        <f>IF(P13="","",(P13-Players!$AA$2)/Players!$AA$3)</f>
        <v>1.9097358752603333</v>
      </c>
      <c r="T13" s="78">
        <f>IFERROR((Q13-Players!$AC$2)/Players!$AC$3,"")</f>
        <v>-0.39242301637848115</v>
      </c>
      <c r="U13" s="78">
        <f>IFERROR(((R13-Players!$AD$2)/Players!$AD$3)*M13,"")</f>
        <v>88.225456341236082</v>
      </c>
      <c r="V13" s="78">
        <f t="shared" si="5"/>
        <v>0.62983013746656558</v>
      </c>
    </row>
    <row r="14" spans="1:28" x14ac:dyDescent="0.45">
      <c r="A14" t="s">
        <v>189</v>
      </c>
      <c r="B14" t="s">
        <v>47</v>
      </c>
      <c r="C14" s="68">
        <v>128</v>
      </c>
      <c r="D14" s="69">
        <v>2.34375E-2</v>
      </c>
      <c r="E14" s="69">
        <v>0.3359375</v>
      </c>
      <c r="F14" s="69">
        <v>0.63636364000000001</v>
      </c>
      <c r="G14" s="69">
        <f t="shared" si="0"/>
        <v>0.640625</v>
      </c>
      <c r="H14" s="69">
        <f t="shared" si="1"/>
        <v>0.40767045687500003</v>
      </c>
      <c r="I14" s="72">
        <f>(F14-Players!$AA$2)/Players!$AA$3</f>
        <v>2.6461795435779631</v>
      </c>
      <c r="J14" s="72">
        <f>(G14-Players!$AC$2)/Players!$AC$3</f>
        <v>-0.12129311678175615</v>
      </c>
      <c r="K14" s="72">
        <f>((H14-Players!$AD$2)/Players!$AD$3)*C14</f>
        <v>283.71633580231276</v>
      </c>
      <c r="L14" s="72">
        <f t="shared" si="2"/>
        <v>2.1581137907252623</v>
      </c>
      <c r="M14" s="76" cm="1">
        <f t="array" ref="M14:P14">_xlfn.XLOOKUP(A14,RvL!A:A,RvL!C:F,"")</f>
        <v>24</v>
      </c>
      <c r="N14" s="77">
        <v>4.1666670000000003E-2</v>
      </c>
      <c r="O14" s="77">
        <v>0.375</v>
      </c>
      <c r="P14" s="77">
        <v>0.47826087</v>
      </c>
      <c r="Q14" s="77">
        <f t="shared" si="3"/>
        <v>0.58333332999999998</v>
      </c>
      <c r="R14" s="77">
        <f t="shared" si="4"/>
        <v>0.27898550590579707</v>
      </c>
      <c r="S14" s="78">
        <f>IF(P14="","",(P14-Players!$AA$2)/Players!$AA$3)</f>
        <v>0.91862714434222026</v>
      </c>
      <c r="T14" s="78">
        <f>IFERROR((Q14-Players!$AC$2)/Players!$AC$3,"")</f>
        <v>-0.84118982040512102</v>
      </c>
      <c r="U14" s="78">
        <f>IFERROR(((R14-Players!$AD$2)/Players!$AD$3)*M14,"")</f>
        <v>7.7432777260617236</v>
      </c>
      <c r="V14" s="78">
        <f t="shared" si="5"/>
        <v>-0.27556903102339358</v>
      </c>
    </row>
    <row r="15" spans="1:28" x14ac:dyDescent="0.45">
      <c r="A15" t="s">
        <v>274</v>
      </c>
      <c r="B15" t="s">
        <v>44</v>
      </c>
      <c r="C15" s="68">
        <v>173</v>
      </c>
      <c r="D15" s="69">
        <v>4.6242770000000002E-2</v>
      </c>
      <c r="E15" s="69">
        <v>0.16184971000000001</v>
      </c>
      <c r="F15" s="69">
        <v>0.45341615000000002</v>
      </c>
      <c r="G15" s="69">
        <f t="shared" si="0"/>
        <v>0.79190751999999998</v>
      </c>
      <c r="H15" s="69">
        <f t="shared" si="1"/>
        <v>0.35906365887444802</v>
      </c>
      <c r="I15" s="72">
        <f>(F15-Players!$AA$2)/Players!$AA$3</f>
        <v>0.64715463538908669</v>
      </c>
      <c r="J15" s="72">
        <f>(G15-Players!$AC$2)/Players!$AC$3</f>
        <v>1.7796426992598382</v>
      </c>
      <c r="K15" s="72">
        <f>((H15-Players!$AD$2)/Players!$AD$3)*C15</f>
        <v>259.70278832036752</v>
      </c>
      <c r="L15" s="72">
        <f t="shared" si="2"/>
        <v>1.9636678669108358</v>
      </c>
      <c r="M15" s="76" cm="1">
        <f t="array" ref="M15:P15">_xlfn.XLOOKUP(A15,RvL!A:A,RvL!C:F,"")</f>
        <v>85</v>
      </c>
      <c r="N15" s="77">
        <v>0</v>
      </c>
      <c r="O15" s="77">
        <v>0.16470588</v>
      </c>
      <c r="P15" s="77">
        <v>0.31707317000000002</v>
      </c>
      <c r="Q15" s="77">
        <f t="shared" si="3"/>
        <v>0.83529412000000003</v>
      </c>
      <c r="R15" s="77">
        <f t="shared" si="4"/>
        <v>0.26484935451076042</v>
      </c>
      <c r="S15" s="78">
        <f>IF(P15="","",(P15-Players!$AA$2)/Players!$AA$3)</f>
        <v>-0.84263357147124152</v>
      </c>
      <c r="T15" s="78">
        <f>IFERROR((Q15-Players!$AC$2)/Players!$AC$3,"")</f>
        <v>2.3248156767873831</v>
      </c>
      <c r="U15" s="78">
        <f>IFERROR(((R15-Players!$AD$2)/Players!$AD$3)*M15,"")</f>
        <v>9.7401790140637132</v>
      </c>
      <c r="V15" s="78">
        <f t="shared" si="5"/>
        <v>-0.25310452028545183</v>
      </c>
    </row>
    <row r="16" spans="1:28" x14ac:dyDescent="0.45">
      <c r="A16" t="s">
        <v>9</v>
      </c>
      <c r="B16" t="s">
        <v>10</v>
      </c>
      <c r="C16" s="68">
        <v>99</v>
      </c>
      <c r="D16" s="69">
        <v>0.15151514999999999</v>
      </c>
      <c r="E16" s="69">
        <v>0.29292929000000001</v>
      </c>
      <c r="F16" s="69">
        <v>0.75903613999999997</v>
      </c>
      <c r="G16" s="69">
        <f t="shared" si="0"/>
        <v>0.55555555999999995</v>
      </c>
      <c r="H16" s="69">
        <f t="shared" si="1"/>
        <v>0.42168674781793836</v>
      </c>
      <c r="I16" s="72">
        <f>(F16-Players!$AA$2)/Players!$AA$3</f>
        <v>3.9865935774070134</v>
      </c>
      <c r="J16" s="72">
        <f>(G16-Players!$AC$2)/Players!$AC$3</f>
        <v>-1.1902305283650743</v>
      </c>
      <c r="K16" s="72">
        <f>((H16-Players!$AD$2)/Players!$AD$3)*C16</f>
        <v>239.85879188875771</v>
      </c>
      <c r="L16" s="72">
        <f t="shared" si="2"/>
        <v>1.8029842269273784</v>
      </c>
      <c r="M16" s="76" cm="1">
        <f t="array" ref="M16:P16">_xlfn.XLOOKUP(A16,RvL!A:A,RvL!C:F,"")</f>
        <v>47</v>
      </c>
      <c r="N16" s="77">
        <v>0.25531914999999999</v>
      </c>
      <c r="O16" s="77">
        <v>0.25531914999999999</v>
      </c>
      <c r="P16" s="77">
        <v>0.29411765000000001</v>
      </c>
      <c r="Q16" s="77">
        <f t="shared" si="3"/>
        <v>0.48936169999999996</v>
      </c>
      <c r="R16" s="77">
        <f t="shared" si="4"/>
        <v>0.143929913204005</v>
      </c>
      <c r="S16" s="78">
        <f>IF(P16="","",(P16-Players!$AA$2)/Players!$AA$3)</f>
        <v>-1.0934632289889692</v>
      </c>
      <c r="T16" s="78">
        <f>IFERROR((Q16-Players!$AC$2)/Players!$AC$3,"")</f>
        <v>-2.0219874245090774</v>
      </c>
      <c r="U16" s="78">
        <f>IFERROR(((R16-Players!$AD$2)/Players!$AD$3)*M16,"")</f>
        <v>-78.255915921743963</v>
      </c>
      <c r="V16" s="78">
        <f t="shared" si="5"/>
        <v>-1.2430328815217151</v>
      </c>
    </row>
    <row r="17" spans="1:22" x14ac:dyDescent="0.45">
      <c r="A17" t="s">
        <v>152</v>
      </c>
      <c r="B17" t="s">
        <v>117</v>
      </c>
      <c r="C17" s="68">
        <v>170</v>
      </c>
      <c r="D17" s="69">
        <v>1.7647059999999999E-2</v>
      </c>
      <c r="E17" s="69">
        <v>0.27647059000000002</v>
      </c>
      <c r="F17" s="69">
        <v>0.49079755000000003</v>
      </c>
      <c r="G17" s="69">
        <f t="shared" si="0"/>
        <v>0.70588234999999999</v>
      </c>
      <c r="H17" s="69">
        <f t="shared" si="1"/>
        <v>0.34644532796824251</v>
      </c>
      <c r="I17" s="72">
        <f>(F17-Players!$AA$2)/Players!$AA$3</f>
        <v>1.055612547017017</v>
      </c>
      <c r="J17" s="72">
        <f>(G17-Players!$AC$2)/Players!$AC$3</f>
        <v>0.69869609198447757</v>
      </c>
      <c r="K17" s="72">
        <f>((H17-Players!$AD$2)/Players!$AD$3)*C17</f>
        <v>223.62891443032535</v>
      </c>
      <c r="L17" s="72">
        <f t="shared" si="2"/>
        <v>1.6715653468900766</v>
      </c>
      <c r="M17" s="76" cm="1">
        <f t="array" ref="M17:P17">_xlfn.XLOOKUP(A17,RvL!A:A,RvL!C:F,"")</f>
        <v>63</v>
      </c>
      <c r="N17" s="77">
        <v>4.7619050000000003E-2</v>
      </c>
      <c r="O17" s="77">
        <v>0.20634921000000001</v>
      </c>
      <c r="P17" s="77">
        <v>0.57627119000000004</v>
      </c>
      <c r="Q17" s="77">
        <f t="shared" si="3"/>
        <v>0.74603174000000005</v>
      </c>
      <c r="R17" s="77">
        <f t="shared" si="4"/>
        <v>0.42991659858757064</v>
      </c>
      <c r="S17" s="78">
        <f>IF(P17="","",(P17-Players!$AA$2)/Players!$AA$3)</f>
        <v>1.9895632415773477</v>
      </c>
      <c r="T17" s="78">
        <f>IFERROR((Q17-Players!$AC$2)/Players!$AC$3,"")</f>
        <v>1.2031920075947038</v>
      </c>
      <c r="U17" s="78">
        <f>IFERROR(((R17-Players!$AD$2)/Players!$AD$3)*M17,"")</f>
        <v>160.26805668884217</v>
      </c>
      <c r="V17" s="78">
        <f t="shared" si="5"/>
        <v>1.4402867077647115</v>
      </c>
    </row>
    <row r="18" spans="1:22" x14ac:dyDescent="0.45">
      <c r="A18" t="s">
        <v>146</v>
      </c>
      <c r="B18" t="s">
        <v>35</v>
      </c>
      <c r="C18" s="68">
        <v>144</v>
      </c>
      <c r="D18" s="69">
        <v>0.10416667</v>
      </c>
      <c r="E18" s="69">
        <v>0.18055556</v>
      </c>
      <c r="F18" s="69">
        <v>0.50393701000000002</v>
      </c>
      <c r="G18" s="69">
        <f t="shared" si="0"/>
        <v>0.71527776999999992</v>
      </c>
      <c r="H18" s="69">
        <f t="shared" si="1"/>
        <v>0.36045494073326767</v>
      </c>
      <c r="I18" s="72">
        <f>(F18-Players!$AA$2)/Players!$AA$3</f>
        <v>1.1991843873311498</v>
      </c>
      <c r="J18" s="72">
        <f>(G18-Players!$AC$2)/Players!$AC$3</f>
        <v>0.81675395078239688</v>
      </c>
      <c r="K18" s="72">
        <f>((H18-Players!$AD$2)/Players!$AD$3)*C18</f>
        <v>219.11732984079902</v>
      </c>
      <c r="L18" s="72">
        <f t="shared" si="2"/>
        <v>1.6350335002715395</v>
      </c>
      <c r="M18" s="76" cm="1">
        <f t="array" ref="M18:P18">_xlfn.XLOOKUP(A18,RvL!A:A,RvL!C:F,"")</f>
        <v>100</v>
      </c>
      <c r="N18" s="77">
        <v>0.14000000000000001</v>
      </c>
      <c r="O18" s="77">
        <v>0.11</v>
      </c>
      <c r="P18" s="77">
        <v>0.43023255999999999</v>
      </c>
      <c r="Q18" s="77">
        <f t="shared" si="3"/>
        <v>0.75</v>
      </c>
      <c r="R18" s="77">
        <f t="shared" si="4"/>
        <v>0.32267442000000002</v>
      </c>
      <c r="S18" s="78">
        <f>IF(P18="","",(P18-Players!$AA$2)/Players!$AA$3)</f>
        <v>0.3938329097330604</v>
      </c>
      <c r="T18" s="78">
        <f>IFERROR((Q18-Players!$AC$2)/Players!$AC$3,"")</f>
        <v>1.2530550556280464</v>
      </c>
      <c r="U18" s="78">
        <f>IFERROR(((R18-Players!$AD$2)/Players!$AD$3)*M18,"")</f>
        <v>96.562019888479938</v>
      </c>
      <c r="V18" s="78">
        <f t="shared" si="5"/>
        <v>0.72361385249034338</v>
      </c>
    </row>
    <row r="19" spans="1:22" x14ac:dyDescent="0.45">
      <c r="A19" t="s">
        <v>103</v>
      </c>
      <c r="B19" t="s">
        <v>37</v>
      </c>
      <c r="C19" s="68">
        <v>115</v>
      </c>
      <c r="D19" s="69">
        <v>0.13043478</v>
      </c>
      <c r="E19" s="69">
        <v>0.14782608999999999</v>
      </c>
      <c r="F19" s="69">
        <v>0.53191489000000003</v>
      </c>
      <c r="G19" s="69">
        <f t="shared" si="0"/>
        <v>0.72173913000000001</v>
      </c>
      <c r="H19" s="69">
        <f t="shared" si="1"/>
        <v>0.38390378994264573</v>
      </c>
      <c r="I19" s="72">
        <f>(F19-Players!$AA$2)/Players!$AA$3</f>
        <v>1.5048922109165919</v>
      </c>
      <c r="J19" s="72">
        <f>(G19-Players!$AC$2)/Players!$AC$3</f>
        <v>0.89794396959183154</v>
      </c>
      <c r="K19" s="72">
        <f>((H19-Players!$AD$2)/Players!$AD$3)*C19</f>
        <v>214.67651294536307</v>
      </c>
      <c r="L19" s="72">
        <f t="shared" si="2"/>
        <v>1.5990746839253507</v>
      </c>
      <c r="M19" s="76" cm="1">
        <f t="array" ref="M19:P19">_xlfn.XLOOKUP(A19,RvL!A:A,RvL!C:F,"")</f>
        <v>66</v>
      </c>
      <c r="N19" s="77">
        <v>9.0909089999999998E-2</v>
      </c>
      <c r="O19" s="77">
        <v>0.22727273000000001</v>
      </c>
      <c r="P19" s="77">
        <v>0.30508475000000002</v>
      </c>
      <c r="Q19" s="77">
        <f t="shared" si="3"/>
        <v>0.68181817999999994</v>
      </c>
      <c r="R19" s="77">
        <f t="shared" si="4"/>
        <v>0.208012328990755</v>
      </c>
      <c r="S19" s="78">
        <f>IF(P19="","",(P19-Players!$AA$2)/Players!$AA$3)</f>
        <v>-0.97362826393643842</v>
      </c>
      <c r="T19" s="78">
        <f>IFERROR((Q19-Players!$AC$2)/Players!$AC$3,"")</f>
        <v>0.39631850972108223</v>
      </c>
      <c r="U19" s="78">
        <f>IFERROR(((R19-Players!$AD$2)/Players!$AD$3)*M19,"")</f>
        <v>-47.645282395423834</v>
      </c>
      <c r="V19" s="78">
        <f t="shared" si="5"/>
        <v>-0.89867289253334948</v>
      </c>
    </row>
    <row r="20" spans="1:22" x14ac:dyDescent="0.45">
      <c r="A20" t="s">
        <v>52</v>
      </c>
      <c r="B20" t="s">
        <v>53</v>
      </c>
      <c r="C20" s="68">
        <v>185</v>
      </c>
      <c r="D20" s="69">
        <v>4.8648650000000002E-2</v>
      </c>
      <c r="E20" s="69">
        <v>0.22162161999999999</v>
      </c>
      <c r="F20" s="69">
        <v>0.45086704999999999</v>
      </c>
      <c r="G20" s="69">
        <f t="shared" si="0"/>
        <v>0.72972973000000008</v>
      </c>
      <c r="H20" s="69">
        <f t="shared" si="1"/>
        <v>0.32901109066239653</v>
      </c>
      <c r="I20" s="72">
        <f>(F20-Players!$AA$2)/Players!$AA$3</f>
        <v>0.61930120928597743</v>
      </c>
      <c r="J20" s="72">
        <f>(G20-Players!$AC$2)/Players!$AC$3</f>
        <v>0.9983496062223034</v>
      </c>
      <c r="K20" s="72">
        <f>((H20-Players!$AD$2)/Players!$AD$3)*C20</f>
        <v>195.89261387762301</v>
      </c>
      <c r="L20" s="72">
        <f t="shared" si="2"/>
        <v>1.4469750156106305</v>
      </c>
      <c r="M20" s="76" cm="1">
        <f t="array" ref="M20:P20">_xlfn.XLOOKUP(A20,RvL!A:A,RvL!C:F,"")</f>
        <v>61</v>
      </c>
      <c r="N20" s="77">
        <v>6.5573770000000003E-2</v>
      </c>
      <c r="O20" s="77">
        <v>0.16393442999999999</v>
      </c>
      <c r="P20" s="77">
        <v>0.61818181999999999</v>
      </c>
      <c r="Q20" s="77">
        <f t="shared" si="3"/>
        <v>0.77049180000000006</v>
      </c>
      <c r="R20" s="77">
        <f t="shared" si="4"/>
        <v>0.47630402321907606</v>
      </c>
      <c r="S20" s="78">
        <f>IF(P20="","",(P20-Players!$AA$2)/Players!$AA$3)</f>
        <v>2.4475110018220381</v>
      </c>
      <c r="T20" s="78">
        <f>IFERROR((Q20-Players!$AC$2)/Players!$AC$3,"")</f>
        <v>1.5105441333824443</v>
      </c>
      <c r="U20" s="78">
        <f>IFERROR(((R20-Players!$AD$2)/Players!$AD$3)*M20,"")</f>
        <v>196.82478816226725</v>
      </c>
      <c r="V20" s="78">
        <f t="shared" si="5"/>
        <v>1.8515384264465578</v>
      </c>
    </row>
    <row r="21" spans="1:22" x14ac:dyDescent="0.45">
      <c r="A21" t="s">
        <v>125</v>
      </c>
      <c r="B21" t="s">
        <v>44</v>
      </c>
      <c r="C21" s="68">
        <v>124</v>
      </c>
      <c r="D21" s="69">
        <v>6.4516130000000005E-2</v>
      </c>
      <c r="E21" s="69">
        <v>0.29838710000000002</v>
      </c>
      <c r="F21" s="69">
        <v>0.57391303999999999</v>
      </c>
      <c r="G21" s="69">
        <f t="shared" si="0"/>
        <v>0.63709676999999998</v>
      </c>
      <c r="H21" s="69">
        <f t="shared" si="1"/>
        <v>0.36563814404488076</v>
      </c>
      <c r="I21" s="72">
        <f>(F21-Players!$AA$2)/Players!$AA$3</f>
        <v>1.9637962819582475</v>
      </c>
      <c r="J21" s="72">
        <f>(G21-Players!$AC$2)/Players!$AC$3</f>
        <v>-0.16562698148887814</v>
      </c>
      <c r="K21" s="72">
        <f>((H21-Players!$AD$2)/Players!$AD$3)*C21</f>
        <v>198.14344071775352</v>
      </c>
      <c r="L21" s="72">
        <f t="shared" si="2"/>
        <v>1.4652007319319922</v>
      </c>
      <c r="M21" s="76" cm="1">
        <f t="array" ref="M21:P21">_xlfn.XLOOKUP(A21,RvL!A:A,RvL!C:F,"")</f>
        <v>83</v>
      </c>
      <c r="N21" s="77">
        <v>2.4096389999999999E-2</v>
      </c>
      <c r="O21" s="77">
        <v>0.25301204999999999</v>
      </c>
      <c r="P21" s="77">
        <v>0.51249999999999996</v>
      </c>
      <c r="Q21" s="77">
        <f t="shared" si="3"/>
        <v>0.7228915600000001</v>
      </c>
      <c r="R21" s="77">
        <f t="shared" si="4"/>
        <v>0.3704819245</v>
      </c>
      <c r="S21" s="78">
        <f>IF(P21="","",(P21-Players!$AA$2)/Players!$AA$3)</f>
        <v>1.2927501984749494</v>
      </c>
      <c r="T21" s="78">
        <f>IFERROR((Q21-Players!$AC$2)/Players!$AC$3,"")</f>
        <v>0.91242479303713764</v>
      </c>
      <c r="U21" s="78">
        <f>IFERROR(((R21-Players!$AD$2)/Players!$AD$3)*M21,"")</f>
        <v>138.54512962076618</v>
      </c>
      <c r="V21" s="78">
        <f t="shared" si="5"/>
        <v>1.1959106180138834</v>
      </c>
    </row>
    <row r="22" spans="1:22" x14ac:dyDescent="0.45">
      <c r="A22" t="s">
        <v>34</v>
      </c>
      <c r="B22" t="s">
        <v>35</v>
      </c>
      <c r="C22" s="68">
        <v>131</v>
      </c>
      <c r="D22" s="69">
        <v>0.11450382000000001</v>
      </c>
      <c r="E22" s="69">
        <v>0.10687023</v>
      </c>
      <c r="F22" s="69">
        <v>0.45535713999999999</v>
      </c>
      <c r="G22" s="69">
        <f t="shared" si="0"/>
        <v>0.77862595000000001</v>
      </c>
      <c r="H22" s="69">
        <f t="shared" si="1"/>
        <v>0.35455288572178301</v>
      </c>
      <c r="I22" s="72">
        <f>(F22-Players!$AA$2)/Players!$AA$3</f>
        <v>0.66836338417566732</v>
      </c>
      <c r="J22" s="72">
        <f>(G22-Players!$AC$2)/Players!$AC$3</f>
        <v>1.6127535430885667</v>
      </c>
      <c r="K22" s="72">
        <f>((H22-Players!$AD$2)/Players!$AD$3)*C22</f>
        <v>187.95692741274783</v>
      </c>
      <c r="L22" s="72">
        <f t="shared" si="2"/>
        <v>1.3827170426091631</v>
      </c>
      <c r="M22" s="76" cm="1">
        <f t="array" ref="M22:P22">_xlfn.XLOOKUP(A22,RvL!A:A,RvL!C:F,"")</f>
        <v>98</v>
      </c>
      <c r="N22" s="77">
        <v>0.11224489999999999</v>
      </c>
      <c r="O22" s="77">
        <v>7.1428569999999997E-2</v>
      </c>
      <c r="P22" s="77">
        <v>0.62352940999999995</v>
      </c>
      <c r="Q22" s="77">
        <f t="shared" si="3"/>
        <v>0.81632652999999999</v>
      </c>
      <c r="R22" s="77">
        <f t="shared" si="4"/>
        <v>0.50900359961824726</v>
      </c>
      <c r="S22" s="78">
        <f>IF(P22="","",(P22-Players!$AA$2)/Players!$AA$3)</f>
        <v>2.5059428808753208</v>
      </c>
      <c r="T22" s="78">
        <f>IFERROR((Q22-Players!$AC$2)/Players!$AC$3,"")</f>
        <v>2.086479012544928</v>
      </c>
      <c r="U22" s="78">
        <f>IFERROR(((R22-Players!$AD$2)/Players!$AD$3)*M22,"")</f>
        <v>363.37282062472889</v>
      </c>
      <c r="V22" s="78">
        <f t="shared" si="5"/>
        <v>3.7251513516901178</v>
      </c>
    </row>
    <row r="23" spans="1:22" x14ac:dyDescent="0.45">
      <c r="A23" t="s">
        <v>30</v>
      </c>
      <c r="B23" t="s">
        <v>31</v>
      </c>
      <c r="C23" s="68">
        <v>117</v>
      </c>
      <c r="D23" s="69">
        <v>0.10256410000000001</v>
      </c>
      <c r="E23" s="69">
        <v>0.17948718</v>
      </c>
      <c r="F23" s="69">
        <v>0.50961537999999995</v>
      </c>
      <c r="G23" s="69">
        <f t="shared" si="0"/>
        <v>0.71794871999999998</v>
      </c>
      <c r="H23" s="69">
        <f t="shared" si="1"/>
        <v>0.36587770976331357</v>
      </c>
      <c r="I23" s="72">
        <f>(F23-Players!$AA$2)/Players!$AA$3</f>
        <v>1.2612306229363082</v>
      </c>
      <c r="J23" s="72">
        <f>(G23-Players!$AC$2)/Players!$AC$3</f>
        <v>0.8503156902210075</v>
      </c>
      <c r="K23" s="72">
        <f>((H23-Players!$AD$2)/Players!$AD$3)*C23</f>
        <v>187.37043838215368</v>
      </c>
      <c r="L23" s="72">
        <f t="shared" si="2"/>
        <v>1.3779680399286283</v>
      </c>
      <c r="M23" s="76" cm="1">
        <f t="array" ref="M23:P23">_xlfn.XLOOKUP(A23,RvL!A:A,RvL!C:F,"")</f>
        <v>46</v>
      </c>
      <c r="N23" s="77">
        <v>0.13043478</v>
      </c>
      <c r="O23" s="77">
        <v>0.13043478</v>
      </c>
      <c r="P23" s="77">
        <v>0.77500000000000002</v>
      </c>
      <c r="Q23" s="77">
        <f t="shared" si="3"/>
        <v>0.73913044000000006</v>
      </c>
      <c r="R23" s="77">
        <f t="shared" si="4"/>
        <v>0.57282609100000004</v>
      </c>
      <c r="S23" s="78">
        <f>IF(P23="","",(P23-Players!$AA$2)/Players!$AA$3)</f>
        <v>4.1610269832484397</v>
      </c>
      <c r="T23" s="78">
        <f>IFERROR((Q23-Players!$AC$2)/Players!$AC$3,"")</f>
        <v>1.116473936351259</v>
      </c>
      <c r="U23" s="78">
        <f>IFERROR(((R23-Players!$AD$2)/Players!$AD$3)*M23,"")</f>
        <v>213.77036299735266</v>
      </c>
      <c r="V23" s="78">
        <f t="shared" si="5"/>
        <v>2.0421708077918859</v>
      </c>
    </row>
    <row r="24" spans="1:22" x14ac:dyDescent="0.45">
      <c r="A24" t="s">
        <v>54</v>
      </c>
      <c r="B24" t="s">
        <v>55</v>
      </c>
      <c r="C24" s="68">
        <v>97</v>
      </c>
      <c r="D24" s="69">
        <v>5.1546389999999997E-2</v>
      </c>
      <c r="E24" s="69">
        <v>0.35051546</v>
      </c>
      <c r="F24" s="69">
        <v>0.64835164999999995</v>
      </c>
      <c r="G24" s="69">
        <f t="shared" si="0"/>
        <v>0.59793815000000006</v>
      </c>
      <c r="H24" s="69">
        <f t="shared" si="1"/>
        <v>0.38767418615044752</v>
      </c>
      <c r="I24" s="72">
        <f>(F24-Players!$AA$2)/Players!$AA$3</f>
        <v>2.7771697560679907</v>
      </c>
      <c r="J24" s="72">
        <f>(G24-Players!$AC$2)/Players!$AC$3</f>
        <v>-0.65767340737312807</v>
      </c>
      <c r="K24" s="72">
        <f>((H24-Players!$AD$2)/Players!$AD$3)*C24</f>
        <v>186.45751330221603</v>
      </c>
      <c r="L24" s="72">
        <f t="shared" si="2"/>
        <v>1.3705757726813461</v>
      </c>
      <c r="M24" s="76" cm="1">
        <f t="array" ref="M24:P24">_xlfn.XLOOKUP(A24,RvL!A:A,RvL!C:F,"")</f>
        <v>61</v>
      </c>
      <c r="N24" s="77">
        <v>0.1147541</v>
      </c>
      <c r="O24" s="77">
        <v>0.2295082</v>
      </c>
      <c r="P24" s="77">
        <v>0.45283019000000002</v>
      </c>
      <c r="Q24" s="77">
        <f t="shared" si="3"/>
        <v>0.65573769999999998</v>
      </c>
      <c r="R24" s="77">
        <f t="shared" si="4"/>
        <v>0.29693782728116302</v>
      </c>
      <c r="S24" s="78">
        <f>IF(P24="","",(P24-Players!$AA$2)/Players!$AA$3)</f>
        <v>0.64075198599935013</v>
      </c>
      <c r="T24" s="78">
        <f>IFERROR((Q24-Players!$AC$2)/Players!$AC$3,"")</f>
        <v>6.8605046648439E-2</v>
      </c>
      <c r="U24" s="78">
        <f>IFERROR(((R24-Players!$AD$2)/Players!$AD$3)*M24,"")</f>
        <v>35.797641888948831</v>
      </c>
      <c r="V24" s="78">
        <f t="shared" si="5"/>
        <v>4.0033732503231771E-2</v>
      </c>
    </row>
    <row r="25" spans="1:22" x14ac:dyDescent="0.45">
      <c r="A25" t="s">
        <v>232</v>
      </c>
      <c r="B25" t="s">
        <v>7</v>
      </c>
      <c r="C25" s="68">
        <v>85</v>
      </c>
      <c r="D25" s="69">
        <v>0</v>
      </c>
      <c r="E25" s="69">
        <v>7.0588239999999997E-2</v>
      </c>
      <c r="F25" s="69">
        <v>0.43373494000000001</v>
      </c>
      <c r="G25" s="69">
        <f t="shared" si="0"/>
        <v>0.92941176000000003</v>
      </c>
      <c r="H25" s="69">
        <f t="shared" si="1"/>
        <v>0.40311835395889445</v>
      </c>
      <c r="I25" s="72">
        <f>(F25-Players!$AA$2)/Players!$AA$3</f>
        <v>0.43210260590622246</v>
      </c>
      <c r="J25" s="72">
        <f>(G25-Players!$AC$2)/Players!$AC$3</f>
        <v>3.5074479650207429</v>
      </c>
      <c r="K25" s="72">
        <f>((H25-Players!$AD$2)/Players!$AD$3)*C25</f>
        <v>182.71082594936601</v>
      </c>
      <c r="L25" s="72">
        <f t="shared" si="2"/>
        <v>1.3402375611315327</v>
      </c>
      <c r="M25" s="76" cm="1">
        <f t="array" ref="M25:P25">_xlfn.XLOOKUP(A25,RvL!A:A,RvL!C:F,"")</f>
        <v>27</v>
      </c>
      <c r="N25" s="77">
        <v>0</v>
      </c>
      <c r="O25" s="77">
        <v>0.11111111</v>
      </c>
      <c r="P25" s="77">
        <v>0.30769231000000002</v>
      </c>
      <c r="Q25" s="77">
        <f t="shared" si="3"/>
        <v>0.88888889000000004</v>
      </c>
      <c r="R25" s="77">
        <f t="shared" si="4"/>
        <v>0.27350427589743592</v>
      </c>
      <c r="S25" s="78">
        <f>IF(P25="","",(P25-Players!$AA$2)/Players!$AA$3)</f>
        <v>-0.94513605893489949</v>
      </c>
      <c r="T25" s="78">
        <f>IFERROR((Q25-Players!$AC$2)/Players!$AC$3,"")</f>
        <v>2.9982590980465713</v>
      </c>
      <c r="U25" s="78">
        <f>IFERROR(((R25-Players!$AD$2)/Players!$AD$3)*M25,"")</f>
        <v>6.5331243553336966</v>
      </c>
      <c r="V25" s="78">
        <f t="shared" si="5"/>
        <v>-0.28918287541050236</v>
      </c>
    </row>
    <row r="26" spans="1:22" x14ac:dyDescent="0.45">
      <c r="A26" t="s">
        <v>48</v>
      </c>
      <c r="B26" t="s">
        <v>42</v>
      </c>
      <c r="C26" s="68">
        <v>176</v>
      </c>
      <c r="D26" s="69">
        <v>9.6590910000000002E-2</v>
      </c>
      <c r="E26" s="69">
        <v>0.22727273000000001</v>
      </c>
      <c r="F26" s="69">
        <v>0.47741935000000002</v>
      </c>
      <c r="G26" s="69">
        <f t="shared" si="0"/>
        <v>0.67613635999999999</v>
      </c>
      <c r="H26" s="69">
        <f t="shared" si="1"/>
        <v>0.32280058150256602</v>
      </c>
      <c r="I26" s="72">
        <f>(F26-Players!$AA$2)/Players!$AA$3</f>
        <v>0.90943204994251536</v>
      </c>
      <c r="J26" s="72">
        <f>(G26-Players!$AC$2)/Players!$AC$3</f>
        <v>0.32492377661972094</v>
      </c>
      <c r="K26" s="72">
        <f>((H26-Players!$AD$2)/Players!$AD$3)*C26</f>
        <v>170.27594457184713</v>
      </c>
      <c r="L26" s="72">
        <f t="shared" si="2"/>
        <v>1.239548064971401</v>
      </c>
      <c r="M26" s="76" cm="1">
        <f t="array" ref="M26:P26">_xlfn.XLOOKUP(A26,RvL!A:A,RvL!C:F,"")</f>
        <v>56</v>
      </c>
      <c r="N26" s="77">
        <v>0.125</v>
      </c>
      <c r="O26" s="77">
        <v>0.23214286000000001</v>
      </c>
      <c r="P26" s="77">
        <v>0.93877551000000004</v>
      </c>
      <c r="Q26" s="77">
        <f t="shared" si="3"/>
        <v>0.64285714000000005</v>
      </c>
      <c r="R26" s="77">
        <f t="shared" si="4"/>
        <v>0.60349853946064147</v>
      </c>
      <c r="S26" s="78">
        <f>IF(P26="","",(P26-Players!$AA$2)/Players!$AA$3)</f>
        <v>5.9505641003815386</v>
      </c>
      <c r="T26" s="78">
        <f>IFERROR((Q26-Players!$AC$2)/Players!$AC$3,"")</f>
        <v>-9.3245230797181208E-2</v>
      </c>
      <c r="U26" s="78">
        <f>IFERROR(((R26-Players!$AD$2)/Players!$AD$3)*M26,"")</f>
        <v>285.52148641576355</v>
      </c>
      <c r="V26" s="78">
        <f t="shared" si="5"/>
        <v>2.8493483544121418</v>
      </c>
    </row>
    <row r="27" spans="1:22" x14ac:dyDescent="0.45">
      <c r="A27" t="s">
        <v>137</v>
      </c>
      <c r="B27" t="s">
        <v>20</v>
      </c>
      <c r="C27" s="68">
        <v>199</v>
      </c>
      <c r="D27" s="69">
        <v>5.527638E-2</v>
      </c>
      <c r="E27" s="69">
        <v>0.25628140999999999</v>
      </c>
      <c r="F27" s="69">
        <v>0.45405404999999999</v>
      </c>
      <c r="G27" s="69">
        <f t="shared" si="0"/>
        <v>0.68844221000000005</v>
      </c>
      <c r="H27" s="69">
        <f t="shared" si="1"/>
        <v>0.31258997364145052</v>
      </c>
      <c r="I27" s="72">
        <f>(F27-Players!$AA$2)/Players!$AA$3</f>
        <v>0.65412482114530357</v>
      </c>
      <c r="J27" s="72">
        <f>(G27-Players!$AC$2)/Players!$AC$3</f>
        <v>0.47955255337354269</v>
      </c>
      <c r="K27" s="72">
        <f>((H27-Players!$AD$2)/Players!$AD$3)*C27</f>
        <v>162.62363548080648</v>
      </c>
      <c r="L27" s="72">
        <f t="shared" si="2"/>
        <v>1.1775846956841407</v>
      </c>
      <c r="M27" s="76" cm="1">
        <f t="array" ref="M27:P27">_xlfn.XLOOKUP(A27,RvL!A:A,RvL!C:F,"")</f>
        <v>52</v>
      </c>
      <c r="N27" s="77">
        <v>7.6923080000000005E-2</v>
      </c>
      <c r="O27" s="77">
        <v>0.25</v>
      </c>
      <c r="P27" s="77">
        <v>0.5</v>
      </c>
      <c r="Q27" s="77">
        <f t="shared" si="3"/>
        <v>0.67307691999999997</v>
      </c>
      <c r="R27" s="77">
        <f t="shared" si="4"/>
        <v>0.33653845999999998</v>
      </c>
      <c r="S27" s="78">
        <f>IF(P27="","",(P27-Players!$AA$2)/Players!$AA$3)</f>
        <v>1.1561655896762122</v>
      </c>
      <c r="T27" s="78">
        <f>IFERROR((Q27-Players!$AC$2)/Players!$AC$3,"")</f>
        <v>0.28648047812740113</v>
      </c>
      <c r="U27" s="78">
        <f>IFERROR(((R27-Players!$AD$2)/Players!$AD$3)*M27,"")</f>
        <v>60.822407340360748</v>
      </c>
      <c r="V27" s="78">
        <f t="shared" si="5"/>
        <v>0.32155446443695596</v>
      </c>
    </row>
    <row r="28" spans="1:22" x14ac:dyDescent="0.45">
      <c r="A28" t="s">
        <v>139</v>
      </c>
      <c r="B28" t="s">
        <v>37</v>
      </c>
      <c r="C28" s="68">
        <v>163</v>
      </c>
      <c r="D28" s="69">
        <v>0.10429447999999999</v>
      </c>
      <c r="E28" s="69">
        <v>0.14723926000000001</v>
      </c>
      <c r="F28" s="69">
        <v>0.43571429</v>
      </c>
      <c r="G28" s="69">
        <f t="shared" si="0"/>
        <v>0.74846626000000005</v>
      </c>
      <c r="H28" s="69">
        <f t="shared" si="1"/>
        <v>0.3261174450648554</v>
      </c>
      <c r="I28" s="72">
        <f>(F28-Players!$AA$2)/Players!$AA$3</f>
        <v>0.45373050554028488</v>
      </c>
      <c r="J28" s="72">
        <f>(G28-Players!$AC$2)/Players!$AC$3</f>
        <v>1.2337828931964876</v>
      </c>
      <c r="K28" s="72">
        <f>((H28-Players!$AD$2)/Players!$AD$3)*C28</f>
        <v>165.65564367379199</v>
      </c>
      <c r="L28" s="72">
        <f t="shared" si="2"/>
        <v>1.2021359051437692</v>
      </c>
      <c r="M28" s="76" cm="1">
        <f t="array" ref="M28:P28">_xlfn.XLOOKUP(A28,RvL!A:A,RvL!C:F,"")</f>
        <v>68</v>
      </c>
      <c r="N28" s="77">
        <v>0.17647059000000001</v>
      </c>
      <c r="O28" s="77">
        <v>0.16176471000000001</v>
      </c>
      <c r="P28" s="77">
        <v>0.44444444</v>
      </c>
      <c r="Q28" s="77">
        <f t="shared" si="3"/>
        <v>0.66176469999999998</v>
      </c>
      <c r="R28" s="77">
        <f t="shared" si="4"/>
        <v>0.29411764150326797</v>
      </c>
      <c r="S28" s="78">
        <f>IF(P28="","",(P28-Players!$AA$2)/Players!$AA$3)</f>
        <v>0.54912283534062867</v>
      </c>
      <c r="T28" s="78">
        <f>IFERROR((Q28-Players!$AC$2)/Players!$AC$3,"")</f>
        <v>0.14433712834090881</v>
      </c>
      <c r="U28" s="78">
        <f>IFERROR(((R28-Players!$AD$2)/Players!$AD$3)*M28,"")</f>
        <v>37.083189250424113</v>
      </c>
      <c r="V28" s="78">
        <f t="shared" si="5"/>
        <v>5.4495735547402953E-2</v>
      </c>
    </row>
    <row r="29" spans="1:22" x14ac:dyDescent="0.45">
      <c r="A29" t="s">
        <v>123</v>
      </c>
      <c r="B29" t="s">
        <v>20</v>
      </c>
      <c r="C29" s="68">
        <v>175</v>
      </c>
      <c r="D29" s="69">
        <v>5.142857E-2</v>
      </c>
      <c r="E29" s="69">
        <v>0.23428571000000001</v>
      </c>
      <c r="F29" s="69">
        <v>0.44512194999999999</v>
      </c>
      <c r="G29" s="69">
        <f t="shared" si="0"/>
        <v>0.71428572000000001</v>
      </c>
      <c r="H29" s="69">
        <f t="shared" si="1"/>
        <v>0.31794425254355402</v>
      </c>
      <c r="I29" s="72">
        <f>(F29-Players!$AA$2)/Players!$AA$3</f>
        <v>0.5565258304052072</v>
      </c>
      <c r="J29" s="72">
        <f>(G29-Players!$AC$2)/Players!$AC$3</f>
        <v>0.80428837725609714</v>
      </c>
      <c r="K29" s="72">
        <f>((H29-Players!$AD$2)/Players!$AD$3)*C29</f>
        <v>156.80084382218297</v>
      </c>
      <c r="L29" s="72">
        <f t="shared" si="2"/>
        <v>1.1304355560540527</v>
      </c>
      <c r="M29" s="76" cm="1">
        <f t="array" ref="M29:P29">_xlfn.XLOOKUP(A29,RvL!A:A,RvL!C:F,"")</f>
        <v>53</v>
      </c>
      <c r="N29" s="77">
        <v>1.886792E-2</v>
      </c>
      <c r="O29" s="77">
        <v>0.13207547</v>
      </c>
      <c r="P29" s="77">
        <v>0.73076923000000005</v>
      </c>
      <c r="Q29" s="77">
        <f t="shared" si="3"/>
        <v>0.84905660999999999</v>
      </c>
      <c r="R29" s="77">
        <f t="shared" si="4"/>
        <v>0.62046444511611032</v>
      </c>
      <c r="S29" s="78">
        <f>IF(P29="","",(P29-Players!$AA$2)/Players!$AA$3)</f>
        <v>3.6777275898630846</v>
      </c>
      <c r="T29" s="78">
        <f>IFERROR((Q29-Players!$AC$2)/Players!$AC$3,"")</f>
        <v>2.4977478183124857</v>
      </c>
      <c r="U29" s="78">
        <f>IFERROR(((R29-Players!$AD$2)/Players!$AD$3)*M29,"")</f>
        <v>283.45940151587956</v>
      </c>
      <c r="V29" s="78">
        <f t="shared" si="5"/>
        <v>2.8261505485644922</v>
      </c>
    </row>
    <row r="30" spans="1:22" x14ac:dyDescent="0.45">
      <c r="A30" t="s">
        <v>154</v>
      </c>
      <c r="B30" t="s">
        <v>35</v>
      </c>
      <c r="C30" s="68">
        <v>131</v>
      </c>
      <c r="D30" s="69">
        <v>0.11450382000000001</v>
      </c>
      <c r="E30" s="69">
        <v>0.15267175999999999</v>
      </c>
      <c r="F30" s="69">
        <v>0.46017699000000001</v>
      </c>
      <c r="G30" s="69">
        <f t="shared" si="0"/>
        <v>0.73282442000000003</v>
      </c>
      <c r="H30" s="69">
        <f t="shared" si="1"/>
        <v>0.3372289357940958</v>
      </c>
      <c r="I30" s="72">
        <f>(F30-Players!$AA$2)/Players!$AA$3</f>
        <v>0.72102877031315515</v>
      </c>
      <c r="J30" s="72">
        <f>(G30-Players!$AC$2)/Players!$AC$3</f>
        <v>1.0372358374970447</v>
      </c>
      <c r="K30" s="72">
        <f>((H30-Players!$AD$2)/Players!$AD$3)*C30</f>
        <v>154.55689568993768</v>
      </c>
      <c r="L30" s="72">
        <f t="shared" si="2"/>
        <v>1.1122655389878884</v>
      </c>
      <c r="M30" s="76" cm="1">
        <f t="array" ref="M30:P30">_xlfn.XLOOKUP(A30,RvL!A:A,RvL!C:F,"")</f>
        <v>95</v>
      </c>
      <c r="N30" s="77">
        <v>7.368421E-2</v>
      </c>
      <c r="O30" s="77">
        <v>0.12631579000000001</v>
      </c>
      <c r="P30" s="77">
        <v>0.47674419000000001</v>
      </c>
      <c r="Q30" s="77">
        <f t="shared" si="3"/>
        <v>0.79999999999999993</v>
      </c>
      <c r="R30" s="77">
        <f t="shared" si="4"/>
        <v>0.38139535199999997</v>
      </c>
      <c r="S30" s="78">
        <f>IF(P30="","",(P30-Players!$AA$2)/Players!$AA$3)</f>
        <v>0.90205473278439086</v>
      </c>
      <c r="T30" s="78">
        <f>IFERROR((Q30-Players!$AC$2)/Players!$AC$3,"")</f>
        <v>1.8813285058725266</v>
      </c>
      <c r="U30" s="78">
        <f>IFERROR(((R30-Players!$AD$2)/Players!$AD$3)*M30,"")</f>
        <v>173.83430680255177</v>
      </c>
      <c r="V30" s="78">
        <f t="shared" si="5"/>
        <v>1.5929027500218433</v>
      </c>
    </row>
    <row r="31" spans="1:22" x14ac:dyDescent="0.45">
      <c r="A31" t="s">
        <v>73</v>
      </c>
      <c r="B31" t="s">
        <v>18</v>
      </c>
      <c r="C31" s="68">
        <v>156</v>
      </c>
      <c r="D31" s="69">
        <v>4.4871790000000002E-2</v>
      </c>
      <c r="E31" s="69">
        <v>0.23717948999999999</v>
      </c>
      <c r="F31" s="69">
        <v>0.44594594999999998</v>
      </c>
      <c r="G31" s="69">
        <f t="shared" si="0"/>
        <v>0.7179487200000001</v>
      </c>
      <c r="H31" s="69">
        <f t="shared" si="1"/>
        <v>0.32016632399168404</v>
      </c>
      <c r="I31" s="72">
        <f>(F31-Players!$AA$2)/Players!$AA$3</f>
        <v>0.5655294878172199</v>
      </c>
      <c r="J31" s="72">
        <f>(G31-Players!$AC$2)/Players!$AC$3</f>
        <v>0.85031569022100895</v>
      </c>
      <c r="K31" s="72">
        <f>((H31-Players!$AD$2)/Players!$AD$3)*C31</f>
        <v>144.87840950036147</v>
      </c>
      <c r="L31" s="72">
        <f t="shared" si="2"/>
        <v>1.0338955193282666</v>
      </c>
      <c r="M31" s="76" cm="1">
        <f t="array" ref="M31:P31">_xlfn.XLOOKUP(A31,RvL!A:A,RvL!C:F,"")</f>
        <v>47</v>
      </c>
      <c r="N31" s="77">
        <v>6.3829789999999997E-2</v>
      </c>
      <c r="O31" s="77">
        <v>0.25531914999999999</v>
      </c>
      <c r="P31" s="77">
        <v>0.38636364000000001</v>
      </c>
      <c r="Q31" s="77">
        <f t="shared" si="3"/>
        <v>0.68085105999999995</v>
      </c>
      <c r="R31" s="77">
        <f t="shared" si="4"/>
        <v>0.26305609383945838</v>
      </c>
      <c r="S31" s="78">
        <f>IF(P31="","",(P31-Players!$AA$2)/Players!$AA$3)</f>
        <v>-8.5512632396788579E-2</v>
      </c>
      <c r="T31" s="78">
        <f>IFERROR((Q31-Players!$AC$2)/Players!$AC$3,"")</f>
        <v>0.38416619333707352</v>
      </c>
      <c r="U31" s="78">
        <f>IFERROR(((R31-Players!$AD$2)/Players!$AD$3)*M31,"")</f>
        <v>4.1453226565339092</v>
      </c>
      <c r="V31" s="78">
        <f t="shared" si="5"/>
        <v>-0.31604489268950064</v>
      </c>
    </row>
    <row r="32" spans="1:22" x14ac:dyDescent="0.45">
      <c r="A32" t="s">
        <v>302</v>
      </c>
      <c r="B32" t="s">
        <v>14</v>
      </c>
      <c r="C32" s="68">
        <v>146</v>
      </c>
      <c r="D32" s="69">
        <v>5.4794519999999999E-2</v>
      </c>
      <c r="E32" s="69">
        <v>0.24657534</v>
      </c>
      <c r="F32" s="69">
        <v>0.46323529000000002</v>
      </c>
      <c r="G32" s="69">
        <f t="shared" si="0"/>
        <v>0.69863014000000001</v>
      </c>
      <c r="H32" s="69">
        <f t="shared" si="1"/>
        <v>0.32363013550564063</v>
      </c>
      <c r="I32" s="72">
        <f>(F32-Players!$AA$2)/Players!$AA$3</f>
        <v>0.75444610704028958</v>
      </c>
      <c r="J32" s="72">
        <f>(G32-Players!$AC$2)/Players!$AC$3</f>
        <v>0.60756867201252729</v>
      </c>
      <c r="K32" s="72">
        <f>((H32-Players!$AD$2)/Players!$AD$3)*C32</f>
        <v>143.03412206585554</v>
      </c>
      <c r="L32" s="72">
        <f t="shared" si="2"/>
        <v>1.0189616919022493</v>
      </c>
      <c r="M32" s="76" cm="1">
        <f t="array" ref="M32:P32">_xlfn.XLOOKUP(A32,RvL!A:A,RvL!C:F,"")</f>
        <v>55</v>
      </c>
      <c r="N32" s="77">
        <v>0.14545454999999999</v>
      </c>
      <c r="O32" s="77">
        <v>0.25454545000000001</v>
      </c>
      <c r="P32" s="77">
        <v>0.44444444</v>
      </c>
      <c r="Q32" s="77">
        <f t="shared" si="3"/>
        <v>0.60000000000000009</v>
      </c>
      <c r="R32" s="77">
        <f t="shared" si="4"/>
        <v>0.26666666400000005</v>
      </c>
      <c r="S32" s="78">
        <f>IF(P32="","",(P32-Players!$AA$2)/Players!$AA$3)</f>
        <v>0.54912283534062867</v>
      </c>
      <c r="T32" s="78">
        <f>IFERROR((Q32-Players!$AC$2)/Players!$AC$3,"")</f>
        <v>-0.63176529510539603</v>
      </c>
      <c r="U32" s="78">
        <f>IFERROR(((R32-Players!$AD$2)/Players!$AD$3)*M32,"")</f>
        <v>7.7734944310353118</v>
      </c>
      <c r="V32" s="78">
        <f t="shared" si="5"/>
        <v>-0.27522910260658962</v>
      </c>
    </row>
    <row r="33" spans="1:22" x14ac:dyDescent="0.45">
      <c r="A33" t="s">
        <v>185</v>
      </c>
      <c r="B33" t="s">
        <v>117</v>
      </c>
      <c r="C33" s="68">
        <v>180</v>
      </c>
      <c r="D33" s="69">
        <v>6.1111110000000003E-2</v>
      </c>
      <c r="E33" s="69">
        <v>0.12222222000000001</v>
      </c>
      <c r="F33" s="69">
        <v>0.37888199</v>
      </c>
      <c r="G33" s="69">
        <f t="shared" si="0"/>
        <v>0.81666666999999993</v>
      </c>
      <c r="H33" s="69">
        <f t="shared" si="1"/>
        <v>0.30942029309627328</v>
      </c>
      <c r="I33" s="72">
        <f>(F33-Players!$AA$2)/Players!$AA$3</f>
        <v>-0.16726289147031465</v>
      </c>
      <c r="J33" s="72">
        <f>(G33-Players!$AC$2)/Players!$AC$3</f>
        <v>2.0907530311722504</v>
      </c>
      <c r="K33" s="72">
        <f>((H33-Players!$AD$2)/Players!$AD$3)*C33</f>
        <v>138.6999005274744</v>
      </c>
      <c r="L33" s="72">
        <f t="shared" si="2"/>
        <v>0.98386601469418367</v>
      </c>
      <c r="M33" s="76" cm="1">
        <f t="array" ref="M33:P33">_xlfn.XLOOKUP(A33,RvL!A:A,RvL!C:F,"")</f>
        <v>67</v>
      </c>
      <c r="N33" s="77">
        <v>0.10447761</v>
      </c>
      <c r="O33" s="77">
        <v>4.4776120000000003E-2</v>
      </c>
      <c r="P33" s="77">
        <v>0.49152541999999999</v>
      </c>
      <c r="Q33" s="77">
        <f t="shared" si="3"/>
        <v>0.85074627000000003</v>
      </c>
      <c r="R33" s="77">
        <f t="shared" si="4"/>
        <v>0.41816341767518339</v>
      </c>
      <c r="S33" s="78">
        <f>IF(P33="","",(P33-Players!$AA$2)/Players!$AA$3)</f>
        <v>1.0635658141535236</v>
      </c>
      <c r="T33" s="78">
        <f>IFERROR((Q33-Players!$AC$2)/Players!$AC$3,"")</f>
        <v>2.5189791886712882</v>
      </c>
      <c r="U33" s="78">
        <f>IFERROR(((R33-Players!$AD$2)/Players!$AD$3)*M33,"")</f>
        <v>158.85446142030173</v>
      </c>
      <c r="V33" s="78">
        <f t="shared" si="5"/>
        <v>1.4243842060837177</v>
      </c>
    </row>
    <row r="34" spans="1:22" x14ac:dyDescent="0.45">
      <c r="A34" t="s">
        <v>102</v>
      </c>
      <c r="B34" t="s">
        <v>12</v>
      </c>
      <c r="C34" s="68">
        <v>160</v>
      </c>
      <c r="D34" s="69">
        <v>0.125</v>
      </c>
      <c r="E34" s="69">
        <v>0.25</v>
      </c>
      <c r="F34" s="69">
        <v>0.50375939999999997</v>
      </c>
      <c r="G34" s="69">
        <f t="shared" si="0"/>
        <v>0.625</v>
      </c>
      <c r="H34" s="69">
        <f t="shared" si="1"/>
        <v>0.31484962499999997</v>
      </c>
      <c r="I34" s="72">
        <f>(F34-Players!$AA$2)/Players!$AA$3</f>
        <v>1.1972436839416498</v>
      </c>
      <c r="J34" s="72">
        <f>(G34-Players!$AC$2)/Players!$AC$3</f>
        <v>-0.31762856998315653</v>
      </c>
      <c r="K34" s="72">
        <f>((H34-Players!$AD$2)/Players!$AD$3)*C34</f>
        <v>136.07363283867312</v>
      </c>
      <c r="L34" s="72">
        <f t="shared" si="2"/>
        <v>0.96260022515113963</v>
      </c>
      <c r="M34" s="76" cm="1">
        <f t="array" ref="M34:P34">_xlfn.XLOOKUP(A34,RvL!A:A,RvL!C:F,"")</f>
        <v>58</v>
      </c>
      <c r="N34" s="77">
        <v>3.4482760000000001E-2</v>
      </c>
      <c r="O34" s="77">
        <v>0.37931034000000002</v>
      </c>
      <c r="P34" s="77">
        <v>0.53703703999999997</v>
      </c>
      <c r="Q34" s="77">
        <f t="shared" si="3"/>
        <v>0.58620690000000009</v>
      </c>
      <c r="R34" s="77">
        <f t="shared" si="4"/>
        <v>0.314814818403576</v>
      </c>
      <c r="S34" s="78">
        <f>IF(P34="","",(P34-Players!$AA$2)/Players!$AA$3)</f>
        <v>1.5608607592332675</v>
      </c>
      <c r="T34" s="78">
        <f>IFERROR((Q34-Players!$AC$2)/Players!$AC$3,"")</f>
        <v>-0.80508206563673912</v>
      </c>
      <c r="U34" s="78">
        <f>IFERROR(((R34-Players!$AD$2)/Players!$AD$3)*M34,"")</f>
        <v>49.296980839316426</v>
      </c>
      <c r="V34" s="78">
        <f t="shared" si="5"/>
        <v>0.19189704524067436</v>
      </c>
    </row>
    <row r="35" spans="1:22" x14ac:dyDescent="0.45">
      <c r="A35" t="s">
        <v>172</v>
      </c>
      <c r="B35" t="s">
        <v>112</v>
      </c>
      <c r="C35" s="68">
        <v>99</v>
      </c>
      <c r="D35" s="69">
        <v>4.0404040000000002E-2</v>
      </c>
      <c r="E35" s="69">
        <v>0.20202020000000001</v>
      </c>
      <c r="F35" s="69">
        <v>0.46236558999999999</v>
      </c>
      <c r="G35" s="69">
        <f t="shared" si="0"/>
        <v>0.75757576000000004</v>
      </c>
      <c r="H35" s="69">
        <f t="shared" si="1"/>
        <v>0.35027696324209839</v>
      </c>
      <c r="I35" s="72">
        <f>(F35-Players!$AA$2)/Players!$AA$3</f>
        <v>0.7449430962985083</v>
      </c>
      <c r="J35" s="72">
        <f>(G35-Players!$AC$2)/Players!$AC$3</f>
        <v>1.3482480330965296</v>
      </c>
      <c r="K35" s="72">
        <f>((H35-Players!$AD$2)/Players!$AD$3)*C35</f>
        <v>135.81370400555841</v>
      </c>
      <c r="L35" s="72">
        <f t="shared" si="2"/>
        <v>0.96049549230735642</v>
      </c>
      <c r="M35" s="76" cm="1">
        <f t="array" ref="M35:P35">_xlfn.XLOOKUP(A35,RvL!A:A,RvL!C:F,"")</f>
        <v>29</v>
      </c>
      <c r="N35" s="77">
        <v>6.8965520000000002E-2</v>
      </c>
      <c r="O35" s="77">
        <v>0.31034483000000002</v>
      </c>
      <c r="P35" s="77">
        <v>0.14814815000000001</v>
      </c>
      <c r="Q35" s="77">
        <f t="shared" si="3"/>
        <v>0.62068964999999998</v>
      </c>
      <c r="R35" s="77">
        <f t="shared" si="4"/>
        <v>9.19540233716475E-2</v>
      </c>
      <c r="S35" s="78">
        <f>IF(P35="","",(P35-Players!$AA$2)/Players!$AA$3)</f>
        <v>-2.6884381933127552</v>
      </c>
      <c r="T35" s="78">
        <f>IFERROR((Q35-Players!$AC$2)/Players!$AC$3,"")</f>
        <v>-0.37179013930838273</v>
      </c>
      <c r="U35" s="78">
        <f>IFERROR(((R35-Players!$AD$2)/Players!$AD$3)*M35,"")</f>
        <v>-70.468989902313865</v>
      </c>
      <c r="V35" s="78">
        <f t="shared" si="5"/>
        <v>-1.1554324156248394</v>
      </c>
    </row>
    <row r="36" spans="1:22" x14ac:dyDescent="0.45">
      <c r="A36" t="s">
        <v>184</v>
      </c>
      <c r="B36" t="s">
        <v>57</v>
      </c>
      <c r="C36" s="68">
        <v>177</v>
      </c>
      <c r="D36" s="69">
        <v>9.6045199999999997E-2</v>
      </c>
      <c r="E36" s="69">
        <v>0.19209039999999999</v>
      </c>
      <c r="F36" s="69">
        <v>0.43037975000000001</v>
      </c>
      <c r="G36" s="69">
        <f t="shared" si="0"/>
        <v>0.71186439999999995</v>
      </c>
      <c r="H36" s="69">
        <f t="shared" si="1"/>
        <v>0.30637202250590001</v>
      </c>
      <c r="I36" s="72">
        <f>(F36-Players!$AA$2)/Players!$AA$3</f>
        <v>0.39544122081858746</v>
      </c>
      <c r="J36" s="72">
        <f>(G36-Players!$AC$2)/Players!$AC$3</f>
        <v>0.77386335584517707</v>
      </c>
      <c r="K36" s="72">
        <f>((H36-Players!$AD$2)/Players!$AD$3)*C36</f>
        <v>128.44759663161503</v>
      </c>
      <c r="L36" s="72">
        <f t="shared" si="2"/>
        <v>0.90084959640965245</v>
      </c>
      <c r="M36" s="76" cm="1">
        <f t="array" ref="M36:P36">_xlfn.XLOOKUP(A36,RvL!A:A,RvL!C:F,"")</f>
        <v>47</v>
      </c>
      <c r="N36" s="77">
        <v>0.23404254999999999</v>
      </c>
      <c r="O36" s="77">
        <v>0.19148936</v>
      </c>
      <c r="P36" s="77">
        <v>0.27777777999999997</v>
      </c>
      <c r="Q36" s="77">
        <f t="shared" si="3"/>
        <v>0.5744680900000001</v>
      </c>
      <c r="R36" s="77">
        <f t="shared" si="4"/>
        <v>0.15957447072104022</v>
      </c>
      <c r="S36" s="78">
        <f>IF(P36="","",(P36-Players!$AA$2)/Players!$AA$3)</f>
        <v>-1.2720052091307479</v>
      </c>
      <c r="T36" s="78">
        <f>IFERROR((Q36-Players!$AC$2)/Players!$AC$3,"")</f>
        <v>-0.95258571884602727</v>
      </c>
      <c r="U36" s="78">
        <f>IFERROR(((R36-Players!$AD$2)/Players!$AD$3)*M36,"")</f>
        <v>-67.434357557862782</v>
      </c>
      <c r="V36" s="78">
        <f t="shared" si="5"/>
        <v>-1.1212937572458685</v>
      </c>
    </row>
    <row r="37" spans="1:22" x14ac:dyDescent="0.45">
      <c r="A37" t="s">
        <v>107</v>
      </c>
      <c r="B37" t="s">
        <v>63</v>
      </c>
      <c r="C37" s="68">
        <v>172</v>
      </c>
      <c r="D37" s="69">
        <v>0.13953488</v>
      </c>
      <c r="E37" s="69">
        <v>0.19767441999999999</v>
      </c>
      <c r="F37" s="69">
        <v>0.46428571000000002</v>
      </c>
      <c r="G37" s="69">
        <f t="shared" si="0"/>
        <v>0.66279069999999995</v>
      </c>
      <c r="H37" s="69">
        <f t="shared" si="1"/>
        <v>0.30772425073089699</v>
      </c>
      <c r="I37" s="72">
        <f>(F37-Players!$AA$2)/Players!$AA$3</f>
        <v>0.7659238034222392</v>
      </c>
      <c r="J37" s="72">
        <f>(G37-Players!$AC$2)/Players!$AC$3</f>
        <v>0.1572292995399252</v>
      </c>
      <c r="K37" s="72">
        <f>((H37-Players!$AD$2)/Players!$AD$3)*C37</f>
        <v>128.24213509185026</v>
      </c>
      <c r="L37" s="72">
        <f t="shared" si="2"/>
        <v>0.89918590390699604</v>
      </c>
      <c r="M37" s="76" cm="1">
        <f t="array" ref="M37:P37">_xlfn.XLOOKUP(A37,RvL!A:A,RvL!C:F,"")</f>
        <v>91</v>
      </c>
      <c r="N37" s="77">
        <v>0.10989011</v>
      </c>
      <c r="O37" s="77">
        <v>0.23076922999999999</v>
      </c>
      <c r="P37" s="77">
        <v>0.5</v>
      </c>
      <c r="Q37" s="77">
        <f t="shared" si="3"/>
        <v>0.65934066000000002</v>
      </c>
      <c r="R37" s="77">
        <f t="shared" si="4"/>
        <v>0.32967033000000001</v>
      </c>
      <c r="S37" s="78">
        <f>IF(P37="","",(P37-Players!$AA$2)/Players!$AA$3)</f>
        <v>1.1561655896762122</v>
      </c>
      <c r="T37" s="78">
        <f>IFERROR((Q37-Players!$AC$2)/Players!$AC$3,"")</f>
        <v>0.11387792885429666</v>
      </c>
      <c r="U37" s="78">
        <f>IFERROR(((R37-Players!$AD$2)/Players!$AD$3)*M37,"")</f>
        <v>97.240891809778859</v>
      </c>
      <c r="V37" s="78">
        <f t="shared" si="5"/>
        <v>0.73125094785271139</v>
      </c>
    </row>
    <row r="38" spans="1:22" x14ac:dyDescent="0.45">
      <c r="A38" t="s">
        <v>38</v>
      </c>
      <c r="B38" t="s">
        <v>7</v>
      </c>
      <c r="C38" s="68">
        <v>135</v>
      </c>
      <c r="D38" s="69">
        <v>0.11111111</v>
      </c>
      <c r="E38" s="69">
        <v>0.20740740999999999</v>
      </c>
      <c r="F38" s="69">
        <v>0.47368420999999999</v>
      </c>
      <c r="G38" s="69">
        <f t="shared" si="0"/>
        <v>0.68148148000000008</v>
      </c>
      <c r="H38" s="69">
        <f t="shared" si="1"/>
        <v>0.32280701648343085</v>
      </c>
      <c r="I38" s="72">
        <f>(F38-Players!$AA$2)/Players!$AA$3</f>
        <v>0.86861903908583371</v>
      </c>
      <c r="J38" s="72">
        <f>(G38-Players!$AC$2)/Players!$AC$3</f>
        <v>0.39208771630713768</v>
      </c>
      <c r="K38" s="72">
        <f>((H38-Players!$AD$2)/Players!$AD$3)*C38</f>
        <v>130.62217456603523</v>
      </c>
      <c r="L38" s="72">
        <f t="shared" si="2"/>
        <v>0.91845789920967469</v>
      </c>
      <c r="M38" s="76" cm="1">
        <f t="array" ref="M38:P38">_xlfn.XLOOKUP(A38,RvL!A:A,RvL!C:F,"")</f>
        <v>67</v>
      </c>
      <c r="N38" s="77">
        <v>5.9701490000000003E-2</v>
      </c>
      <c r="O38" s="77">
        <v>0.17910448000000001</v>
      </c>
      <c r="P38" s="77">
        <v>0.55737705000000004</v>
      </c>
      <c r="Q38" s="77">
        <f t="shared" si="3"/>
        <v>0.76119402999999997</v>
      </c>
      <c r="R38" s="77">
        <f t="shared" si="4"/>
        <v>0.42427208291901153</v>
      </c>
      <c r="S38" s="78">
        <f>IF(P38="","",(P38-Players!$AA$2)/Players!$AA$3)</f>
        <v>1.7831113439382611</v>
      </c>
      <c r="T38" s="78">
        <f>IFERROR((Q38-Players!$AC$2)/Players!$AC$3,"")</f>
        <v>1.3937132926328506</v>
      </c>
      <c r="U38" s="78">
        <f>IFERROR(((R38-Players!$AD$2)/Players!$AD$3)*M38,"")</f>
        <v>164.87797360092122</v>
      </c>
      <c r="V38" s="78">
        <f t="shared" si="5"/>
        <v>1.4921468215292915</v>
      </c>
    </row>
    <row r="39" spans="1:22" x14ac:dyDescent="0.45">
      <c r="A39" t="s">
        <v>251</v>
      </c>
      <c r="B39" t="s">
        <v>10</v>
      </c>
      <c r="C39" s="68">
        <v>122</v>
      </c>
      <c r="D39" s="69">
        <v>1.6393439999999999E-2</v>
      </c>
      <c r="E39" s="69">
        <v>0.15573770000000001</v>
      </c>
      <c r="F39" s="69">
        <v>0.39830507999999998</v>
      </c>
      <c r="G39" s="69">
        <f t="shared" si="0"/>
        <v>0.82786886000000004</v>
      </c>
      <c r="H39" s="69">
        <f t="shared" si="1"/>
        <v>0.32974437251180883</v>
      </c>
      <c r="I39" s="72">
        <f>(F39-Players!$AA$2)/Players!$AA$3</f>
        <v>4.4968720474698839E-2</v>
      </c>
      <c r="J39" s="72">
        <f>(G39-Players!$AC$2)/Players!$AC$3</f>
        <v>2.2315138024041361</v>
      </c>
      <c r="K39" s="72">
        <f>((H39-Players!$AD$2)/Players!$AD$3)*C39</f>
        <v>130.4998541731581</v>
      </c>
      <c r="L39" s="72">
        <f t="shared" si="2"/>
        <v>0.91746742906725942</v>
      </c>
      <c r="M39" s="76" cm="1">
        <f t="array" ref="M39:P39">_xlfn.XLOOKUP(A39,RvL!A:A,RvL!C:F,"")</f>
        <v>55</v>
      </c>
      <c r="N39" s="77">
        <v>7.2727269999999997E-2</v>
      </c>
      <c r="O39" s="77">
        <v>0.16363636000000001</v>
      </c>
      <c r="P39" s="77">
        <v>0.31372549</v>
      </c>
      <c r="Q39" s="77">
        <f t="shared" si="3"/>
        <v>0.76363636999999995</v>
      </c>
      <c r="R39" s="77">
        <f t="shared" si="4"/>
        <v>0.23957219436007129</v>
      </c>
      <c r="S39" s="78">
        <f>IF(P39="","",(P39-Players!$AA$2)/Players!$AA$3)</f>
        <v>-0.87921289652591039</v>
      </c>
      <c r="T39" s="78">
        <f>IFERROR((Q39-Players!$AC$2)/Players!$AC$3,"")</f>
        <v>1.4244024402022526</v>
      </c>
      <c r="U39" s="78">
        <f>IFERROR(((R39-Players!$AD$2)/Players!$AD$3)*M39,"")</f>
        <v>-14.158190978274755</v>
      </c>
      <c r="V39" s="78">
        <f t="shared" si="5"/>
        <v>-0.52195365796584048</v>
      </c>
    </row>
    <row r="40" spans="1:22" x14ac:dyDescent="0.45">
      <c r="A40" t="s">
        <v>615</v>
      </c>
      <c r="B40" t="s">
        <v>42</v>
      </c>
      <c r="C40" s="68">
        <v>18</v>
      </c>
      <c r="D40" s="69">
        <v>5.5555559999999997E-2</v>
      </c>
      <c r="E40" s="69">
        <v>0.27777777999999997</v>
      </c>
      <c r="F40" s="69">
        <v>1.1764705900000001</v>
      </c>
      <c r="G40" s="69">
        <f t="shared" si="0"/>
        <v>0.66666666000000008</v>
      </c>
      <c r="H40" s="69">
        <f t="shared" si="1"/>
        <v>0.78431371882352952</v>
      </c>
      <c r="I40" s="72">
        <f>(F40-Players!$AA$2)/Players!$AA$3</f>
        <v>8.5478032615963091</v>
      </c>
      <c r="J40" s="72">
        <f>(G40-Players!$AC$2)/Players!$AC$3</f>
        <v>0.20593255478411873</v>
      </c>
      <c r="K40" s="72">
        <f>((H40-Players!$AD$2)/Players!$AD$3)*C40</f>
        <v>139.67482327612808</v>
      </c>
      <c r="L40" s="72">
        <f t="shared" si="2"/>
        <v>0.99176029831271995</v>
      </c>
      <c r="M40" s="76" cm="1">
        <f t="array" ref="M40:P40">_xlfn.XLOOKUP(A40,RvL!A:A,RvL!C:F,"")</f>
        <v>18</v>
      </c>
      <c r="N40" s="77">
        <v>5.5555559999999997E-2</v>
      </c>
      <c r="O40" s="77">
        <v>0.44444444</v>
      </c>
      <c r="P40" s="77">
        <v>1</v>
      </c>
      <c r="Q40" s="77">
        <f t="shared" si="3"/>
        <v>0.5</v>
      </c>
      <c r="R40" s="77">
        <f t="shared" si="4"/>
        <v>0.5</v>
      </c>
      <c r="S40" s="78">
        <f>IF(P40="","",(P40-Players!$AA$2)/Players!$AA$3)</f>
        <v>6.6195499416257153</v>
      </c>
      <c r="T40" s="78">
        <f>IFERROR((Q40-Players!$AC$2)/Players!$AC$3,"")</f>
        <v>-1.8883121955943594</v>
      </c>
      <c r="U40" s="78">
        <f>IFERROR(((R40-Players!$AD$2)/Players!$AD$3)*M40,"")</f>
        <v>64.356787603307893</v>
      </c>
      <c r="V40" s="78">
        <f t="shared" si="5"/>
        <v>0.36131512954644052</v>
      </c>
    </row>
    <row r="41" spans="1:22" x14ac:dyDescent="0.45">
      <c r="A41" t="s">
        <v>46</v>
      </c>
      <c r="B41" t="s">
        <v>47</v>
      </c>
      <c r="C41" s="68">
        <v>135</v>
      </c>
      <c r="D41" s="69">
        <v>5.9259260000000001E-2</v>
      </c>
      <c r="E41" s="69">
        <v>0.18518519</v>
      </c>
      <c r="F41" s="69">
        <v>0.42399999999999999</v>
      </c>
      <c r="G41" s="69">
        <f t="shared" si="0"/>
        <v>0.75555554999999996</v>
      </c>
      <c r="H41" s="69">
        <f t="shared" si="1"/>
        <v>0.32035555319999998</v>
      </c>
      <c r="I41" s="72">
        <f>(F41-Players!$AA$2)/Players!$AA$3</f>
        <v>0.32573116817988762</v>
      </c>
      <c r="J41" s="72">
        <f>(G41-Players!$AC$2)/Players!$AC$3</f>
        <v>1.3228631469581604</v>
      </c>
      <c r="K41" s="72">
        <f>((H41-Players!$AD$2)/Players!$AD$3)*C41</f>
        <v>125.75151444287759</v>
      </c>
      <c r="L41" s="72">
        <f t="shared" si="2"/>
        <v>0.87901849493400308</v>
      </c>
      <c r="M41" s="76" cm="1">
        <f t="array" ref="M41:P41">_xlfn.XLOOKUP(A41,RvL!A:A,RvL!C:F,"")</f>
        <v>24</v>
      </c>
      <c r="N41" s="77">
        <v>4.1666670000000003E-2</v>
      </c>
      <c r="O41" s="77">
        <v>0.33333332999999998</v>
      </c>
      <c r="P41" s="77">
        <v>0.86956522000000003</v>
      </c>
      <c r="Q41" s="77">
        <f t="shared" si="3"/>
        <v>0.625</v>
      </c>
      <c r="R41" s="77">
        <f t="shared" si="4"/>
        <v>0.54347826249999998</v>
      </c>
      <c r="S41" s="78">
        <f>IF(P41="","",(P41-Players!$AA$2)/Players!$AA$3)</f>
        <v>5.1943192696217642</v>
      </c>
      <c r="T41" s="78">
        <f>IFERROR((Q41-Players!$AC$2)/Players!$AC$3,"")</f>
        <v>-0.31762856998315653</v>
      </c>
      <c r="U41" s="78">
        <f>IFERROR(((R41-Players!$AD$2)/Players!$AD$3)*M41,"")</f>
        <v>101.16625175065563</v>
      </c>
      <c r="V41" s="78">
        <f t="shared" si="5"/>
        <v>0.77541001123352726</v>
      </c>
    </row>
    <row r="42" spans="1:22" x14ac:dyDescent="0.45">
      <c r="A42" t="s">
        <v>60</v>
      </c>
      <c r="B42" t="s">
        <v>53</v>
      </c>
      <c r="C42" s="68">
        <v>55</v>
      </c>
      <c r="D42" s="69">
        <v>7.2727269999999997E-2</v>
      </c>
      <c r="E42" s="69">
        <v>0.23636364000000001</v>
      </c>
      <c r="F42" s="69">
        <v>0.60784313999999995</v>
      </c>
      <c r="G42" s="69">
        <f t="shared" si="0"/>
        <v>0.69090909</v>
      </c>
      <c r="H42" s="69">
        <f t="shared" si="1"/>
        <v>0.41996435072014254</v>
      </c>
      <c r="I42" s="72">
        <f>(F42-Players!$AA$2)/Players!$AA$3</f>
        <v>2.3345426367584108</v>
      </c>
      <c r="J42" s="72">
        <f>(G42-Players!$AC$2)/Players!$AC$3</f>
        <v>0.51055005755232419</v>
      </c>
      <c r="K42" s="72">
        <f>((H42-Players!$AD$2)/Players!$AD$3)*C42</f>
        <v>131.86068579522748</v>
      </c>
      <c r="L42" s="72">
        <f t="shared" si="2"/>
        <v>0.92848654909140882</v>
      </c>
      <c r="M42" s="76" cm="1">
        <f t="array" ref="M42:P42">_xlfn.XLOOKUP(A42,RvL!A:A,RvL!C:F,"")</f>
        <v>46</v>
      </c>
      <c r="N42" s="77">
        <v>0</v>
      </c>
      <c r="O42" s="77">
        <v>0.32608695999999998</v>
      </c>
      <c r="P42" s="77">
        <v>0.5</v>
      </c>
      <c r="Q42" s="77">
        <f t="shared" si="3"/>
        <v>0.67391303999999996</v>
      </c>
      <c r="R42" s="77">
        <f t="shared" si="4"/>
        <v>0.33695651999999998</v>
      </c>
      <c r="S42" s="78">
        <f>IF(P42="","",(P42-Players!$AA$2)/Players!$AA$3)</f>
        <v>1.1561655896762122</v>
      </c>
      <c r="T42" s="78">
        <f>IFERROR((Q42-Players!$AC$2)/Players!$AC$3,"")</f>
        <v>0.29698671807176935</v>
      </c>
      <c r="U42" s="78">
        <f>IFERROR(((R42-Players!$AD$2)/Players!$AD$3)*M42,"")</f>
        <v>54.08746246639916</v>
      </c>
      <c r="V42" s="78">
        <f t="shared" si="5"/>
        <v>0.24578845519573947</v>
      </c>
    </row>
    <row r="43" spans="1:22" x14ac:dyDescent="0.45">
      <c r="A43" t="s">
        <v>36</v>
      </c>
      <c r="B43" t="s">
        <v>37</v>
      </c>
      <c r="C43" s="68">
        <v>158</v>
      </c>
      <c r="D43" s="69">
        <v>0.12025316</v>
      </c>
      <c r="E43" s="69">
        <v>0.19620253000000001</v>
      </c>
      <c r="F43" s="69">
        <v>0.45255474000000001</v>
      </c>
      <c r="G43" s="69">
        <f t="shared" si="0"/>
        <v>0.68354431000000004</v>
      </c>
      <c r="H43" s="69">
        <f t="shared" si="1"/>
        <v>0.30934121749052945</v>
      </c>
      <c r="I43" s="72">
        <f>(F43-Players!$AA$2)/Players!$AA$3</f>
        <v>0.637742207559861</v>
      </c>
      <c r="J43" s="72">
        <f>(G43-Players!$AC$2)/Players!$AC$3</f>
        <v>0.41800814273449366</v>
      </c>
      <c r="K43" s="72">
        <f>((H43-Players!$AD$2)/Players!$AD$3)*C43</f>
        <v>121.56381309519493</v>
      </c>
      <c r="L43" s="72">
        <f t="shared" si="2"/>
        <v>0.84510924192499648</v>
      </c>
      <c r="M43" s="76" cm="1">
        <f t="array" ref="M43:P43">_xlfn.XLOOKUP(A43,RvL!A:A,RvL!C:F,"")</f>
        <v>79</v>
      </c>
      <c r="N43" s="77">
        <v>0.13924051000000001</v>
      </c>
      <c r="O43" s="77">
        <v>0.21518987000000001</v>
      </c>
      <c r="P43" s="77">
        <v>0.44776118999999998</v>
      </c>
      <c r="Q43" s="77">
        <f t="shared" si="3"/>
        <v>0.64556961999999996</v>
      </c>
      <c r="R43" s="77">
        <f t="shared" si="4"/>
        <v>0.28906102127904776</v>
      </c>
      <c r="S43" s="78">
        <f>IF(P43="","",(P43-Players!$AA$2)/Players!$AA$3)</f>
        <v>0.58536419543928553</v>
      </c>
      <c r="T43" s="78">
        <f>IFERROR((Q43-Players!$AC$2)/Players!$AC$3,"")</f>
        <v>-5.9161647430799387E-2</v>
      </c>
      <c r="U43" s="78">
        <f>IFERROR(((R43-Players!$AD$2)/Players!$AD$3)*M43,"")</f>
        <v>37.202769448568588</v>
      </c>
      <c r="V43" s="78">
        <f t="shared" si="5"/>
        <v>5.584097512504356E-2</v>
      </c>
    </row>
    <row r="44" spans="1:22" x14ac:dyDescent="0.45">
      <c r="A44" t="s">
        <v>169</v>
      </c>
      <c r="B44" t="s">
        <v>42</v>
      </c>
      <c r="C44" s="68">
        <v>168</v>
      </c>
      <c r="D44" s="69">
        <v>1.7857140000000001E-2</v>
      </c>
      <c r="E44" s="69">
        <v>0.36309523999999999</v>
      </c>
      <c r="F44" s="69">
        <v>0.49056603999999998</v>
      </c>
      <c r="G44" s="69">
        <f t="shared" si="0"/>
        <v>0.61904761999999991</v>
      </c>
      <c r="H44" s="69">
        <f t="shared" si="1"/>
        <v>0.30368373951482475</v>
      </c>
      <c r="I44" s="72">
        <f>(F44-Players!$AA$2)/Players!$AA$3</f>
        <v>1.053082890794377</v>
      </c>
      <c r="J44" s="72">
        <f>(G44-Players!$AC$2)/Players!$AC$3</f>
        <v>-0.39242301637848254</v>
      </c>
      <c r="K44" s="72">
        <f>((H44-Players!$AD$2)/Players!$AD$3)*C44</f>
        <v>115.26955802811176</v>
      </c>
      <c r="L44" s="72">
        <f t="shared" si="2"/>
        <v>0.79414250149804322</v>
      </c>
      <c r="M44" s="76" cm="1">
        <f t="array" ref="M44:P44">_xlfn.XLOOKUP(A44,RvL!A:A,RvL!C:F,"")</f>
        <v>49</v>
      </c>
      <c r="N44" s="77">
        <v>8.1632650000000001E-2</v>
      </c>
      <c r="O44" s="77">
        <v>0.38775510000000002</v>
      </c>
      <c r="P44" s="77">
        <v>0.45454545000000002</v>
      </c>
      <c r="Q44" s="77">
        <f t="shared" si="3"/>
        <v>0.53061225000000001</v>
      </c>
      <c r="R44" s="77">
        <f t="shared" si="4"/>
        <v>0.24118738395176251</v>
      </c>
      <c r="S44" s="78">
        <f>IF(P44="","",(P44-Players!$AA$2)/Players!$AA$3)</f>
        <v>0.65949423528639983</v>
      </c>
      <c r="T44" s="78">
        <f>IFERROR((Q44-Players!$AC$2)/Players!$AC$3,"")</f>
        <v>-1.5036549170494269</v>
      </c>
      <c r="U44" s="78">
        <f>IFERROR(((R44-Players!$AD$2)/Players!$AD$3)*M44,"")</f>
        <v>-11.44886939653429</v>
      </c>
      <c r="V44" s="78">
        <f t="shared" si="5"/>
        <v>-0.49147464323875634</v>
      </c>
    </row>
    <row r="45" spans="1:22" x14ac:dyDescent="0.45">
      <c r="A45" t="s">
        <v>245</v>
      </c>
      <c r="B45" t="s">
        <v>37</v>
      </c>
      <c r="C45" s="68">
        <v>69</v>
      </c>
      <c r="D45" s="69">
        <v>4.3478259999999998E-2</v>
      </c>
      <c r="E45" s="69">
        <v>0.21739130000000001</v>
      </c>
      <c r="F45" s="69">
        <v>0.50769231000000004</v>
      </c>
      <c r="G45" s="69">
        <f t="shared" si="0"/>
        <v>0.73913044000000006</v>
      </c>
      <c r="H45" s="69">
        <f t="shared" si="1"/>
        <v>0.37525084047491647</v>
      </c>
      <c r="I45" s="72">
        <f>(F45-Players!$AA$2)/Players!$AA$3</f>
        <v>1.240217681844902</v>
      </c>
      <c r="J45" s="72">
        <f>(G45-Players!$AC$2)/Players!$AC$3</f>
        <v>1.116473936351259</v>
      </c>
      <c r="K45" s="72">
        <f>((H45-Players!$AD$2)/Players!$AD$3)*C45</f>
        <v>120.01888155207216</v>
      </c>
      <c r="L45" s="72">
        <f t="shared" si="2"/>
        <v>0.83259940174588853</v>
      </c>
      <c r="M45" s="76" cm="1">
        <f t="array" ref="M45:P45">_xlfn.XLOOKUP(A45,RvL!A:A,RvL!C:F,"")</f>
        <v>43</v>
      </c>
      <c r="N45" s="77">
        <v>0.11627907</v>
      </c>
      <c r="O45" s="77">
        <v>0.25581395000000001</v>
      </c>
      <c r="P45" s="77">
        <v>0.31578947000000002</v>
      </c>
      <c r="Q45" s="77">
        <f t="shared" si="3"/>
        <v>0.62790697999999989</v>
      </c>
      <c r="R45" s="77">
        <f t="shared" si="4"/>
        <v>0.19828641242350056</v>
      </c>
      <c r="S45" s="78">
        <f>IF(P45="","",(P45-Players!$AA$2)/Players!$AA$3)</f>
        <v>-0.85666026445643662</v>
      </c>
      <c r="T45" s="78">
        <f>IFERROR((Q45-Players!$AC$2)/Players!$AC$3,"")</f>
        <v>-0.28110100289532386</v>
      </c>
      <c r="U45" s="78">
        <f>IFERROR(((R45-Players!$AD$2)/Players!$AD$3)*M45,"")</f>
        <v>-37.196617736197567</v>
      </c>
      <c r="V45" s="78">
        <f t="shared" si="5"/>
        <v>-0.78112870502411336</v>
      </c>
    </row>
    <row r="46" spans="1:22" x14ac:dyDescent="0.45">
      <c r="A46" t="s">
        <v>138</v>
      </c>
      <c r="B46" t="s">
        <v>33</v>
      </c>
      <c r="C46" s="68">
        <v>100</v>
      </c>
      <c r="D46" s="69">
        <v>0.06</v>
      </c>
      <c r="E46" s="69">
        <v>0.15</v>
      </c>
      <c r="F46" s="69">
        <v>0.42391304000000002</v>
      </c>
      <c r="G46" s="69">
        <f t="shared" si="0"/>
        <v>0.78999999999999992</v>
      </c>
      <c r="H46" s="69">
        <f t="shared" si="1"/>
        <v>0.33489130159999997</v>
      </c>
      <c r="I46" s="72">
        <f>(F46-Players!$AA$2)/Players!$AA$3</f>
        <v>0.32478097637339687</v>
      </c>
      <c r="J46" s="72">
        <f>(G46-Players!$AC$2)/Players!$AC$3</f>
        <v>1.7556738158236305</v>
      </c>
      <c r="K46" s="72">
        <f>((H46-Players!$AD$2)/Players!$AD$3)*C46</f>
        <v>114.54199262124033</v>
      </c>
      <c r="L46" s="72">
        <f t="shared" si="2"/>
        <v>0.78825115504950616</v>
      </c>
      <c r="M46" s="76" cm="1">
        <f t="array" ref="M46:P46">_xlfn.XLOOKUP(A46,RvL!A:A,RvL!C:F,"")</f>
        <v>69</v>
      </c>
      <c r="N46" s="77">
        <v>5.7971010000000003E-2</v>
      </c>
      <c r="O46" s="77">
        <v>0.11594203</v>
      </c>
      <c r="P46" s="77">
        <v>0.484375</v>
      </c>
      <c r="Q46" s="77">
        <f t="shared" si="3"/>
        <v>0.82608695999999993</v>
      </c>
      <c r="R46" s="77">
        <f t="shared" si="4"/>
        <v>0.40013587124999994</v>
      </c>
      <c r="S46" s="78">
        <f>IF(P46="","",(P46-Players!$AA$2)/Players!$AA$3)</f>
        <v>0.98543482867779031</v>
      </c>
      <c r="T46" s="78">
        <f>IFERROR((Q46-Players!$AC$2)/Players!$AC$3,"")</f>
        <v>2.2091233931843219</v>
      </c>
      <c r="U46" s="78">
        <f>IFERROR(((R46-Players!$AD$2)/Players!$AD$3)*M46,"")</f>
        <v>145.28950385269547</v>
      </c>
      <c r="V46" s="78">
        <f t="shared" si="5"/>
        <v>1.2717827045632724</v>
      </c>
    </row>
    <row r="47" spans="1:22" x14ac:dyDescent="0.45">
      <c r="A47" t="s">
        <v>105</v>
      </c>
      <c r="B47" t="s">
        <v>7</v>
      </c>
      <c r="C47" s="68">
        <v>132</v>
      </c>
      <c r="D47" s="69">
        <v>0.12878787999999999</v>
      </c>
      <c r="E47" s="69">
        <v>0.13636364000000001</v>
      </c>
      <c r="F47" s="69">
        <v>0.42727272999999999</v>
      </c>
      <c r="G47" s="69">
        <f t="shared" si="0"/>
        <v>0.73484848000000003</v>
      </c>
      <c r="H47" s="69">
        <f t="shared" si="1"/>
        <v>0.31398071618595041</v>
      </c>
      <c r="I47" s="72">
        <f>(F47-Players!$AA$2)/Players!$AA$3</f>
        <v>0.36149153192019901</v>
      </c>
      <c r="J47" s="72">
        <f>(G47-Players!$AC$2)/Players!$AC$3</f>
        <v>1.0626691006910816</v>
      </c>
      <c r="K47" s="72">
        <f>((H47-Players!$AD$2)/Players!$AD$3)*C47</f>
        <v>110.57273016337069</v>
      </c>
      <c r="L47" s="72">
        <f t="shared" si="2"/>
        <v>0.7561106765940564</v>
      </c>
      <c r="M47" s="76" cm="1">
        <f t="array" ref="M47:P47">_xlfn.XLOOKUP(A47,RvL!A:A,RvL!C:F,"")</f>
        <v>58</v>
      </c>
      <c r="N47" s="77">
        <v>0.15517241000000001</v>
      </c>
      <c r="O47" s="77">
        <v>0.20689655000000001</v>
      </c>
      <c r="P47" s="77">
        <v>0.51020407999999995</v>
      </c>
      <c r="Q47" s="77">
        <f t="shared" si="3"/>
        <v>0.63793104</v>
      </c>
      <c r="R47" s="77">
        <f t="shared" si="4"/>
        <v>0.32547501936664319</v>
      </c>
      <c r="S47" s="78">
        <f>IF(P47="","",(P47-Players!$AA$2)/Players!$AA$3)</f>
        <v>1.2676632116722935</v>
      </c>
      <c r="T47" s="78">
        <f>IFERROR((Q47-Players!$AC$2)/Players!$AC$3,"")</f>
        <v>-0.15514398766216855</v>
      </c>
      <c r="U47" s="78">
        <f>IFERROR(((R47-Players!$AD$2)/Players!$AD$3)*M47,"")</f>
        <v>58.396575545397802</v>
      </c>
      <c r="V47" s="78">
        <f t="shared" si="5"/>
        <v>0.29426462055042563</v>
      </c>
    </row>
    <row r="48" spans="1:22" x14ac:dyDescent="0.45">
      <c r="A48" t="s">
        <v>168</v>
      </c>
      <c r="B48" t="s">
        <v>35</v>
      </c>
      <c r="C48" s="68">
        <v>81</v>
      </c>
      <c r="D48" s="69">
        <v>2.4691359999999999E-2</v>
      </c>
      <c r="E48" s="69">
        <v>0.18518519</v>
      </c>
      <c r="F48" s="69">
        <v>0.44594594999999998</v>
      </c>
      <c r="G48" s="69">
        <f t="shared" si="0"/>
        <v>0.79012344999999995</v>
      </c>
      <c r="H48" s="69">
        <f t="shared" si="1"/>
        <v>0.35235235252752745</v>
      </c>
      <c r="I48" s="72">
        <f>(F48-Players!$AA$2)/Players!$AA$3</f>
        <v>0.5655294878172199</v>
      </c>
      <c r="J48" s="72">
        <f>(G48-Players!$AC$2)/Players!$AC$3</f>
        <v>1.7572250229722843</v>
      </c>
      <c r="K48" s="72">
        <f>((H48-Players!$AD$2)/Players!$AD$3)*C48</f>
        <v>113.59438051128221</v>
      </c>
      <c r="L48" s="72">
        <f t="shared" si="2"/>
        <v>0.78057801503231039</v>
      </c>
      <c r="M48" s="76" cm="1">
        <f t="array" ref="M48:P48">_xlfn.XLOOKUP(A48,RvL!A:A,RvL!C:F,"")</f>
        <v>45</v>
      </c>
      <c r="N48" s="77">
        <v>6.6666669999999997E-2</v>
      </c>
      <c r="O48" s="77">
        <v>8.8888889999999998E-2</v>
      </c>
      <c r="P48" s="77">
        <v>0.41463414999999998</v>
      </c>
      <c r="Q48" s="77">
        <f t="shared" si="3"/>
        <v>0.84444443999999996</v>
      </c>
      <c r="R48" s="77">
        <f t="shared" si="4"/>
        <v>0.35013550260162596</v>
      </c>
      <c r="S48" s="78">
        <f>IF(P48="","",(P48-Players!$AA$2)/Players!$AA$3)</f>
        <v>0.22339269151447499</v>
      </c>
      <c r="T48" s="78">
        <f>IFERROR((Q48-Players!$AC$2)/Players!$AC$3,"")</f>
        <v>2.4397937391322038</v>
      </c>
      <c r="U48" s="78">
        <f>IFERROR(((R48-Players!$AD$2)/Players!$AD$3)*M48,"")</f>
        <v>61.639815367505449</v>
      </c>
      <c r="V48" s="78">
        <f t="shared" si="5"/>
        <v>0.33075004737007369</v>
      </c>
    </row>
    <row r="49" spans="1:22" x14ac:dyDescent="0.45">
      <c r="A49" t="s">
        <v>83</v>
      </c>
      <c r="B49" t="s">
        <v>33</v>
      </c>
      <c r="C49" s="68">
        <v>115</v>
      </c>
      <c r="D49" s="69">
        <v>0.13043478</v>
      </c>
      <c r="E49" s="69">
        <v>0.26086957</v>
      </c>
      <c r="F49" s="69">
        <v>0.52631578999999995</v>
      </c>
      <c r="G49" s="69">
        <f t="shared" si="0"/>
        <v>0.60869565000000003</v>
      </c>
      <c r="H49" s="69">
        <f t="shared" si="1"/>
        <v>0.32036613189931351</v>
      </c>
      <c r="I49" s="72">
        <f>(F49-Players!$AA$2)/Players!$AA$3</f>
        <v>1.4437121402665902</v>
      </c>
      <c r="J49" s="72">
        <f>(G49-Players!$AC$2)/Players!$AC$3</f>
        <v>-0.52250037455302822</v>
      </c>
      <c r="K49" s="72">
        <f>((H49-Players!$AD$2)/Players!$AD$3)*C49</f>
        <v>107.13956481033685</v>
      </c>
      <c r="L49" s="72">
        <f t="shared" si="2"/>
        <v>0.72831116012610175</v>
      </c>
      <c r="M49" s="76" cm="1">
        <f t="array" ref="M49:P49">_xlfn.XLOOKUP(A49,RvL!A:A,RvL!C:F,"")</f>
        <v>46</v>
      </c>
      <c r="N49" s="77">
        <v>0.15217391</v>
      </c>
      <c r="O49" s="77">
        <v>0.17391303999999999</v>
      </c>
      <c r="P49" s="77">
        <v>0.37837838000000001</v>
      </c>
      <c r="Q49" s="77">
        <f t="shared" si="3"/>
        <v>0.67391305000000001</v>
      </c>
      <c r="R49" s="77">
        <f t="shared" si="4"/>
        <v>0.254994128119859</v>
      </c>
      <c r="S49" s="78">
        <f>IF(P49="","",(P49-Players!$AA$2)/Players!$AA$3)</f>
        <v>-0.17276572145728511</v>
      </c>
      <c r="T49" s="78">
        <f>IFERROR((Q49-Players!$AC$2)/Players!$AC$3,"")</f>
        <v>0.29698684372646006</v>
      </c>
      <c r="U49" s="78">
        <f>IFERROR(((R49-Players!$AD$2)/Players!$AD$3)*M49,"")</f>
        <v>-1.4007991791675838</v>
      </c>
      <c r="V49" s="78">
        <f t="shared" si="5"/>
        <v>-0.37843701706772143</v>
      </c>
    </row>
    <row r="50" spans="1:22" x14ac:dyDescent="0.45">
      <c r="A50" t="s">
        <v>186</v>
      </c>
      <c r="B50" t="s">
        <v>18</v>
      </c>
      <c r="C50" s="68">
        <v>147</v>
      </c>
      <c r="D50" s="69">
        <v>4.0816329999999998E-2</v>
      </c>
      <c r="E50" s="69">
        <v>8.8435369999999999E-2</v>
      </c>
      <c r="F50" s="69">
        <v>0.35036496</v>
      </c>
      <c r="G50" s="69">
        <f t="shared" si="0"/>
        <v>0.87074830000000003</v>
      </c>
      <c r="H50" s="69">
        <f t="shared" si="1"/>
        <v>0.30507969329956802</v>
      </c>
      <c r="I50" s="72">
        <f>(F50-Players!$AA$2)/Players!$AA$3</f>
        <v>-0.47886188240246375</v>
      </c>
      <c r="J50" s="72">
        <f>(G50-Players!$AC$2)/Players!$AC$3</f>
        <v>2.7703140766711605</v>
      </c>
      <c r="K50" s="72">
        <f>((H50-Players!$AD$2)/Players!$AD$3)*C50</f>
        <v>103.88093348214079</v>
      </c>
      <c r="L50" s="72">
        <f t="shared" si="2"/>
        <v>0.70192490547305175</v>
      </c>
      <c r="M50" s="76" cm="1">
        <f t="array" ref="M50:P50">_xlfn.XLOOKUP(A50,RvL!A:A,RvL!C:F,"")</f>
        <v>60</v>
      </c>
      <c r="N50" s="77">
        <v>6.6666669999999997E-2</v>
      </c>
      <c r="O50" s="77">
        <v>0.05</v>
      </c>
      <c r="P50" s="77">
        <v>0.60714285999999995</v>
      </c>
      <c r="Q50" s="77">
        <f t="shared" si="3"/>
        <v>0.88333332999999992</v>
      </c>
      <c r="R50" s="77">
        <f t="shared" si="4"/>
        <v>0.53630952430952372</v>
      </c>
      <c r="S50" s="78">
        <f>IF(P50="","",(P50-Players!$AA$2)/Players!$AA$3)</f>
        <v>2.3268908391704444</v>
      </c>
      <c r="T50" s="78">
        <f>IFERROR((Q50-Players!$AC$2)/Players!$AC$3,"")</f>
        <v>2.9284508810617651</v>
      </c>
      <c r="U50" s="78">
        <f>IFERROR(((R50-Players!$AD$2)/Players!$AD$3)*M50,"")</f>
        <v>246.58535354619829</v>
      </c>
      <c r="V50" s="78">
        <f t="shared" si="5"/>
        <v>2.411329119211266</v>
      </c>
    </row>
    <row r="51" spans="1:22" x14ac:dyDescent="0.45">
      <c r="A51" t="s">
        <v>287</v>
      </c>
      <c r="B51" t="s">
        <v>117</v>
      </c>
      <c r="C51" s="68">
        <v>55</v>
      </c>
      <c r="D51" s="69">
        <v>0</v>
      </c>
      <c r="E51" s="69">
        <v>0.12727273</v>
      </c>
      <c r="F51" s="69">
        <v>0.44444444</v>
      </c>
      <c r="G51" s="69">
        <f t="shared" si="0"/>
        <v>0.87272726999999994</v>
      </c>
      <c r="H51" s="69">
        <f t="shared" si="1"/>
        <v>0.3878787827878788</v>
      </c>
      <c r="I51" s="72">
        <f>(F51-Players!$AA$2)/Players!$AA$3</f>
        <v>0.54912283534062867</v>
      </c>
      <c r="J51" s="72">
        <f>(G51-Players!$AC$2)/Players!$AC$3</f>
        <v>2.7951807628677661</v>
      </c>
      <c r="K51" s="72">
        <f>((H51-Players!$AD$2)/Players!$AD$3)*C51</f>
        <v>105.88894353855542</v>
      </c>
      <c r="L51" s="72">
        <f t="shared" si="2"/>
        <v>0.71818445107920448</v>
      </c>
      <c r="M51" s="76" cm="1">
        <f t="array" ref="M51:P51">_xlfn.XLOOKUP(A51,RvL!A:A,RvL!C:F,"")</f>
        <v>43</v>
      </c>
      <c r="N51" s="77">
        <v>0</v>
      </c>
      <c r="O51" s="77">
        <v>0.11627907</v>
      </c>
      <c r="P51" s="77">
        <v>0.3</v>
      </c>
      <c r="Q51" s="77">
        <f t="shared" si="3"/>
        <v>0.88372092999999996</v>
      </c>
      <c r="R51" s="77">
        <f t="shared" si="4"/>
        <v>0.26511627899999995</v>
      </c>
      <c r="S51" s="78">
        <f>IF(P51="","",(P51-Players!$AA$2)/Players!$AA$3)</f>
        <v>-1.0291881511035892</v>
      </c>
      <c r="T51" s="78">
        <f>IFERROR((Q51-Players!$AC$2)/Players!$AC$3,"")</f>
        <v>2.9333212568480609</v>
      </c>
      <c r="U51" s="78">
        <f>IFERROR(((R51-Players!$AD$2)/Players!$AD$3)*M51,"")</f>
        <v>5.0963064151812416</v>
      </c>
      <c r="V51" s="78">
        <f t="shared" si="5"/>
        <v>-0.3053466248351509</v>
      </c>
    </row>
    <row r="52" spans="1:22" x14ac:dyDescent="0.45">
      <c r="A52" t="s">
        <v>256</v>
      </c>
      <c r="B52" t="s">
        <v>47</v>
      </c>
      <c r="C52" s="68">
        <v>200</v>
      </c>
      <c r="D52" s="69">
        <v>0.08</v>
      </c>
      <c r="E52" s="69">
        <v>0.23499999999999999</v>
      </c>
      <c r="F52" s="69">
        <v>0.41847825999999999</v>
      </c>
      <c r="G52" s="69">
        <f t="shared" si="0"/>
        <v>0.68500000000000005</v>
      </c>
      <c r="H52" s="69">
        <f t="shared" si="1"/>
        <v>0.28665760810000002</v>
      </c>
      <c r="I52" s="72">
        <f>(F52-Players!$AA$2)/Players!$AA$3</f>
        <v>0.26539639235682033</v>
      </c>
      <c r="J52" s="72">
        <f>(G52-Players!$AC$2)/Players!$AC$3</f>
        <v>0.43629957031022154</v>
      </c>
      <c r="K52" s="72">
        <f>((H52-Players!$AD$2)/Players!$AD$3)*C52</f>
        <v>87.109867406989139</v>
      </c>
      <c r="L52" s="72">
        <f t="shared" si="2"/>
        <v>0.56612383573158587</v>
      </c>
      <c r="M52" s="76" cm="1">
        <f t="array" ref="M52:P52">_xlfn.XLOOKUP(A52,RvL!A:A,RvL!C:F,"")</f>
        <v>47</v>
      </c>
      <c r="N52" s="77">
        <v>0.10638298</v>
      </c>
      <c r="O52" s="77">
        <v>0.21276596</v>
      </c>
      <c r="P52" s="77">
        <v>0.35</v>
      </c>
      <c r="Q52" s="77">
        <f t="shared" si="3"/>
        <v>0.68085105999999995</v>
      </c>
      <c r="R52" s="77">
        <f t="shared" si="4"/>
        <v>0.23829787099999997</v>
      </c>
      <c r="S52" s="78">
        <f>IF(P52="","",(P52-Players!$AA$2)/Players!$AA$3)</f>
        <v>-0.48284971590863901</v>
      </c>
      <c r="T52" s="78">
        <f>IFERROR((Q52-Players!$AC$2)/Players!$AC$3,"")</f>
        <v>0.38416619333707352</v>
      </c>
      <c r="U52" s="78">
        <f>IFERROR(((R52-Players!$AD$2)/Players!$AD$3)*M52,"")</f>
        <v>-12.980284964610794</v>
      </c>
      <c r="V52" s="78">
        <f t="shared" si="5"/>
        <v>-0.50870258619217468</v>
      </c>
    </row>
    <row r="53" spans="1:22" x14ac:dyDescent="0.45">
      <c r="A53" t="s">
        <v>243</v>
      </c>
      <c r="B53" t="s">
        <v>22</v>
      </c>
      <c r="C53" s="68">
        <v>139</v>
      </c>
      <c r="D53" s="69">
        <v>0.10791367</v>
      </c>
      <c r="E53" s="69">
        <v>0.20863308999999999</v>
      </c>
      <c r="F53" s="69">
        <v>0.43859649000000001</v>
      </c>
      <c r="G53" s="69">
        <f t="shared" si="0"/>
        <v>0.68345324000000007</v>
      </c>
      <c r="H53" s="69">
        <f t="shared" si="1"/>
        <v>0.29976019214312766</v>
      </c>
      <c r="I53" s="72">
        <f>(F53-Players!$AA$2)/Players!$AA$3</f>
        <v>0.48522363829866261</v>
      </c>
      <c r="J53" s="72">
        <f>(G53-Players!$AC$2)/Players!$AC$3</f>
        <v>0.41686380547221874</v>
      </c>
      <c r="K53" s="72">
        <f>((H53-Players!$AD$2)/Players!$AD$3)*C53</f>
        <v>87.345407771329775</v>
      </c>
      <c r="L53" s="72">
        <f t="shared" si="2"/>
        <v>0.5680310867853603</v>
      </c>
      <c r="M53" s="76" cm="1">
        <f t="array" ref="M53:P53">_xlfn.XLOOKUP(A53,RvL!A:A,RvL!C:F,"")</f>
        <v>32</v>
      </c>
      <c r="N53" s="77">
        <v>9.375E-2</v>
      </c>
      <c r="O53" s="77">
        <v>0.15625</v>
      </c>
      <c r="P53" s="77">
        <v>0.35714286000000001</v>
      </c>
      <c r="Q53" s="77">
        <f t="shared" si="3"/>
        <v>0.75</v>
      </c>
      <c r="R53" s="77">
        <f t="shared" si="4"/>
        <v>0.26785714500000002</v>
      </c>
      <c r="S53" s="78">
        <f>IF(P53="","",(P53-Players!$AA$2)/Players!$AA$3)</f>
        <v>-0.40480133680430663</v>
      </c>
      <c r="T53" s="78">
        <f>IFERROR((Q53-Players!$AC$2)/Players!$AC$3,"")</f>
        <v>1.2530550556280464</v>
      </c>
      <c r="U53" s="78">
        <f>IFERROR(((R53-Players!$AD$2)/Players!$AD$3)*M53,"")</f>
        <v>5.0834223817030058</v>
      </c>
      <c r="V53" s="78">
        <f t="shared" si="5"/>
        <v>-0.30549156615506434</v>
      </c>
    </row>
    <row r="54" spans="1:22" x14ac:dyDescent="0.45">
      <c r="A54" t="s">
        <v>84</v>
      </c>
      <c r="B54" t="s">
        <v>24</v>
      </c>
      <c r="C54" s="68">
        <v>161</v>
      </c>
      <c r="D54" s="69">
        <v>0.14906832</v>
      </c>
      <c r="E54" s="69">
        <v>0.26086957</v>
      </c>
      <c r="F54" s="69">
        <v>0.49635035999999999</v>
      </c>
      <c r="G54" s="69">
        <f t="shared" si="0"/>
        <v>0.59006210999999997</v>
      </c>
      <c r="H54" s="69">
        <f t="shared" si="1"/>
        <v>0.29287754072085959</v>
      </c>
      <c r="I54" s="72">
        <f>(F54-Players!$AA$2)/Players!$AA$3</f>
        <v>1.1162868175437142</v>
      </c>
      <c r="J54" s="72">
        <f>(G54-Players!$AC$2)/Players!$AC$3</f>
        <v>-0.75663954387440002</v>
      </c>
      <c r="K54" s="72">
        <f>((H54-Players!$AD$2)/Players!$AD$3)*C54</f>
        <v>84.861499860104146</v>
      </c>
      <c r="L54" s="72">
        <f t="shared" si="2"/>
        <v>0.54791803315047505</v>
      </c>
      <c r="M54" s="76" cm="1">
        <f t="array" ref="M54:P54">_xlfn.XLOOKUP(A54,RvL!A:A,RvL!C:F,"")</f>
        <v>75</v>
      </c>
      <c r="N54" s="77">
        <v>0.13333333</v>
      </c>
      <c r="O54" s="77">
        <v>0.21333332999999999</v>
      </c>
      <c r="P54" s="77">
        <v>0.63492062999999999</v>
      </c>
      <c r="Q54" s="77">
        <f t="shared" si="3"/>
        <v>0.65333333999999998</v>
      </c>
      <c r="R54" s="77">
        <f t="shared" si="4"/>
        <v>0.41481481583280416</v>
      </c>
      <c r="S54" s="78">
        <f>IF(P54="","",(P54-Players!$AA$2)/Players!$AA$3)</f>
        <v>2.6304121070705495</v>
      </c>
      <c r="T54" s="78">
        <f>IFERROR((Q54-Players!$AC$2)/Players!$AC$3,"")</f>
        <v>3.8393135591842653E-2</v>
      </c>
      <c r="U54" s="78">
        <f>IFERROR(((R54-Players!$AD$2)/Players!$AD$3)*M54,"")</f>
        <v>174.12597552885205</v>
      </c>
      <c r="V54" s="78">
        <f t="shared" si="5"/>
        <v>1.5961839313567761</v>
      </c>
    </row>
    <row r="55" spans="1:22" x14ac:dyDescent="0.45">
      <c r="A55" t="s">
        <v>234</v>
      </c>
      <c r="B55" t="s">
        <v>27</v>
      </c>
      <c r="C55" s="68">
        <v>135</v>
      </c>
      <c r="D55" s="69">
        <v>5.9259260000000001E-2</v>
      </c>
      <c r="E55" s="69">
        <v>0.17037036999999999</v>
      </c>
      <c r="F55" s="69">
        <v>0.38888888999999999</v>
      </c>
      <c r="G55" s="69">
        <f t="shared" si="0"/>
        <v>0.77037036999999997</v>
      </c>
      <c r="H55" s="69">
        <f t="shared" si="1"/>
        <v>0.29958847807818928</v>
      </c>
      <c r="I55" s="72">
        <f>(F55-Players!$AA$2)/Players!$AA$3</f>
        <v>-5.7919809727267853E-2</v>
      </c>
      <c r="J55" s="72">
        <f>(G55-Players!$AC$2)/Players!$AC$3</f>
        <v>1.5090183084811795</v>
      </c>
      <c r="K55" s="72">
        <f>((H55-Players!$AD$2)/Players!$AD$3)*C55</f>
        <v>84.490702847583549</v>
      </c>
      <c r="L55" s="72">
        <f t="shared" si="2"/>
        <v>0.54491556266162255</v>
      </c>
      <c r="M55" s="76" cm="1">
        <f t="array" ref="M55:P55">_xlfn.XLOOKUP(A55,RvL!A:A,RvL!C:F,"")</f>
        <v>57</v>
      </c>
      <c r="N55" s="77">
        <v>5.2631579999999997E-2</v>
      </c>
      <c r="O55" s="77">
        <v>0.24561404000000001</v>
      </c>
      <c r="P55" s="77">
        <v>0.28301886999999998</v>
      </c>
      <c r="Q55" s="77">
        <f t="shared" si="3"/>
        <v>0.70175438000000001</v>
      </c>
      <c r="R55" s="77">
        <f t="shared" si="4"/>
        <v>0.19860973164515058</v>
      </c>
      <c r="S55" s="78">
        <f>IF(P55="","",(P55-Players!$AA$2)/Players!$AA$3)</f>
        <v>-1.2147370309444299</v>
      </c>
      <c r="T55" s="78">
        <f>IFERROR((Q55-Players!$AC$2)/Players!$AC$3,"")</f>
        <v>0.64682621289636366</v>
      </c>
      <c r="U55" s="78">
        <f>IFERROR(((R55-Players!$AD$2)/Players!$AD$3)*M55,"")</f>
        <v>-49.03591611463272</v>
      </c>
      <c r="V55" s="78">
        <f t="shared" si="5"/>
        <v>-0.9143170840141257</v>
      </c>
    </row>
    <row r="56" spans="1:22" x14ac:dyDescent="0.45">
      <c r="A56" t="s">
        <v>205</v>
      </c>
      <c r="B56" t="s">
        <v>65</v>
      </c>
      <c r="C56" s="68">
        <v>130</v>
      </c>
      <c r="D56" s="69">
        <v>6.9230769999999997E-2</v>
      </c>
      <c r="E56" s="69">
        <v>0.18461538</v>
      </c>
      <c r="F56" s="69">
        <v>0.40336134000000001</v>
      </c>
      <c r="G56" s="69">
        <f t="shared" si="0"/>
        <v>0.74615385000000001</v>
      </c>
      <c r="H56" s="69">
        <f t="shared" si="1"/>
        <v>0.300969616782159</v>
      </c>
      <c r="I56" s="72">
        <f>(F56-Players!$AA$2)/Players!$AA$3</f>
        <v>0.1002173040014756</v>
      </c>
      <c r="J56" s="72">
        <f>(G56-Players!$AC$2)/Players!$AC$3</f>
        <v>1.2047263770148904</v>
      </c>
      <c r="K56" s="72">
        <f>((H56-Players!$AD$2)/Players!$AD$3)*C56</f>
        <v>84.003882972067075</v>
      </c>
      <c r="L56" s="72">
        <f t="shared" si="2"/>
        <v>0.54097361528807453</v>
      </c>
      <c r="M56" s="76" cm="1">
        <f t="array" ref="M56:P56">_xlfn.XLOOKUP(A56,RvL!A:A,RvL!C:F,"")</f>
        <v>62</v>
      </c>
      <c r="N56" s="77">
        <v>0.12903226000000001</v>
      </c>
      <c r="O56" s="77">
        <v>6.4516130000000005E-2</v>
      </c>
      <c r="P56" s="77">
        <v>0.5</v>
      </c>
      <c r="Q56" s="77">
        <f t="shared" si="3"/>
        <v>0.80645160999999999</v>
      </c>
      <c r="R56" s="77">
        <f t="shared" si="4"/>
        <v>0.40322580499999999</v>
      </c>
      <c r="S56" s="78">
        <f>IF(P56="","",(P56-Players!$AA$2)/Players!$AA$3)</f>
        <v>1.1561655896762122</v>
      </c>
      <c r="T56" s="78">
        <f>IFERROR((Q56-Players!$AC$2)/Players!$AC$3,"")</f>
        <v>1.9623960113591634</v>
      </c>
      <c r="U56" s="78">
        <f>IFERROR(((R56-Players!$AD$2)/Players!$AD$3)*M56,"")</f>
        <v>133.36947223510012</v>
      </c>
      <c r="V56" s="78">
        <f t="shared" si="5"/>
        <v>1.1376861020526885</v>
      </c>
    </row>
    <row r="57" spans="1:22" x14ac:dyDescent="0.45">
      <c r="A57" t="s">
        <v>144</v>
      </c>
      <c r="B57" t="s">
        <v>24</v>
      </c>
      <c r="C57" s="68">
        <v>139</v>
      </c>
      <c r="D57" s="69">
        <v>8.6330939999999995E-2</v>
      </c>
      <c r="E57" s="69">
        <v>0.23021583000000001</v>
      </c>
      <c r="F57" s="69">
        <v>0.43307087</v>
      </c>
      <c r="G57" s="69">
        <f t="shared" si="0"/>
        <v>0.68345323000000002</v>
      </c>
      <c r="H57" s="69">
        <f t="shared" si="1"/>
        <v>0.29598368492041011</v>
      </c>
      <c r="I57" s="72">
        <f>(F57-Players!$AA$2)/Players!$AA$3</f>
        <v>0.42484646661302411</v>
      </c>
      <c r="J57" s="72">
        <f>(G57-Players!$AC$2)/Players!$AC$3</f>
        <v>0.41686367981752803</v>
      </c>
      <c r="K57" s="72">
        <f>((H57-Players!$AD$2)/Players!$AD$3)*C57</f>
        <v>79.619779925640188</v>
      </c>
      <c r="L57" s="72">
        <f t="shared" si="2"/>
        <v>0.50547403041411731</v>
      </c>
      <c r="M57" s="76" cm="1">
        <f t="array" ref="M57:P57">_xlfn.XLOOKUP(A57,RvL!A:A,RvL!C:F,"")</f>
        <v>68</v>
      </c>
      <c r="N57" s="77">
        <v>1.4705879999999999E-2</v>
      </c>
      <c r="O57" s="77">
        <v>0.29411765000000001</v>
      </c>
      <c r="P57" s="77">
        <v>0.39393939</v>
      </c>
      <c r="Q57" s="77">
        <f t="shared" si="3"/>
        <v>0.69117647000000004</v>
      </c>
      <c r="R57" s="77">
        <f t="shared" si="4"/>
        <v>0.27228163697415331</v>
      </c>
      <c r="S57" s="78">
        <f>IF(P57="","",(P57-Players!$AA$2)/Players!$AA$3)</f>
        <v>-2.7341643882257721E-3</v>
      </c>
      <c r="T57" s="78">
        <f>IFERROR((Q57-Players!$AC$2)/Players!$AC$3,"")</f>
        <v>0.51390981265485203</v>
      </c>
      <c r="U57" s="78">
        <f>IFERROR(((R57-Players!$AD$2)/Players!$AD$3)*M57,"")</f>
        <v>15.230205024267553</v>
      </c>
      <c r="V57" s="78">
        <f t="shared" si="5"/>
        <v>-0.19134345628153057</v>
      </c>
    </row>
    <row r="58" spans="1:22" x14ac:dyDescent="0.45">
      <c r="A58" t="s">
        <v>115</v>
      </c>
      <c r="B58" t="s">
        <v>42</v>
      </c>
      <c r="C58" s="68">
        <v>36</v>
      </c>
      <c r="D58" s="69">
        <v>8.3333329999999997E-2</v>
      </c>
      <c r="E58" s="69">
        <v>0.27777777999999997</v>
      </c>
      <c r="F58" s="69">
        <v>0.65625</v>
      </c>
      <c r="G58" s="69">
        <f t="shared" si="0"/>
        <v>0.63888889000000004</v>
      </c>
      <c r="H58" s="69">
        <f t="shared" si="1"/>
        <v>0.41927083406250004</v>
      </c>
      <c r="I58" s="72">
        <f>(F58-Players!$AA$2)/Players!$AA$3</f>
        <v>2.8634731996604321</v>
      </c>
      <c r="J58" s="72">
        <f>(G58-Players!$AC$2)/Players!$AC$3</f>
        <v>-0.14310815317583456</v>
      </c>
      <c r="K58" s="72">
        <f>((H58-Players!$AD$2)/Players!$AD$3)*C58</f>
        <v>85.941371142191741</v>
      </c>
      <c r="L58" s="72">
        <f t="shared" si="2"/>
        <v>0.55666212101188173</v>
      </c>
      <c r="M58" s="76" cm="1">
        <f t="array" ref="M58:P58">_xlfn.XLOOKUP(A58,RvL!A:A,RvL!C:F,"")</f>
        <v>24</v>
      </c>
      <c r="N58" s="77">
        <v>8.3333329999999997E-2</v>
      </c>
      <c r="O58" s="77">
        <v>0.375</v>
      </c>
      <c r="P58" s="77">
        <v>0.57142857000000002</v>
      </c>
      <c r="Q58" s="77">
        <f t="shared" si="3"/>
        <v>0.54166667000000002</v>
      </c>
      <c r="R58" s="77">
        <f t="shared" si="4"/>
        <v>0.30952381065476192</v>
      </c>
      <c r="S58" s="78">
        <f>IF(P58="","",(P58-Players!$AA$2)/Players!$AA$3)</f>
        <v>1.9366490529164719</v>
      </c>
      <c r="T58" s="78">
        <f>IFERROR((Q58-Players!$AC$2)/Players!$AC$3,"")</f>
        <v>-1.3647509451723949</v>
      </c>
      <c r="U58" s="78">
        <f>IFERROR(((R58-Players!$AD$2)/Players!$AD$3)*M58,"")</f>
        <v>18.529884089331055</v>
      </c>
      <c r="V58" s="78">
        <f t="shared" si="5"/>
        <v>-0.154223105749308</v>
      </c>
    </row>
    <row r="59" spans="1:22" x14ac:dyDescent="0.45">
      <c r="A59" t="s">
        <v>353</v>
      </c>
      <c r="B59" t="s">
        <v>20</v>
      </c>
      <c r="C59" s="68">
        <v>146</v>
      </c>
      <c r="D59" s="69">
        <v>4.1095890000000003E-2</v>
      </c>
      <c r="E59" s="69">
        <v>0.16438356000000001</v>
      </c>
      <c r="F59" s="69">
        <v>0.36764706000000003</v>
      </c>
      <c r="G59" s="69">
        <f t="shared" si="0"/>
        <v>0.79452054999999999</v>
      </c>
      <c r="H59" s="69">
        <f t="shared" si="1"/>
        <v>0.29210314431708301</v>
      </c>
      <c r="I59" s="72">
        <f>(F59-Players!$AA$2)/Players!$AA$3</f>
        <v>-0.29002437298481049</v>
      </c>
      <c r="J59" s="72">
        <f>(G59-Players!$AC$2)/Players!$AC$3</f>
        <v>1.812476646733685</v>
      </c>
      <c r="K59" s="72">
        <f>((H59-Players!$AD$2)/Players!$AD$3)*C59</f>
        <v>75.291181412512614</v>
      </c>
      <c r="L59" s="72">
        <f t="shared" si="2"/>
        <v>0.47042388476863678</v>
      </c>
      <c r="M59" s="76" cm="1">
        <f t="array" ref="M59:P59">_xlfn.XLOOKUP(A59,RvL!A:A,RvL!C:F,"")</f>
        <v>59</v>
      </c>
      <c r="N59" s="77">
        <v>0</v>
      </c>
      <c r="O59" s="77">
        <v>0.28813559</v>
      </c>
      <c r="P59" s="77">
        <v>0.42105262999999998</v>
      </c>
      <c r="Q59" s="77">
        <f t="shared" si="3"/>
        <v>0.71186441</v>
      </c>
      <c r="R59" s="77">
        <f t="shared" si="4"/>
        <v>0.29973238203389829</v>
      </c>
      <c r="S59" s="78">
        <f>IF(P59="","",(P59-Players!$AA$2)/Players!$AA$3)</f>
        <v>0.29352593790507675</v>
      </c>
      <c r="T59" s="78">
        <f>IFERROR((Q59-Players!$AC$2)/Players!$AC$3,"")</f>
        <v>0.77386348149986772</v>
      </c>
      <c r="U59" s="78">
        <f>IFERROR(((R59-Players!$AD$2)/Players!$AD$3)*M59,"")</f>
        <v>37.050521363181993</v>
      </c>
      <c r="V59" s="78">
        <f t="shared" si="5"/>
        <v>5.4128232101866722E-2</v>
      </c>
    </row>
    <row r="60" spans="1:22" x14ac:dyDescent="0.45">
      <c r="A60" t="s">
        <v>121</v>
      </c>
      <c r="B60" t="s">
        <v>29</v>
      </c>
      <c r="C60" s="68">
        <v>124</v>
      </c>
      <c r="D60" s="69">
        <v>9.6774189999999996E-2</v>
      </c>
      <c r="E60" s="69">
        <v>0.23387097000000001</v>
      </c>
      <c r="F60" s="69">
        <v>0.44444444</v>
      </c>
      <c r="G60" s="69">
        <f t="shared" si="0"/>
        <v>0.66935484000000001</v>
      </c>
      <c r="H60" s="69">
        <f t="shared" si="1"/>
        <v>0.29749103702508961</v>
      </c>
      <c r="I60" s="72">
        <f>(F60-Players!$AA$2)/Players!$AA$3</f>
        <v>0.54912283534062867</v>
      </c>
      <c r="J60" s="72">
        <f>(G60-Players!$AC$2)/Players!$AC$3</f>
        <v>0.23971079725368202</v>
      </c>
      <c r="K60" s="72">
        <f>((H60-Players!$AD$2)/Players!$AD$3)*C60</f>
        <v>73.778555632829935</v>
      </c>
      <c r="L60" s="72">
        <f t="shared" si="2"/>
        <v>0.45817563542784051</v>
      </c>
      <c r="M60" s="76" cm="1">
        <f t="array" ref="M60:P60">_xlfn.XLOOKUP(A60,RvL!A:A,RvL!C:F,"")</f>
        <v>53</v>
      </c>
      <c r="N60" s="77">
        <v>0.13207547</v>
      </c>
      <c r="O60" s="77">
        <v>0.22641509000000001</v>
      </c>
      <c r="P60" s="77">
        <v>0.4</v>
      </c>
      <c r="Q60" s="77">
        <f t="shared" si="3"/>
        <v>0.64150943999999999</v>
      </c>
      <c r="R60" s="77">
        <f t="shared" si="4"/>
        <v>0.25660377600000001</v>
      </c>
      <c r="S60" s="78">
        <f>IF(P60="","",(P60-Players!$AA$2)/Players!$AA$3)</f>
        <v>6.348871928631182E-2</v>
      </c>
      <c r="T60" s="78">
        <f>IFERROR((Q60-Players!$AC$2)/Players!$AC$3,"")</f>
        <v>-0.11017971337507175</v>
      </c>
      <c r="U60" s="78">
        <f>IFERROR(((R60-Players!$AD$2)/Players!$AD$3)*M60,"")</f>
        <v>-0.35841021545175494</v>
      </c>
      <c r="V60" s="78">
        <f t="shared" si="5"/>
        <v>-0.36671046943654834</v>
      </c>
    </row>
    <row r="61" spans="1:22" x14ac:dyDescent="0.45">
      <c r="A61" t="s">
        <v>41</v>
      </c>
      <c r="B61" t="s">
        <v>42</v>
      </c>
      <c r="C61" s="68">
        <v>59</v>
      </c>
      <c r="D61" s="69">
        <v>8.4745760000000003E-2</v>
      </c>
      <c r="E61" s="69">
        <v>0.16949153</v>
      </c>
      <c r="F61" s="69">
        <v>0.46296295999999998</v>
      </c>
      <c r="G61" s="69">
        <f t="shared" si="0"/>
        <v>0.74576270999999994</v>
      </c>
      <c r="H61" s="69">
        <f t="shared" si="1"/>
        <v>0.34526051167922156</v>
      </c>
      <c r="I61" s="72">
        <f>(F61-Players!$AA$2)/Players!$AA$3</f>
        <v>0.75147042011915632</v>
      </c>
      <c r="J61" s="72">
        <f>(G61-Players!$AC$2)/Players!$AC$3</f>
        <v>1.199811519468317</v>
      </c>
      <c r="K61" s="72">
        <f>((H61-Players!$AD$2)/Players!$AD$3)*C61</f>
        <v>76.583586205353498</v>
      </c>
      <c r="L61" s="72">
        <f t="shared" si="2"/>
        <v>0.48088892930547927</v>
      </c>
      <c r="M61" s="76" cm="1">
        <f t="array" ref="M61:P61">_xlfn.XLOOKUP(A61,RvL!A:A,RvL!C:F,"")</f>
        <v>25</v>
      </c>
      <c r="N61" s="77">
        <v>0.16</v>
      </c>
      <c r="O61" s="77">
        <v>0.08</v>
      </c>
      <c r="P61" s="77">
        <v>0.35</v>
      </c>
      <c r="Q61" s="77">
        <f t="shared" si="3"/>
        <v>0.76</v>
      </c>
      <c r="R61" s="77">
        <f t="shared" si="4"/>
        <v>0.26599999999999996</v>
      </c>
      <c r="S61" s="78">
        <f>IF(P61="","",(P61-Players!$AA$2)/Players!$AA$3)</f>
        <v>-0.48284971590863901</v>
      </c>
      <c r="T61" s="78">
        <f>IFERROR((Q61-Players!$AC$2)/Players!$AC$3,"")</f>
        <v>1.3787097456769428</v>
      </c>
      <c r="U61" s="78">
        <f>IFERROR(((R61-Players!$AD$2)/Players!$AD$3)*M61,"")</f>
        <v>3.2881189130414086</v>
      </c>
      <c r="V61" s="78">
        <f t="shared" si="5"/>
        <v>-0.32568816490129759</v>
      </c>
    </row>
    <row r="62" spans="1:22" x14ac:dyDescent="0.45">
      <c r="A62" t="s">
        <v>71</v>
      </c>
      <c r="B62" t="s">
        <v>55</v>
      </c>
      <c r="C62" s="68">
        <v>56</v>
      </c>
      <c r="D62" s="69">
        <v>0.10714286000000001</v>
      </c>
      <c r="E62" s="69">
        <v>0.25</v>
      </c>
      <c r="F62" s="69">
        <v>0.54166667000000002</v>
      </c>
      <c r="G62" s="69">
        <f t="shared" si="0"/>
        <v>0.64285714000000005</v>
      </c>
      <c r="H62" s="69">
        <f t="shared" si="1"/>
        <v>0.34821428630952383</v>
      </c>
      <c r="I62" s="72">
        <f>(F62-Players!$AA$2)/Players!$AA$3</f>
        <v>1.6114476554279</v>
      </c>
      <c r="J62" s="72">
        <f>(G62-Players!$AC$2)/Players!$AC$3</f>
        <v>-9.3245230797181208E-2</v>
      </c>
      <c r="K62" s="72">
        <f>((H62-Players!$AD$2)/Players!$AD$3)*C62</f>
        <v>75.123917364614087</v>
      </c>
      <c r="L62" s="72">
        <f t="shared" si="2"/>
        <v>0.46906949044855467</v>
      </c>
      <c r="M62" s="76" cm="1">
        <f t="array" ref="M62:P62">_xlfn.XLOOKUP(A62,RvL!A:A,RvL!C:F,"")</f>
        <v>65</v>
      </c>
      <c r="N62" s="77">
        <v>0.23076922999999999</v>
      </c>
      <c r="O62" s="77">
        <v>0.26153845999999997</v>
      </c>
      <c r="P62" s="77">
        <v>0.34</v>
      </c>
      <c r="Q62" s="77">
        <f t="shared" si="3"/>
        <v>0.50769231000000015</v>
      </c>
      <c r="R62" s="77">
        <f t="shared" si="4"/>
        <v>0.17261538540000007</v>
      </c>
      <c r="S62" s="78">
        <f>IF(P62="","",(P62-Players!$AA$2)/Players!$AA$3)</f>
        <v>-0.59211740294762849</v>
      </c>
      <c r="T62" s="78">
        <f>IFERROR((Q62-Players!$AC$2)/Players!$AC$3,"")</f>
        <v>-1.7916547127133551</v>
      </c>
      <c r="U62" s="78">
        <f>IFERROR(((R62-Players!$AD$2)/Players!$AD$3)*M62,"")</f>
        <v>-80.785008274588492</v>
      </c>
      <c r="V62" s="78">
        <f t="shared" si="5"/>
        <v>-1.2714843741713937</v>
      </c>
    </row>
    <row r="63" spans="1:22" x14ac:dyDescent="0.45">
      <c r="A63" t="s">
        <v>554</v>
      </c>
      <c r="B63" t="s">
        <v>24</v>
      </c>
      <c r="C63" s="68">
        <v>47</v>
      </c>
      <c r="D63" s="69">
        <v>0</v>
      </c>
      <c r="E63" s="69">
        <v>0.19148936</v>
      </c>
      <c r="F63" s="69">
        <v>0.44680850999999999</v>
      </c>
      <c r="G63" s="69">
        <f t="shared" si="0"/>
        <v>0.80851063999999995</v>
      </c>
      <c r="H63" s="69">
        <f t="shared" si="1"/>
        <v>0.36124943437754636</v>
      </c>
      <c r="I63" s="72">
        <f>(F63-Players!$AA$2)/Players!$AA$3</f>
        <v>0.57495448143045513</v>
      </c>
      <c r="J63" s="72">
        <f>(G63-Players!$AC$2)/Players!$AC$3</f>
        <v>1.9882686890043006</v>
      </c>
      <c r="K63" s="72">
        <f>((H63-Players!$AD$2)/Players!$AD$3)*C63</f>
        <v>72.067024144116218</v>
      </c>
      <c r="L63" s="72">
        <f t="shared" si="2"/>
        <v>0.44431677839263417</v>
      </c>
      <c r="M63" s="76" cm="1">
        <f t="array" ref="M63:P63">_xlfn.XLOOKUP(A63,RvL!A:A,RvL!C:F,"")</f>
        <v>38</v>
      </c>
      <c r="N63" s="77">
        <v>0</v>
      </c>
      <c r="O63" s="77">
        <v>0.34210526000000002</v>
      </c>
      <c r="P63" s="77">
        <v>0.23684210999999999</v>
      </c>
      <c r="Q63" s="77">
        <f t="shared" si="3"/>
        <v>0.65789473999999992</v>
      </c>
      <c r="R63" s="77">
        <f t="shared" si="4"/>
        <v>0.15581717837950138</v>
      </c>
      <c r="S63" s="78">
        <f>IF(P63="","",(P63-Players!$AA$2)/Players!$AA$3)</f>
        <v>-1.7192998069598853</v>
      </c>
      <c r="T63" s="78">
        <f>IFERROR((Q63-Players!$AC$2)/Players!$AC$3,"")</f>
        <v>9.5709265910745397E-2</v>
      </c>
      <c r="U63" s="78">
        <f>IFERROR(((R63-Players!$AD$2)/Players!$AD$3)*M63,"")</f>
        <v>-56.622691539794999</v>
      </c>
      <c r="V63" s="78">
        <f t="shared" si="5"/>
        <v>-0.99966591874568045</v>
      </c>
    </row>
    <row r="64" spans="1:22" x14ac:dyDescent="0.45">
      <c r="A64" t="s">
        <v>213</v>
      </c>
      <c r="B64" t="s">
        <v>66</v>
      </c>
      <c r="C64" s="68">
        <v>163</v>
      </c>
      <c r="D64" s="69">
        <v>8.5889569999999998E-2</v>
      </c>
      <c r="E64" s="69">
        <v>0.23312883000000001</v>
      </c>
      <c r="F64" s="69">
        <v>0.41496599000000001</v>
      </c>
      <c r="G64" s="69">
        <f t="shared" si="0"/>
        <v>0.68098159999999996</v>
      </c>
      <c r="H64" s="69">
        <f t="shared" si="1"/>
        <v>0.28258420381578397</v>
      </c>
      <c r="I64" s="72">
        <f>(F64-Players!$AA$2)/Players!$AA$3</f>
        <v>0.22701863044117715</v>
      </c>
      <c r="J64" s="72">
        <f>(G64-Players!$AC$2)/Players!$AC$3</f>
        <v>0.38580648966097197</v>
      </c>
      <c r="K64" s="72">
        <f>((H64-Players!$AD$2)/Players!$AD$3)*C64</f>
        <v>61.222759612609956</v>
      </c>
      <c r="L64" s="72">
        <f t="shared" si="2"/>
        <v>0.35650705196624349</v>
      </c>
      <c r="M64" s="76" cm="1">
        <f t="array" ref="M64:P64">_xlfn.XLOOKUP(A64,RvL!A:A,RvL!C:F,"")</f>
        <v>79</v>
      </c>
      <c r="N64" s="77">
        <v>0.11392405</v>
      </c>
      <c r="O64" s="77">
        <v>0.17721518999999999</v>
      </c>
      <c r="P64" s="77">
        <v>0.63768115999999997</v>
      </c>
      <c r="Q64" s="77">
        <f t="shared" si="3"/>
        <v>0.70886075999999998</v>
      </c>
      <c r="R64" s="77">
        <f t="shared" si="4"/>
        <v>0.45202715171528157</v>
      </c>
      <c r="S64" s="78">
        <f>IF(P64="","",(P64-Players!$AA$2)/Players!$AA$3)</f>
        <v>2.6605757798807237</v>
      </c>
      <c r="T64" s="78">
        <f>IFERROR((Q64-Players!$AC$2)/Players!$AC$3,"")</f>
        <v>0.73612121052333079</v>
      </c>
      <c r="U64" s="78">
        <f>IFERROR(((R64-Players!$AD$2)/Players!$AD$3)*M64,"")</f>
        <v>226.6782899013086</v>
      </c>
      <c r="V64" s="78">
        <f t="shared" si="5"/>
        <v>2.1873809212214868</v>
      </c>
    </row>
    <row r="65" spans="1:22" x14ac:dyDescent="0.45">
      <c r="A65" t="s">
        <v>356</v>
      </c>
      <c r="B65" t="s">
        <v>112</v>
      </c>
      <c r="C65" s="68">
        <v>173</v>
      </c>
      <c r="D65" s="69">
        <v>6.9364159999999994E-2</v>
      </c>
      <c r="E65" s="69">
        <v>0.20809248999999999</v>
      </c>
      <c r="F65" s="69">
        <v>0.38853503</v>
      </c>
      <c r="G65" s="69">
        <f t="shared" si="0"/>
        <v>0.72254335000000003</v>
      </c>
      <c r="H65" s="69">
        <f t="shared" si="1"/>
        <v>0.28073340216855053</v>
      </c>
      <c r="I65" s="72">
        <f>(F65-Players!$AA$2)/Players!$AA$3</f>
        <v>-6.1786356100829373E-2</v>
      </c>
      <c r="J65" s="72">
        <f>(G65-Players!$AC$2)/Players!$AC$3</f>
        <v>0.9080493710749441</v>
      </c>
      <c r="K65" s="72">
        <f>((H65-Players!$AD$2)/Players!$AD$3)*C65</f>
        <v>60.266438546842515</v>
      </c>
      <c r="L65" s="72">
        <f t="shared" si="2"/>
        <v>0.34876339254915173</v>
      </c>
      <c r="M65" s="76" cm="1">
        <f t="array" ref="M65:P65">_xlfn.XLOOKUP(A65,RvL!A:A,RvL!C:F,"")</f>
        <v>56</v>
      </c>
      <c r="N65" s="77">
        <v>5.3571430000000003E-2</v>
      </c>
      <c r="O65" s="77">
        <v>0.28571428999999998</v>
      </c>
      <c r="P65" s="77">
        <v>0.54716980999999998</v>
      </c>
      <c r="Q65" s="77">
        <f t="shared" si="3"/>
        <v>0.6607142800000001</v>
      </c>
      <c r="R65" s="77">
        <f t="shared" si="4"/>
        <v>0.36152290705188683</v>
      </c>
      <c r="S65" s="78">
        <f>IF(P65="","",(P65-Players!$AA$2)/Players!$AA$3)</f>
        <v>1.6715791933530744</v>
      </c>
      <c r="T65" s="78">
        <f>IFERROR((Q65-Players!$AC$2)/Players!$AC$3,"")</f>
        <v>0.13113810838879408</v>
      </c>
      <c r="U65" s="78">
        <f>IFERROR(((R65-Players!$AD$2)/Players!$AD$3)*M65,"")</f>
        <v>86.092480513549617</v>
      </c>
      <c r="V65" s="78">
        <f t="shared" si="5"/>
        <v>0.60583483100213054</v>
      </c>
    </row>
    <row r="66" spans="1:22" x14ac:dyDescent="0.45">
      <c r="A66" t="s">
        <v>523</v>
      </c>
      <c r="B66" t="s">
        <v>10</v>
      </c>
      <c r="C66" s="68">
        <v>67</v>
      </c>
      <c r="D66" s="69">
        <v>5.9701490000000003E-2</v>
      </c>
      <c r="E66" s="69">
        <v>0.23880597000000001</v>
      </c>
      <c r="F66" s="69">
        <v>0.46666667000000001</v>
      </c>
      <c r="G66" s="69">
        <f t="shared" si="0"/>
        <v>0.70149253999999994</v>
      </c>
      <c r="H66" s="69">
        <f t="shared" si="1"/>
        <v>0.3273631876716418</v>
      </c>
      <c r="I66" s="72">
        <f>(F66-Players!$AA$2)/Players!$AA$3</f>
        <v>0.79194000263547437</v>
      </c>
      <c r="J66" s="72">
        <f>(G66-Players!$AC$2)/Players!$AC$3</f>
        <v>0.64353607049212247</v>
      </c>
      <c r="K66" s="72">
        <f>((H66-Players!$AD$2)/Players!$AD$3)*C66</f>
        <v>69.319960903682457</v>
      </c>
      <c r="L66" s="72">
        <f t="shared" si="2"/>
        <v>0.42207286586932197</v>
      </c>
      <c r="M66" s="76" cm="1">
        <f t="array" ref="M66:P66">_xlfn.XLOOKUP(A66,RvL!A:A,RvL!C:F,"")</f>
        <v>40</v>
      </c>
      <c r="N66" s="77">
        <v>0.1</v>
      </c>
      <c r="O66" s="77">
        <v>0.3</v>
      </c>
      <c r="P66" s="77">
        <v>0.32352941000000002</v>
      </c>
      <c r="Q66" s="77">
        <f t="shared" si="3"/>
        <v>0.60000000000000009</v>
      </c>
      <c r="R66" s="77">
        <f t="shared" si="4"/>
        <v>0.19411764600000003</v>
      </c>
      <c r="S66" s="78">
        <f>IF(P66="","",(P66-Players!$AA$2)/Players!$AA$3)</f>
        <v>-0.7720877302943806</v>
      </c>
      <c r="T66" s="78">
        <f>IFERROR((Q66-Players!$AC$2)/Players!$AC$3,"")</f>
        <v>-0.63176529510539603</v>
      </c>
      <c r="U66" s="78">
        <f>IFERROR(((R66-Players!$AD$2)/Players!$AD$3)*M66,"")</f>
        <v>-37.055627259160538</v>
      </c>
      <c r="V66" s="78">
        <f t="shared" si="5"/>
        <v>-0.77954260655025509</v>
      </c>
    </row>
    <row r="67" spans="1:22" x14ac:dyDescent="0.45">
      <c r="A67" t="s">
        <v>481</v>
      </c>
      <c r="B67" t="s">
        <v>29</v>
      </c>
      <c r="C67" s="68">
        <v>57</v>
      </c>
      <c r="D67" s="69">
        <v>8.77193E-2</v>
      </c>
      <c r="E67" s="69">
        <v>0.12280702</v>
      </c>
      <c r="F67" s="69">
        <v>0.43137255000000002</v>
      </c>
      <c r="G67" s="69">
        <f t="shared" ref="G67:G130" si="6">1-D67-E67</f>
        <v>0.78947367999999996</v>
      </c>
      <c r="H67" s="69">
        <f t="shared" ref="H67:H130" si="7">F67*G67</f>
        <v>0.34055727449948398</v>
      </c>
      <c r="I67" s="72">
        <f>(F67-Players!$AA$2)/Players!$AA$3</f>
        <v>0.4062893167878186</v>
      </c>
      <c r="J67" s="72">
        <f>(G67-Players!$AC$2)/Players!$AC$3</f>
        <v>1.7490603581769772</v>
      </c>
      <c r="K67" s="72">
        <f>((H67-Players!$AD$2)/Players!$AD$3)*C67</f>
        <v>70.042047406095648</v>
      </c>
      <c r="L67" s="72">
        <f t="shared" ref="L67:L130" si="8">(K67-AB$3)/AB$4</f>
        <v>0.42791984775074648</v>
      </c>
      <c r="M67" s="76" cm="1">
        <f t="array" ref="M67:P67">_xlfn.XLOOKUP(A67,RvL!A:A,RvL!C:F,"")</f>
        <v>27</v>
      </c>
      <c r="N67" s="77">
        <v>0</v>
      </c>
      <c r="O67" s="77">
        <v>0.11111111</v>
      </c>
      <c r="P67" s="77">
        <v>0.33333332999999998</v>
      </c>
      <c r="Q67" s="77">
        <f t="shared" ref="Q67:Q130" si="9">IF(N67="","",1-N67-O67)</f>
        <v>0.88888889000000004</v>
      </c>
      <c r="R67" s="77">
        <f t="shared" ref="R67:R130" si="10">IFERROR(P67*Q67,"")</f>
        <v>0.29629629370370369</v>
      </c>
      <c r="S67" s="78">
        <f>IF(P67="","",(P67-Players!$AA$2)/Players!$AA$3)</f>
        <v>-0.66496256406285137</v>
      </c>
      <c r="T67" s="78">
        <f>IFERROR((Q67-Players!$AC$2)/Players!$AC$3,"")</f>
        <v>2.9982590980465713</v>
      </c>
      <c r="U67" s="78">
        <f>IFERROR(((R67-Players!$AD$2)/Players!$AD$3)*M67,"")</f>
        <v>15.589933242140537</v>
      </c>
      <c r="V67" s="78">
        <f t="shared" ref="V67:V130" si="11">IFERROR((U67-AB$7)/AB$8,"")</f>
        <v>-0.18729662709588069</v>
      </c>
    </row>
    <row r="68" spans="1:22" x14ac:dyDescent="0.45">
      <c r="A68" t="s">
        <v>141</v>
      </c>
      <c r="B68" t="s">
        <v>35</v>
      </c>
      <c r="C68" s="68">
        <v>130</v>
      </c>
      <c r="D68" s="69">
        <v>9.2307689999999998E-2</v>
      </c>
      <c r="E68" s="69">
        <v>0.14615385</v>
      </c>
      <c r="F68" s="69">
        <v>0.37931034000000002</v>
      </c>
      <c r="G68" s="69">
        <f t="shared" si="6"/>
        <v>0.76153846000000003</v>
      </c>
      <c r="H68" s="69">
        <f t="shared" si="7"/>
        <v>0.28885941218567646</v>
      </c>
      <c r="I68" s="72">
        <f>(F68-Players!$AA$2)/Players!$AA$3</f>
        <v>-0.16258241009599927</v>
      </c>
      <c r="J68" s="72">
        <f>(G68-Players!$AC$2)/Players!$AC$3</f>
        <v>1.3980412171222054</v>
      </c>
      <c r="K68" s="72">
        <f>((H68-Players!$AD$2)/Players!$AD$3)*C68</f>
        <v>60.834018334696907</v>
      </c>
      <c r="L68" s="72">
        <f t="shared" si="8"/>
        <v>0.35335928061070204</v>
      </c>
      <c r="M68" s="76" cm="1">
        <f t="array" ref="M68:P68">_xlfn.XLOOKUP(A68,RvL!A:A,RvL!C:F,"")</f>
        <v>97</v>
      </c>
      <c r="N68" s="77">
        <v>0.14432990000000001</v>
      </c>
      <c r="O68" s="77">
        <v>0.15463917999999999</v>
      </c>
      <c r="P68" s="77">
        <v>0.51807228999999999</v>
      </c>
      <c r="Q68" s="77">
        <f t="shared" si="9"/>
        <v>0.70103092</v>
      </c>
      <c r="R68" s="77">
        <f t="shared" si="10"/>
        <v>0.36318469408520682</v>
      </c>
      <c r="S68" s="78">
        <f>IF(P68="","",(P68-Players!$AA$2)/Players!$AA$3)</f>
        <v>1.3536373224559992</v>
      </c>
      <c r="T68" s="78">
        <f>IFERROR((Q68-Players!$AC$2)/Players!$AC$3,"")</f>
        <v>0.63773559869008611</v>
      </c>
      <c r="U68" s="78">
        <f>IFERROR(((R68-Players!$AD$2)/Players!$AD$3)*M68,"")</f>
        <v>151.49680879763807</v>
      </c>
      <c r="V68" s="78">
        <f t="shared" si="11"/>
        <v>1.3416129307377787</v>
      </c>
    </row>
    <row r="69" spans="1:22" x14ac:dyDescent="0.45">
      <c r="A69" t="s">
        <v>219</v>
      </c>
      <c r="B69" t="s">
        <v>90</v>
      </c>
      <c r="C69" s="68">
        <v>105</v>
      </c>
      <c r="D69" s="69">
        <v>6.6666669999999997E-2</v>
      </c>
      <c r="E69" s="69">
        <v>0.19047618999999999</v>
      </c>
      <c r="F69" s="69">
        <v>0.4</v>
      </c>
      <c r="G69" s="69">
        <f t="shared" si="6"/>
        <v>0.74285713999999992</v>
      </c>
      <c r="H69" s="69">
        <f t="shared" si="7"/>
        <v>0.29714285599999996</v>
      </c>
      <c r="I69" s="72">
        <f>(F69-Players!$AA$2)/Players!$AA$3</f>
        <v>6.348871928631182E-2</v>
      </c>
      <c r="J69" s="72">
        <f>(G69-Players!$AC$2)/Players!$AC$3</f>
        <v>1.1633016696917795</v>
      </c>
      <c r="K69" s="72">
        <f>((H69-Players!$AD$2)/Players!$AD$3)*C69</f>
        <v>61.935726418446997</v>
      </c>
      <c r="L69" s="72">
        <f t="shared" si="8"/>
        <v>0.36228018853901506</v>
      </c>
      <c r="M69" s="76" cm="1">
        <f t="array" ref="M69:P69">_xlfn.XLOOKUP(A69,RvL!A:A,RvL!C:F,"")</f>
        <v>48</v>
      </c>
      <c r="N69" s="77">
        <v>6.25E-2</v>
      </c>
      <c r="O69" s="77">
        <v>0.1875</v>
      </c>
      <c r="P69" s="77">
        <v>0.40909090999999997</v>
      </c>
      <c r="Q69" s="77">
        <f t="shared" si="9"/>
        <v>0.75</v>
      </c>
      <c r="R69" s="77">
        <f t="shared" si="10"/>
        <v>0.30681818249999998</v>
      </c>
      <c r="S69" s="78">
        <f>IF(P69="","",(P69-Players!$AA$2)/Players!$AA$3)</f>
        <v>0.16282299016427382</v>
      </c>
      <c r="T69" s="78">
        <f>IFERROR((Q69-Players!$AC$2)/Players!$AC$3,"")</f>
        <v>1.2530550556280464</v>
      </c>
      <c r="U69" s="78">
        <f>IFERROR(((R69-Players!$AD$2)/Players!$AD$3)*M69,"")</f>
        <v>35.148427905473895</v>
      </c>
      <c r="V69" s="78">
        <f t="shared" si="11"/>
        <v>3.2730279603170286E-2</v>
      </c>
    </row>
    <row r="70" spans="1:22" x14ac:dyDescent="0.45">
      <c r="A70" t="s">
        <v>434</v>
      </c>
      <c r="B70" t="s">
        <v>29</v>
      </c>
      <c r="C70" s="68">
        <v>49</v>
      </c>
      <c r="D70" s="69">
        <v>4.0816329999999998E-2</v>
      </c>
      <c r="E70" s="69">
        <v>0.24489796</v>
      </c>
      <c r="F70" s="69">
        <v>0.48888889000000002</v>
      </c>
      <c r="G70" s="69">
        <f t="shared" si="6"/>
        <v>0.71428571000000007</v>
      </c>
      <c r="H70" s="69">
        <f t="shared" si="7"/>
        <v>0.34920634790476196</v>
      </c>
      <c r="I70" s="72">
        <f>(F70-Players!$AA$2)/Players!$AA$3</f>
        <v>1.0347570606626331</v>
      </c>
      <c r="J70" s="72">
        <f>(G70-Players!$AC$2)/Players!$AC$3</f>
        <v>0.80428825160140793</v>
      </c>
      <c r="K70" s="72">
        <f>((H70-Players!$AD$2)/Players!$AD$3)*C70</f>
        <v>66.448851490195267</v>
      </c>
      <c r="L70" s="72">
        <f t="shared" si="8"/>
        <v>0.39882450897005267</v>
      </c>
      <c r="M70" s="76" cm="1">
        <f t="array" ref="M70:P70">_xlfn.XLOOKUP(A70,RvL!A:A,RvL!C:F,"")</f>
        <v>22</v>
      </c>
      <c r="N70" s="77">
        <v>4.5454550000000003E-2</v>
      </c>
      <c r="O70" s="77">
        <v>0.18181818</v>
      </c>
      <c r="P70" s="77">
        <v>0.38095237999999998</v>
      </c>
      <c r="Q70" s="77">
        <f t="shared" si="9"/>
        <v>0.77272727000000008</v>
      </c>
      <c r="R70" s="77">
        <f t="shared" si="10"/>
        <v>0.29437229259740261</v>
      </c>
      <c r="S70" s="78">
        <f>IF(P70="","",(P70-Players!$AA$2)/Players!$AA$3)</f>
        <v>-0.14464021881344943</v>
      </c>
      <c r="T70" s="78">
        <f>IFERROR((Q70-Players!$AC$2)/Players!$AC$3,"")</f>
        <v>1.5386338623788052</v>
      </c>
      <c r="U70" s="78">
        <f>IFERROR(((R70-Players!$AD$2)/Players!$AD$3)*M70,"")</f>
        <v>12.079953587538247</v>
      </c>
      <c r="V70" s="78">
        <f t="shared" si="11"/>
        <v>-0.22678279304435578</v>
      </c>
    </row>
    <row r="71" spans="1:22" x14ac:dyDescent="0.45">
      <c r="A71" t="s">
        <v>109</v>
      </c>
      <c r="B71" t="s">
        <v>33</v>
      </c>
      <c r="C71" s="68">
        <v>163</v>
      </c>
      <c r="D71" s="69">
        <v>6.7484660000000002E-2</v>
      </c>
      <c r="E71" s="69">
        <v>0.30061349999999998</v>
      </c>
      <c r="F71" s="69">
        <v>0.44370861</v>
      </c>
      <c r="G71" s="69">
        <f t="shared" si="6"/>
        <v>0.63190184000000005</v>
      </c>
      <c r="H71" s="69">
        <f t="shared" si="7"/>
        <v>0.28038028708284241</v>
      </c>
      <c r="I71" s="72">
        <f>(F71-Players!$AA$2)/Players!$AA$3</f>
        <v>0.54108259112523882</v>
      </c>
      <c r="J71" s="72">
        <f>(G71-Players!$AC$2)/Players!$AC$3</f>
        <v>-0.23090371338644852</v>
      </c>
      <c r="K71" s="72">
        <f>((H71-Players!$AD$2)/Players!$AD$3)*C71</f>
        <v>55.935733559692402</v>
      </c>
      <c r="L71" s="72">
        <f t="shared" si="8"/>
        <v>0.313696190061586</v>
      </c>
      <c r="M71" s="76" cm="1">
        <f t="array" ref="M71:P71">_xlfn.XLOOKUP(A71,RvL!A:A,RvL!C:F,"")</f>
        <v>78</v>
      </c>
      <c r="N71" s="77">
        <v>0.11538461999999999</v>
      </c>
      <c r="O71" s="77">
        <v>0.20512821000000001</v>
      </c>
      <c r="P71" s="77">
        <v>0.60606061</v>
      </c>
      <c r="Q71" s="77">
        <f t="shared" si="9"/>
        <v>0.67948717000000003</v>
      </c>
      <c r="R71" s="77">
        <f t="shared" si="10"/>
        <v>0.41181040873737373</v>
      </c>
      <c r="S71" s="78">
        <f>IF(P71="","",(P71-Players!$AA$2)/Players!$AA$3)</f>
        <v>2.3150653437406503</v>
      </c>
      <c r="T71" s="78">
        <f>IFERROR((Q71-Players!$AC$2)/Players!$AC$3,"")</f>
        <v>0.36702827581599562</v>
      </c>
      <c r="U71" s="78">
        <f>IFERROR(((R71-Players!$AD$2)/Players!$AD$3)*M71,"")</f>
        <v>177.6421030888292</v>
      </c>
      <c r="V71" s="78">
        <f t="shared" si="11"/>
        <v>1.6357392593049647</v>
      </c>
    </row>
    <row r="72" spans="1:22" x14ac:dyDescent="0.45">
      <c r="A72" t="s">
        <v>475</v>
      </c>
      <c r="B72" t="s">
        <v>114</v>
      </c>
      <c r="C72" s="68">
        <v>22</v>
      </c>
      <c r="D72" s="69">
        <v>0.13636364000000001</v>
      </c>
      <c r="E72" s="69">
        <v>0.22727273000000001</v>
      </c>
      <c r="F72" s="69">
        <v>0.73684210999999999</v>
      </c>
      <c r="G72" s="69">
        <f t="shared" si="6"/>
        <v>0.63636362999999996</v>
      </c>
      <c r="H72" s="69">
        <f t="shared" si="7"/>
        <v>0.46889951985645928</v>
      </c>
      <c r="I72" s="72">
        <f>(F72-Players!$AA$2)/Players!$AA$3</f>
        <v>3.7440845449896183</v>
      </c>
      <c r="J72" s="72">
        <f>(G72-Players!$AC$2)/Players!$AC$3</f>
        <v>-0.17483922943512317</v>
      </c>
      <c r="K72" s="72">
        <f>((H72-Players!$AD$2)/Players!$AD$3)*C72</f>
        <v>68.588551754951709</v>
      </c>
      <c r="L72" s="72">
        <f t="shared" si="8"/>
        <v>0.41615039532563397</v>
      </c>
      <c r="M72" s="76" t="str" cm="1">
        <f t="array" ref="M72">_xlfn.XLOOKUP(A72,RvL!A:A,RvL!C:F,"")</f>
        <v/>
      </c>
      <c r="N72" s="77"/>
      <c r="O72" s="77"/>
      <c r="P72" s="77"/>
      <c r="Q72" s="77" t="str">
        <f t="shared" si="9"/>
        <v/>
      </c>
      <c r="R72" s="77" t="str">
        <f t="shared" si="10"/>
        <v/>
      </c>
      <c r="S72" s="78" t="str">
        <f>IF(P72="","",(P72-Players!$AA$2)/Players!$AA$3)</f>
        <v/>
      </c>
      <c r="T72" s="78" t="str">
        <f>IFERROR((Q72-Players!$AC$2)/Players!$AC$3,"")</f>
        <v/>
      </c>
      <c r="U72" s="78" t="str">
        <f>IFERROR(((R72-Players!$AD$2)/Players!$AD$3)*M72,"")</f>
        <v/>
      </c>
      <c r="V72" s="78" t="str">
        <f t="shared" si="11"/>
        <v/>
      </c>
    </row>
    <row r="73" spans="1:22" x14ac:dyDescent="0.45">
      <c r="A73" t="s">
        <v>458</v>
      </c>
      <c r="B73" t="s">
        <v>37</v>
      </c>
      <c r="C73" s="68">
        <v>21</v>
      </c>
      <c r="D73" s="69">
        <v>0</v>
      </c>
      <c r="E73" s="69">
        <v>0.28571428999999998</v>
      </c>
      <c r="F73" s="69">
        <v>0.66666667000000002</v>
      </c>
      <c r="G73" s="69">
        <f t="shared" si="6"/>
        <v>0.71428570999999996</v>
      </c>
      <c r="H73" s="69">
        <f t="shared" si="7"/>
        <v>0.47619047571428569</v>
      </c>
      <c r="I73" s="72">
        <f>(F73-Players!$AA$2)/Players!$AA$3</f>
        <v>2.977293743415276</v>
      </c>
      <c r="J73" s="72">
        <f>(G73-Players!$AC$2)/Players!$AC$3</f>
        <v>0.80428825160140649</v>
      </c>
      <c r="K73" s="72">
        <f>((H73-Players!$AD$2)/Players!$AD$3)*C73</f>
        <v>67.724259893115502</v>
      </c>
      <c r="L73" s="72">
        <f t="shared" si="8"/>
        <v>0.40915192791275434</v>
      </c>
      <c r="M73" s="76" cm="1">
        <f t="array" ref="M73:P73">_xlfn.XLOOKUP(A73,RvL!A:A,RvL!C:F,"")</f>
        <v>38</v>
      </c>
      <c r="N73" s="77">
        <v>2.6315789999999999E-2</v>
      </c>
      <c r="O73" s="77">
        <v>0.42105262999999998</v>
      </c>
      <c r="P73" s="77">
        <v>0.16216216</v>
      </c>
      <c r="Q73" s="77">
        <f t="shared" si="9"/>
        <v>0.55263158000000012</v>
      </c>
      <c r="R73" s="77">
        <f t="shared" si="10"/>
        <v>8.9615930697012819E-2</v>
      </c>
      <c r="S73" s="78">
        <f>IF(P73="","",(P73-Players!$AA$2)/Players!$AA$3)</f>
        <v>-2.5353103474286276</v>
      </c>
      <c r="T73" s="78">
        <f>IFERROR((Q73-Players!$AC$2)/Players!$AC$3,"")</f>
        <v>-1.2269717084259892</v>
      </c>
      <c r="U73" s="78">
        <f>IFERROR(((R73-Players!$AD$2)/Players!$AD$3)*M73,"")</f>
        <v>-93.646273622986243</v>
      </c>
      <c r="V73" s="78">
        <f t="shared" si="11"/>
        <v>-1.4161695597930033</v>
      </c>
    </row>
    <row r="74" spans="1:22" x14ac:dyDescent="0.45">
      <c r="A74" t="s">
        <v>497</v>
      </c>
      <c r="B74" t="s">
        <v>55</v>
      </c>
      <c r="C74" s="68">
        <v>58</v>
      </c>
      <c r="D74" s="69">
        <v>1.7241380000000001E-2</v>
      </c>
      <c r="E74" s="69">
        <v>0.15517241000000001</v>
      </c>
      <c r="F74" s="69">
        <v>0.4</v>
      </c>
      <c r="G74" s="69">
        <f t="shared" si="6"/>
        <v>0.82758620999999999</v>
      </c>
      <c r="H74" s="69">
        <f t="shared" si="7"/>
        <v>0.33103448400000002</v>
      </c>
      <c r="I74" s="72">
        <f>(F74-Players!$AA$2)/Players!$AA$3</f>
        <v>6.348871928631182E-2</v>
      </c>
      <c r="J74" s="72">
        <f>(G74-Players!$AC$2)/Players!$AC$3</f>
        <v>2.2279621725899035</v>
      </c>
      <c r="K74" s="72">
        <f>((H74-Players!$AD$2)/Players!$AD$3)*C74</f>
        <v>63.142159153212333</v>
      </c>
      <c r="L74" s="72">
        <f t="shared" si="8"/>
        <v>0.37204908785752627</v>
      </c>
      <c r="M74" s="76" cm="1">
        <f t="array" ref="M74:P74">_xlfn.XLOOKUP(A74,RvL!A:A,RvL!C:F,"")</f>
        <v>46</v>
      </c>
      <c r="N74" s="77">
        <v>6.521739E-2</v>
      </c>
      <c r="O74" s="77">
        <v>6.521739E-2</v>
      </c>
      <c r="P74" s="77">
        <v>0.54761905</v>
      </c>
      <c r="Q74" s="77">
        <f t="shared" si="9"/>
        <v>0.86956521999999992</v>
      </c>
      <c r="R74" s="77">
        <f t="shared" si="10"/>
        <v>0.47619047968944095</v>
      </c>
      <c r="S74" s="78">
        <f>IF(P74="","",(P74-Players!$AA$2)/Players!$AA$3)</f>
        <v>1.6764879349256141</v>
      </c>
      <c r="T74" s="78">
        <f>IFERROR((Q74-Players!$AC$2)/Players!$AC$3,"")</f>
        <v>2.7554481216008542</v>
      </c>
      <c r="U74" s="78">
        <f>IFERROR(((R74-Players!$AD$2)/Players!$AD$3)*M74,"")</f>
        <v>148.34838150465774</v>
      </c>
      <c r="V74" s="78">
        <f t="shared" si="11"/>
        <v>1.3061941150177725</v>
      </c>
    </row>
    <row r="75" spans="1:22" x14ac:dyDescent="0.45">
      <c r="A75" t="s">
        <v>17</v>
      </c>
      <c r="B75" t="s">
        <v>18</v>
      </c>
      <c r="C75" s="68">
        <v>158</v>
      </c>
      <c r="D75" s="69">
        <v>8.2278480000000001E-2</v>
      </c>
      <c r="E75" s="69">
        <v>0.20253165000000001</v>
      </c>
      <c r="F75" s="69">
        <v>0.39160838999999997</v>
      </c>
      <c r="G75" s="69">
        <f t="shared" si="6"/>
        <v>0.71518986999999989</v>
      </c>
      <c r="H75" s="69">
        <f t="shared" si="7"/>
        <v>0.28007435353500926</v>
      </c>
      <c r="I75" s="72">
        <f>(F75-Players!$AA$2)/Players!$AA$3</f>
        <v>-2.8204462237014657E-2</v>
      </c>
      <c r="J75" s="72">
        <f>(G75-Players!$AC$2)/Players!$AC$3</f>
        <v>0.81564944605686662</v>
      </c>
      <c r="K75" s="72">
        <f>((H75-Players!$AD$2)/Players!$AD$3)*C75</f>
        <v>53.508515161228971</v>
      </c>
      <c r="L75" s="72">
        <f t="shared" si="8"/>
        <v>0.29404217084000112</v>
      </c>
      <c r="M75" s="76" cm="1">
        <f t="array" ref="M75:P75">_xlfn.XLOOKUP(A75,RvL!A:A,RvL!C:F,"")</f>
        <v>52</v>
      </c>
      <c r="N75" s="77">
        <v>7.6923080000000005E-2</v>
      </c>
      <c r="O75" s="77">
        <v>5.7692309999999997E-2</v>
      </c>
      <c r="P75" s="77">
        <v>0.625</v>
      </c>
      <c r="Q75" s="77">
        <f t="shared" si="9"/>
        <v>0.86538461</v>
      </c>
      <c r="R75" s="77">
        <f t="shared" si="10"/>
        <v>0.54086538124999994</v>
      </c>
      <c r="S75" s="78">
        <f>IF(P75="","",(P75-Players!$AA$2)/Players!$AA$3)</f>
        <v>2.5220116776635879</v>
      </c>
      <c r="T75" s="78">
        <f>IFERROR((Q75-Players!$AC$2)/Players!$AC$3,"")</f>
        <v>2.7029167962243239</v>
      </c>
      <c r="U75" s="78">
        <f>IFERROR(((R75-Players!$AD$2)/Players!$AD$3)*M75,"")</f>
        <v>217.19390608475578</v>
      </c>
      <c r="V75" s="78">
        <f t="shared" si="11"/>
        <v>2.0806845895751227</v>
      </c>
    </row>
    <row r="76" spans="1:22" x14ac:dyDescent="0.45">
      <c r="A76" t="s">
        <v>325</v>
      </c>
      <c r="B76" t="s">
        <v>27</v>
      </c>
      <c r="C76" s="68">
        <v>126</v>
      </c>
      <c r="D76" s="69">
        <v>3.9682540000000002E-2</v>
      </c>
      <c r="E76" s="69">
        <v>0.27777777999999997</v>
      </c>
      <c r="F76" s="69">
        <v>0.42016807</v>
      </c>
      <c r="G76" s="69">
        <f t="shared" si="6"/>
        <v>0.68253967999999998</v>
      </c>
      <c r="H76" s="69">
        <f t="shared" si="7"/>
        <v>0.2867813800440176</v>
      </c>
      <c r="I76" s="72">
        <f>(F76-Players!$AA$2)/Players!$AA$3</f>
        <v>0.28386055538035609</v>
      </c>
      <c r="J76" s="72">
        <f>(G76-Players!$AC$2)/Players!$AC$3</f>
        <v>0.40538449560811063</v>
      </c>
      <c r="K76" s="72">
        <f>((H76-Players!$AD$2)/Players!$AD$3)*C76</f>
        <v>55.10873693461587</v>
      </c>
      <c r="L76" s="72">
        <f t="shared" si="8"/>
        <v>0.30699971496246448</v>
      </c>
      <c r="M76" s="76" cm="1">
        <f t="array" ref="M76:P76">_xlfn.XLOOKUP(A76,RvL!A:A,RvL!C:F,"")</f>
        <v>58</v>
      </c>
      <c r="N76" s="77">
        <v>0.10344828</v>
      </c>
      <c r="O76" s="77">
        <v>0.18965517000000001</v>
      </c>
      <c r="P76" s="77">
        <v>0.55769230999999997</v>
      </c>
      <c r="Q76" s="77">
        <f t="shared" si="9"/>
        <v>0.70689654999999996</v>
      </c>
      <c r="R76" s="77">
        <f t="shared" si="10"/>
        <v>0.39423076990053046</v>
      </c>
      <c r="S76" s="78">
        <f>IF(P76="","",(P76-Players!$AA$2)/Players!$AA$3)</f>
        <v>1.7865561170398516</v>
      </c>
      <c r="T76" s="78">
        <f>IFERROR((Q76-Players!$AC$2)/Players!$AC$3,"")</f>
        <v>0.71143999064923624</v>
      </c>
      <c r="U76" s="78">
        <f>IFERROR(((R76-Players!$AD$2)/Players!$AD$3)*M76,"")</f>
        <v>117.08678839770768</v>
      </c>
      <c r="V76" s="78">
        <f t="shared" si="11"/>
        <v>0.95451103571097728</v>
      </c>
    </row>
    <row r="77" spans="1:22" x14ac:dyDescent="0.45">
      <c r="A77" t="s">
        <v>194</v>
      </c>
      <c r="B77" t="s">
        <v>90</v>
      </c>
      <c r="C77" s="68">
        <v>150</v>
      </c>
      <c r="D77" s="69">
        <v>0.1</v>
      </c>
      <c r="E77" s="69">
        <v>0.23333333000000001</v>
      </c>
      <c r="F77" s="69">
        <v>0.42105262999999998</v>
      </c>
      <c r="G77" s="69">
        <f t="shared" si="6"/>
        <v>0.66666667000000002</v>
      </c>
      <c r="H77" s="69">
        <f t="shared" si="7"/>
        <v>0.28070175473684211</v>
      </c>
      <c r="I77" s="72">
        <f>(F77-Players!$AA$2)/Players!$AA$3</f>
        <v>0.29352593790507675</v>
      </c>
      <c r="J77" s="72">
        <f>(G77-Players!$AC$2)/Players!$AC$3</f>
        <v>0.20593268043880802</v>
      </c>
      <c r="K77" s="72">
        <f>((H77-Players!$AD$2)/Players!$AD$3)*C77</f>
        <v>52.184272672521928</v>
      </c>
      <c r="L77" s="72">
        <f t="shared" si="8"/>
        <v>0.28331932556840789</v>
      </c>
      <c r="M77" s="76" cm="1">
        <f t="array" ref="M77:P77">_xlfn.XLOOKUP(A77,RvL!A:A,RvL!C:F,"")</f>
        <v>55</v>
      </c>
      <c r="N77" s="77">
        <v>5.4545450000000002E-2</v>
      </c>
      <c r="O77" s="77">
        <v>0.2</v>
      </c>
      <c r="P77" s="77">
        <v>0.43137255000000002</v>
      </c>
      <c r="Q77" s="77">
        <f t="shared" si="9"/>
        <v>0.74545455000000005</v>
      </c>
      <c r="R77" s="77">
        <f t="shared" si="10"/>
        <v>0.32156863014260256</v>
      </c>
      <c r="S77" s="78">
        <f>IF(P77="","",(P77-Players!$AA$2)/Players!$AA$3)</f>
        <v>0.4062893167878186</v>
      </c>
      <c r="T77" s="78">
        <f>IFERROR((Q77-Players!$AC$2)/Players!$AC$3,"")</f>
        <v>1.1959393445397715</v>
      </c>
      <c r="U77" s="78">
        <f>IFERROR(((R77-Players!$AD$2)/Players!$AD$3)*M77,"")</f>
        <v>52.21402660582627</v>
      </c>
      <c r="V77" s="78">
        <f t="shared" si="11"/>
        <v>0.22471289164157199</v>
      </c>
    </row>
    <row r="78" spans="1:22" x14ac:dyDescent="0.45">
      <c r="A78" t="s">
        <v>180</v>
      </c>
      <c r="B78" t="s">
        <v>24</v>
      </c>
      <c r="C78" s="68">
        <v>120</v>
      </c>
      <c r="D78" s="69">
        <v>0.125</v>
      </c>
      <c r="E78" s="69">
        <v>0.32500000000000001</v>
      </c>
      <c r="F78" s="69">
        <v>0.52380952000000003</v>
      </c>
      <c r="G78" s="69">
        <f t="shared" si="6"/>
        <v>0.55000000000000004</v>
      </c>
      <c r="H78" s="69">
        <f t="shared" si="7"/>
        <v>0.28809523600000003</v>
      </c>
      <c r="I78" s="72">
        <f>(F78-Players!$AA$2)/Players!$AA$3</f>
        <v>1.41632670766707</v>
      </c>
      <c r="J78" s="72">
        <f>(G78-Players!$AC$2)/Players!$AC$3</f>
        <v>-1.2600387453498778</v>
      </c>
      <c r="K78" s="72">
        <f>((H78-Players!$AD$2)/Players!$AD$3)*C78</f>
        <v>54.804883622016796</v>
      </c>
      <c r="L78" s="72">
        <f t="shared" si="8"/>
        <v>0.30453931055462669</v>
      </c>
      <c r="M78" s="76" cm="1">
        <f t="array" ref="M78:P78">_xlfn.XLOOKUP(A78,RvL!A:A,RvL!C:F,"")</f>
        <v>52</v>
      </c>
      <c r="N78" s="77">
        <v>3.8461540000000002E-2</v>
      </c>
      <c r="O78" s="77">
        <v>0.25</v>
      </c>
      <c r="P78" s="77">
        <v>0.34</v>
      </c>
      <c r="Q78" s="77">
        <f t="shared" si="9"/>
        <v>0.71153845999999998</v>
      </c>
      <c r="R78" s="77">
        <f t="shared" si="10"/>
        <v>0.24192307640000002</v>
      </c>
      <c r="S78" s="78">
        <f>IF(P78="","",(P78-Players!$AA$2)/Players!$AA$3)</f>
        <v>-0.59211740294762849</v>
      </c>
      <c r="T78" s="78">
        <f>IFERROR((Q78-Players!$AC$2)/Players!$AC$3,"")</f>
        <v>0.76976776687772375</v>
      </c>
      <c r="U78" s="78">
        <f>IFERROR(((R78-Players!$AD$2)/Players!$AD$3)*M78,"")</f>
        <v>-11.586794772098781</v>
      </c>
      <c r="V78" s="78">
        <f t="shared" si="11"/>
        <v>-0.49302626028613844</v>
      </c>
    </row>
    <row r="79" spans="1:22" x14ac:dyDescent="0.45">
      <c r="A79" t="s">
        <v>279</v>
      </c>
      <c r="B79" t="s">
        <v>31</v>
      </c>
      <c r="C79" s="68">
        <v>88</v>
      </c>
      <c r="D79" s="69">
        <v>0.13636364000000001</v>
      </c>
      <c r="E79" s="69">
        <v>0.125</v>
      </c>
      <c r="F79" s="69">
        <v>0.40540541000000002</v>
      </c>
      <c r="G79" s="69">
        <f t="shared" si="6"/>
        <v>0.73863635999999999</v>
      </c>
      <c r="H79" s="69">
        <f t="shared" si="7"/>
        <v>0.29944717636670759</v>
      </c>
      <c r="I79" s="72">
        <f>(F79-Players!$AA$2)/Players!$AA$3</f>
        <v>0.12255238410605454</v>
      </c>
      <c r="J79" s="72">
        <f>(G79-Players!$AC$2)/Players!$AC$3</f>
        <v>1.1102655894253224</v>
      </c>
      <c r="K79" s="72">
        <f>((H79-Players!$AD$2)/Players!$AD$3)*C79</f>
        <v>54.892417884163528</v>
      </c>
      <c r="L79" s="72">
        <f t="shared" si="8"/>
        <v>0.30524810547471637</v>
      </c>
      <c r="M79" s="76" cm="1">
        <f t="array" ref="M79:P79">_xlfn.XLOOKUP(A79,RvL!A:A,RvL!C:F,"")</f>
        <v>53</v>
      </c>
      <c r="N79" s="77">
        <v>3.7735850000000001E-2</v>
      </c>
      <c r="O79" s="77">
        <v>0.16981131999999999</v>
      </c>
      <c r="P79" s="77">
        <v>0.31372549</v>
      </c>
      <c r="Q79" s="77">
        <f t="shared" si="9"/>
        <v>0.79245283</v>
      </c>
      <c r="R79" s="77">
        <f t="shared" si="10"/>
        <v>0.2486126523936367</v>
      </c>
      <c r="S79" s="78">
        <f>IF(P79="","",(P79-Players!$AA$2)/Players!$AA$3)</f>
        <v>-0.87921289652591039</v>
      </c>
      <c r="T79" s="78">
        <f>IFERROR((Q79-Players!$AC$2)/Players!$AC$3,"")</f>
        <v>1.7864947751628948</v>
      </c>
      <c r="U79" s="78">
        <f>IFERROR(((R79-Players!$AD$2)/Players!$AD$3)*M79,"")</f>
        <v>-6.5916291581368691</v>
      </c>
      <c r="V79" s="78">
        <f t="shared" si="11"/>
        <v>-0.43683221992627613</v>
      </c>
    </row>
    <row r="80" spans="1:22" x14ac:dyDescent="0.45">
      <c r="A80" t="s">
        <v>28</v>
      </c>
      <c r="B80" t="s">
        <v>29</v>
      </c>
      <c r="C80" s="68">
        <v>41</v>
      </c>
      <c r="D80" s="69">
        <v>4.8780490000000003E-2</v>
      </c>
      <c r="E80" s="69">
        <v>0.31707317000000002</v>
      </c>
      <c r="F80" s="69">
        <v>0.55555555999999995</v>
      </c>
      <c r="G80" s="69">
        <f t="shared" si="6"/>
        <v>0.63414634000000003</v>
      </c>
      <c r="H80" s="69">
        <f t="shared" si="7"/>
        <v>0.35230352504065038</v>
      </c>
      <c r="I80" s="72">
        <f>(F80-Players!$AA$2)/Players!$AA$3</f>
        <v>1.7632083440117952</v>
      </c>
      <c r="J80" s="72">
        <f>(G80-Players!$AC$2)/Players!$AC$3</f>
        <v>-0.20270051820497398</v>
      </c>
      <c r="K80" s="72">
        <f>((H80-Players!$AD$2)/Players!$AD$3)*C80</f>
        <v>57.468927140308146</v>
      </c>
      <c r="L80" s="72">
        <f t="shared" si="8"/>
        <v>0.32611098393547416</v>
      </c>
      <c r="M80" s="76" t="str" cm="1">
        <f t="array" ref="M80">_xlfn.XLOOKUP(A80,RvL!A:A,RvL!C:F,"")</f>
        <v/>
      </c>
      <c r="N80" s="77"/>
      <c r="O80" s="77"/>
      <c r="P80" s="77"/>
      <c r="Q80" s="77" t="str">
        <f t="shared" si="9"/>
        <v/>
      </c>
      <c r="R80" s="77" t="str">
        <f t="shared" si="10"/>
        <v/>
      </c>
      <c r="S80" s="78" t="str">
        <f>IF(P80="","",(P80-Players!$AA$2)/Players!$AA$3)</f>
        <v/>
      </c>
      <c r="T80" s="78" t="str">
        <f>IFERROR((Q80-Players!$AC$2)/Players!$AC$3,"")</f>
        <v/>
      </c>
      <c r="U80" s="78" t="str">
        <f>IFERROR(((R80-Players!$AD$2)/Players!$AD$3)*M80,"")</f>
        <v/>
      </c>
      <c r="V80" s="78" t="str">
        <f t="shared" si="11"/>
        <v/>
      </c>
    </row>
    <row r="81" spans="1:22" x14ac:dyDescent="0.45">
      <c r="A81" t="s">
        <v>264</v>
      </c>
      <c r="B81" t="s">
        <v>10</v>
      </c>
      <c r="C81" s="68">
        <v>110</v>
      </c>
      <c r="D81" s="69">
        <v>6.3636360000000003E-2</v>
      </c>
      <c r="E81" s="69">
        <v>0.18181818</v>
      </c>
      <c r="F81" s="69">
        <v>0.38235293999999997</v>
      </c>
      <c r="G81" s="69">
        <f t="shared" si="6"/>
        <v>0.75454545999999989</v>
      </c>
      <c r="H81" s="69">
        <f t="shared" si="7"/>
        <v>0.28850267499465232</v>
      </c>
      <c r="I81" s="72">
        <f>(F81-Players!$AA$2)/Players!$AA$3</f>
        <v>-0.12933662363751669</v>
      </c>
      <c r="J81" s="72">
        <f>(G81-Players!$AC$2)/Players!$AC$3</f>
        <v>1.3101708923710107</v>
      </c>
      <c r="K81" s="72">
        <f>((H81-Players!$AD$2)/Players!$AD$3)*C81</f>
        <v>50.897414989120549</v>
      </c>
      <c r="L81" s="72">
        <f t="shared" si="8"/>
        <v>0.27289919787778633</v>
      </c>
      <c r="M81" s="76" cm="1">
        <f t="array" ref="M81:P81">_xlfn.XLOOKUP(A81,RvL!A:A,RvL!C:F,"")</f>
        <v>51</v>
      </c>
      <c r="N81" s="77">
        <v>0.15686275</v>
      </c>
      <c r="O81" s="77">
        <v>7.843137E-2</v>
      </c>
      <c r="P81" s="77">
        <v>0.26190476000000001</v>
      </c>
      <c r="Q81" s="77">
        <f t="shared" si="9"/>
        <v>0.76470588000000006</v>
      </c>
      <c r="R81" s="77">
        <f t="shared" si="10"/>
        <v>0.20028010997198883</v>
      </c>
      <c r="S81" s="78">
        <f>IF(P81="","",(P81-Players!$AA$2)/Players!$AA$3)</f>
        <v>-1.4454460273031104</v>
      </c>
      <c r="T81" s="78">
        <f>IFERROR((Q81-Players!$AC$2)/Players!$AC$3,"")</f>
        <v>1.4378413349576733</v>
      </c>
      <c r="U81" s="78">
        <f>IFERROR(((R81-Players!$AD$2)/Players!$AD$3)*M81,"")</f>
        <v>-42.620482823233303</v>
      </c>
      <c r="V81" s="78">
        <f t="shared" si="11"/>
        <v>-0.84214547947407825</v>
      </c>
    </row>
    <row r="82" spans="1:22" x14ac:dyDescent="0.45">
      <c r="A82" t="s">
        <v>85</v>
      </c>
      <c r="B82" t="s">
        <v>53</v>
      </c>
      <c r="C82" s="68">
        <v>145</v>
      </c>
      <c r="D82" s="69">
        <v>8.9655170000000006E-2</v>
      </c>
      <c r="E82" s="69">
        <v>0.13103448000000001</v>
      </c>
      <c r="F82" s="69">
        <v>0.35658915000000002</v>
      </c>
      <c r="G82" s="69">
        <f t="shared" si="6"/>
        <v>0.77931035000000004</v>
      </c>
      <c r="H82" s="69">
        <f t="shared" si="7"/>
        <v>0.27789361529270251</v>
      </c>
      <c r="I82" s="72">
        <f>(F82-Players!$AA$2)/Players!$AA$3</f>
        <v>-0.41085159790334236</v>
      </c>
      <c r="J82" s="72">
        <f>(G82-Players!$AC$2)/Players!$AC$3</f>
        <v>1.6213533500755135</v>
      </c>
      <c r="K82" s="72">
        <f>((H82-Players!$AD$2)/Players!$AD$3)*C82</f>
        <v>44.45219628279618</v>
      </c>
      <c r="L82" s="72">
        <f t="shared" si="8"/>
        <v>0.22071005312607789</v>
      </c>
      <c r="M82" s="76" cm="1">
        <f t="array" ref="M82:P82">_xlfn.XLOOKUP(A82,RvL!A:A,RvL!C:F,"")</f>
        <v>42</v>
      </c>
      <c r="N82" s="77">
        <v>2.3809520000000001E-2</v>
      </c>
      <c r="O82" s="77">
        <v>7.1428569999999997E-2</v>
      </c>
      <c r="P82" s="77">
        <v>0.45945945999999999</v>
      </c>
      <c r="Q82" s="77">
        <f t="shared" si="9"/>
        <v>0.90476190999999995</v>
      </c>
      <c r="R82" s="77">
        <f t="shared" si="10"/>
        <v>0.41570141859716858</v>
      </c>
      <c r="S82" s="78">
        <f>IF(P82="","",(P82-Players!$AA$2)/Players!$AA$3)</f>
        <v>0.71318848596504625</v>
      </c>
      <c r="T82" s="78">
        <f>IFERROR((Q82-Players!$AC$2)/Players!$AC$3,"")</f>
        <v>3.1977110388705632</v>
      </c>
      <c r="U82" s="78">
        <f>IFERROR(((R82-Players!$AD$2)/Players!$AD$3)*M82,"")</f>
        <v>98.058579706073004</v>
      </c>
      <c r="V82" s="78">
        <f t="shared" si="11"/>
        <v>0.74044967922563965</v>
      </c>
    </row>
    <row r="83" spans="1:22" x14ac:dyDescent="0.45">
      <c r="A83" t="s">
        <v>447</v>
      </c>
      <c r="B83" t="s">
        <v>112</v>
      </c>
      <c r="C83" s="68">
        <v>24</v>
      </c>
      <c r="D83" s="69">
        <v>0</v>
      </c>
      <c r="E83" s="69">
        <v>0.20833333000000001</v>
      </c>
      <c r="F83" s="69">
        <v>0.52173913000000005</v>
      </c>
      <c r="G83" s="69">
        <f t="shared" si="6"/>
        <v>0.79166667000000002</v>
      </c>
      <c r="H83" s="69">
        <f t="shared" si="7"/>
        <v>0.41304347965579713</v>
      </c>
      <c r="I83" s="72">
        <f>(F83-Players!$AA$2)/Players!$AA$3</f>
        <v>1.3937040350102048</v>
      </c>
      <c r="J83" s="72">
        <f>(G83-Players!$AC$2)/Players!$AC$3</f>
        <v>1.7766163060500109</v>
      </c>
      <c r="K83" s="72">
        <f>((H83-Players!$AD$2)/Players!$AD$3)*C83</f>
        <v>55.094648556420594</v>
      </c>
      <c r="L83" s="72">
        <f t="shared" si="8"/>
        <v>0.30688563653588941</v>
      </c>
      <c r="M83" s="76" t="str" cm="1">
        <f t="array" ref="M83">_xlfn.XLOOKUP(A83,RvL!A:A,RvL!C:F,"")</f>
        <v/>
      </c>
      <c r="N83" s="77"/>
      <c r="O83" s="77"/>
      <c r="P83" s="77"/>
      <c r="Q83" s="77" t="str">
        <f t="shared" si="9"/>
        <v/>
      </c>
      <c r="R83" s="77" t="str">
        <f t="shared" si="10"/>
        <v/>
      </c>
      <c r="S83" s="78" t="str">
        <f>IF(P83="","",(P83-Players!$AA$2)/Players!$AA$3)</f>
        <v/>
      </c>
      <c r="T83" s="78" t="str">
        <f>IFERROR((Q83-Players!$AC$2)/Players!$AC$3,"")</f>
        <v/>
      </c>
      <c r="U83" s="78" t="str">
        <f>IFERROR(((R83-Players!$AD$2)/Players!$AD$3)*M83,"")</f>
        <v/>
      </c>
      <c r="V83" s="78" t="str">
        <f t="shared" si="11"/>
        <v/>
      </c>
    </row>
    <row r="84" spans="1:22" x14ac:dyDescent="0.45">
      <c r="A84" t="s">
        <v>460</v>
      </c>
      <c r="B84" t="s">
        <v>47</v>
      </c>
      <c r="C84" s="68">
        <v>80</v>
      </c>
      <c r="D84" s="69">
        <v>6.25E-2</v>
      </c>
      <c r="E84" s="69">
        <v>0.2</v>
      </c>
      <c r="F84" s="69">
        <v>0.40579710000000002</v>
      </c>
      <c r="G84" s="69">
        <f t="shared" si="6"/>
        <v>0.73750000000000004</v>
      </c>
      <c r="H84" s="69">
        <f t="shared" si="7"/>
        <v>0.29927536125000004</v>
      </c>
      <c r="I84" s="72">
        <f>(F84-Players!$AA$2)/Players!$AA$3</f>
        <v>0.12683229013968475</v>
      </c>
      <c r="J84" s="72">
        <f>(G84-Players!$AC$2)/Players!$AC$3</f>
        <v>1.0959866930669266</v>
      </c>
      <c r="K84" s="72">
        <f>((H84-Players!$AD$2)/Players!$AD$3)*C84</f>
        <v>49.699905464395769</v>
      </c>
      <c r="L84" s="72">
        <f t="shared" si="8"/>
        <v>0.26320255284911015</v>
      </c>
      <c r="M84" s="76" cm="1">
        <f t="array" ref="M84:P84">_xlfn.XLOOKUP(A84,RvL!A:A,RvL!C:F,"")</f>
        <v>15</v>
      </c>
      <c r="N84" s="77">
        <v>6.6666669999999997E-2</v>
      </c>
      <c r="O84" s="77">
        <v>0.13333333</v>
      </c>
      <c r="P84" s="77">
        <v>8.3333329999999997E-2</v>
      </c>
      <c r="Q84" s="77">
        <f t="shared" si="9"/>
        <v>0.79999999999999993</v>
      </c>
      <c r="R84" s="77">
        <f t="shared" si="10"/>
        <v>6.6666663999999987E-2</v>
      </c>
      <c r="S84" s="78">
        <f>IF(P84="","",(P84-Players!$AA$2)/Players!$AA$3)</f>
        <v>-3.396654740037603</v>
      </c>
      <c r="T84" s="78">
        <f>IFERROR((Q84-Players!$AC$2)/Players!$AC$3,"")</f>
        <v>1.8813285058725266</v>
      </c>
      <c r="U84" s="78">
        <f>IFERROR(((R84-Players!$AD$2)/Players!$AD$3)*M84,"")</f>
        <v>-42.031909045686241</v>
      </c>
      <c r="V84" s="78">
        <f t="shared" si="11"/>
        <v>-0.83552420979729514</v>
      </c>
    </row>
    <row r="85" spans="1:22" x14ac:dyDescent="0.45">
      <c r="A85" t="s">
        <v>104</v>
      </c>
      <c r="B85" t="s">
        <v>57</v>
      </c>
      <c r="C85" s="68">
        <v>141</v>
      </c>
      <c r="D85" s="69">
        <v>9.2198580000000002E-2</v>
      </c>
      <c r="E85" s="69">
        <v>0.24113475000000001</v>
      </c>
      <c r="F85" s="69">
        <v>0.41732282999999998</v>
      </c>
      <c r="G85" s="69">
        <f t="shared" si="6"/>
        <v>0.66666666999999991</v>
      </c>
      <c r="H85" s="69">
        <f t="shared" si="7"/>
        <v>0.27821522139107607</v>
      </c>
      <c r="I85" s="72">
        <f>(F85-Players!$AA$2)/Players!$AA$3</f>
        <v>0.25277127599327415</v>
      </c>
      <c r="J85" s="72">
        <f>(G85-Players!$AC$2)/Players!$AC$3</f>
        <v>0.20593268043880661</v>
      </c>
      <c r="K85" s="72">
        <f>((H85-Players!$AD$2)/Players!$AD$3)*C85</f>
        <v>43.893307053827478</v>
      </c>
      <c r="L85" s="72">
        <f t="shared" si="8"/>
        <v>0.21618453549822805</v>
      </c>
      <c r="M85" s="76" cm="1">
        <f t="array" ref="M85:P85">_xlfn.XLOOKUP(A85,RvL!A:A,RvL!C:F,"")</f>
        <v>39</v>
      </c>
      <c r="N85" s="77">
        <v>0.15384614999999999</v>
      </c>
      <c r="O85" s="77">
        <v>0.20512821000000001</v>
      </c>
      <c r="P85" s="77">
        <v>0.36363635999999999</v>
      </c>
      <c r="Q85" s="77">
        <f t="shared" si="9"/>
        <v>0.64102563999999995</v>
      </c>
      <c r="R85" s="77">
        <f t="shared" si="10"/>
        <v>0.23310023039627037</v>
      </c>
      <c r="S85" s="78">
        <f>IF(P85="","",(P85-Players!$AA$2)/Players!$AA$3)</f>
        <v>-0.3338483642255386</v>
      </c>
      <c r="T85" s="78">
        <f>IFERROR((Q85-Players!$AC$2)/Players!$AC$3,"")</f>
        <v>-0.11625888727963778</v>
      </c>
      <c r="U85" s="78">
        <f>IFERROR(((R85-Players!$AD$2)/Players!$AD$3)*M85,"")</f>
        <v>-13.754192544021196</v>
      </c>
      <c r="V85" s="78">
        <f t="shared" si="11"/>
        <v>-0.51740880278500101</v>
      </c>
    </row>
    <row r="86" spans="1:22" x14ac:dyDescent="0.45">
      <c r="A86" t="s">
        <v>332</v>
      </c>
      <c r="B86" t="s">
        <v>53</v>
      </c>
      <c r="C86" s="68">
        <v>98</v>
      </c>
      <c r="D86" s="69">
        <v>4.0816329999999998E-2</v>
      </c>
      <c r="E86" s="69">
        <v>0.15306122</v>
      </c>
      <c r="F86" s="69">
        <v>0.35869564999999998</v>
      </c>
      <c r="G86" s="69">
        <f t="shared" si="6"/>
        <v>0.80612245000000005</v>
      </c>
      <c r="H86" s="69">
        <f t="shared" si="7"/>
        <v>0.2891526161823425</v>
      </c>
      <c r="I86" s="72">
        <f>(F86-Players!$AA$2)/Players!$AA$3</f>
        <v>-0.38783435962857959</v>
      </c>
      <c r="J86" s="72">
        <f>(G86-Players!$AC$2)/Players!$AC$3</f>
        <v>1.9582599615815146</v>
      </c>
      <c r="K86" s="72">
        <f>((H86-Players!$AD$2)/Players!$AD$3)*C86</f>
        <v>46.282378027726651</v>
      </c>
      <c r="L86" s="72">
        <f t="shared" si="8"/>
        <v>0.23552966194934186</v>
      </c>
      <c r="M86" s="76" cm="1">
        <f t="array" ref="M86:P86">_xlfn.XLOOKUP(A86,RvL!A:A,RvL!C:F,"")</f>
        <v>36</v>
      </c>
      <c r="N86" s="77">
        <v>0</v>
      </c>
      <c r="O86" s="77">
        <v>0.16666666999999999</v>
      </c>
      <c r="P86" s="77">
        <v>0.61111110999999996</v>
      </c>
      <c r="Q86" s="77">
        <f t="shared" si="9"/>
        <v>0.83333332999999998</v>
      </c>
      <c r="R86" s="77">
        <f t="shared" si="10"/>
        <v>0.5092592562962962</v>
      </c>
      <c r="S86" s="78">
        <f>IF(P86="","",(P86-Players!$AA$2)/Players!$AA$3)</f>
        <v>2.3702509890796919</v>
      </c>
      <c r="T86" s="78">
        <f>IFERROR((Q86-Players!$AC$2)/Players!$AC$3,"")</f>
        <v>2.3001774308172847</v>
      </c>
      <c r="U86" s="78">
        <f>IFERROR(((R86-Players!$AD$2)/Players!$AD$3)*M86,"")</f>
        <v>133.61934619025999</v>
      </c>
      <c r="V86" s="78">
        <f t="shared" si="11"/>
        <v>1.1404971053719548</v>
      </c>
    </row>
    <row r="87" spans="1:22" x14ac:dyDescent="0.45">
      <c r="A87" t="s">
        <v>224</v>
      </c>
      <c r="B87" t="s">
        <v>27</v>
      </c>
      <c r="C87" s="68">
        <v>118</v>
      </c>
      <c r="D87" s="69">
        <v>5.9322029999999998E-2</v>
      </c>
      <c r="E87" s="69">
        <v>0.27118643999999997</v>
      </c>
      <c r="F87" s="69">
        <v>0.42201834999999999</v>
      </c>
      <c r="G87" s="69">
        <f t="shared" si="6"/>
        <v>0.66949152999999995</v>
      </c>
      <c r="H87" s="69">
        <f t="shared" si="7"/>
        <v>0.28253771082957546</v>
      </c>
      <c r="I87" s="72">
        <f>(F87-Players!$AA$2)/Players!$AA$3</f>
        <v>0.30407813697780611</v>
      </c>
      <c r="J87" s="72">
        <f>(G87-Players!$AC$2)/Players!$AC$3</f>
        <v>0.24142837121195962</v>
      </c>
      <c r="K87" s="72">
        <f>((H87-Players!$AD$2)/Players!$AD$3)*C87</f>
        <v>44.240029020955177</v>
      </c>
      <c r="L87" s="72">
        <f t="shared" si="8"/>
        <v>0.21899206209360469</v>
      </c>
      <c r="M87" s="76" cm="1">
        <f t="array" ref="M87:P87">_xlfn.XLOOKUP(A87,RvL!A:A,RvL!C:F,"")</f>
        <v>66</v>
      </c>
      <c r="N87" s="77">
        <v>6.0606060000000003E-2</v>
      </c>
      <c r="O87" s="77">
        <v>0.16666666999999999</v>
      </c>
      <c r="P87" s="77">
        <v>0.29508197000000003</v>
      </c>
      <c r="Q87" s="77">
        <f t="shared" si="9"/>
        <v>0.77272726999999997</v>
      </c>
      <c r="R87" s="77">
        <f t="shared" si="10"/>
        <v>0.22801788510432192</v>
      </c>
      <c r="S87" s="78">
        <f>IF(P87="","",(P87-Players!$AA$2)/Players!$AA$3)</f>
        <v>-1.0829263273924252</v>
      </c>
      <c r="T87" s="78">
        <f>IFERROR((Q87-Players!$AC$2)/Players!$AC$3,"")</f>
        <v>1.5386338623788038</v>
      </c>
      <c r="U87" s="78">
        <f>IFERROR(((R87-Players!$AD$2)/Players!$AD$3)*M87,"")</f>
        <v>-28.213026191768414</v>
      </c>
      <c r="V87" s="78">
        <f t="shared" si="11"/>
        <v>-0.68006612875774453</v>
      </c>
    </row>
    <row r="88" spans="1:22" x14ac:dyDescent="0.45">
      <c r="A88" t="s">
        <v>561</v>
      </c>
      <c r="B88" t="s">
        <v>112</v>
      </c>
      <c r="C88" s="68">
        <v>46</v>
      </c>
      <c r="D88" s="69">
        <v>8.6956519999999995E-2</v>
      </c>
      <c r="E88" s="69">
        <v>0.39130435000000002</v>
      </c>
      <c r="F88" s="69">
        <v>0.63414634000000003</v>
      </c>
      <c r="G88" s="69">
        <f t="shared" si="6"/>
        <v>0.52173913000000005</v>
      </c>
      <c r="H88" s="69">
        <f t="shared" si="7"/>
        <v>0.33085895972428425</v>
      </c>
      <c r="I88" s="72">
        <f>(F88-Players!$AA$2)/Players!$AA$3</f>
        <v>2.6219516193308081</v>
      </c>
      <c r="J88" s="72">
        <f>(G88-Players!$AC$2)/Players!$AC$3</f>
        <v>-1.6151498313860926</v>
      </c>
      <c r="K88" s="72">
        <f>((H88-Players!$AD$2)/Players!$AD$3)*C88</f>
        <v>49.959434815945642</v>
      </c>
      <c r="L88" s="72">
        <f t="shared" si="8"/>
        <v>0.26530405095375359</v>
      </c>
      <c r="M88" s="76" cm="1">
        <f t="array" ref="M88:P88">_xlfn.XLOOKUP(A88,RvL!A:A,RvL!C:F,"")</f>
        <v>28</v>
      </c>
      <c r="N88" s="77">
        <v>3.5714290000000003E-2</v>
      </c>
      <c r="O88" s="77">
        <v>0.25</v>
      </c>
      <c r="P88" s="77">
        <v>0.66666667000000002</v>
      </c>
      <c r="Q88" s="77">
        <f t="shared" si="9"/>
        <v>0.71428570999999996</v>
      </c>
      <c r="R88" s="77">
        <f t="shared" si="10"/>
        <v>0.47619047571428569</v>
      </c>
      <c r="S88" s="78">
        <f>IF(P88="","",(P88-Players!$AA$2)/Players!$AA$3)</f>
        <v>2.977293743415276</v>
      </c>
      <c r="T88" s="78">
        <f>IFERROR((Q88-Players!$AC$2)/Players!$AC$3,"")</f>
        <v>0.80428825160140649</v>
      </c>
      <c r="U88" s="78">
        <f>IFERROR(((R88-Players!$AD$2)/Players!$AD$3)*M88,"")</f>
        <v>90.299013190820673</v>
      </c>
      <c r="V88" s="78">
        <f t="shared" si="11"/>
        <v>0.65315699913624437</v>
      </c>
    </row>
    <row r="89" spans="1:22" x14ac:dyDescent="0.45">
      <c r="A89" t="s">
        <v>162</v>
      </c>
      <c r="B89" t="s">
        <v>63</v>
      </c>
      <c r="C89" s="68">
        <v>112</v>
      </c>
      <c r="D89" s="69">
        <v>8.9285710000000004E-2</v>
      </c>
      <c r="E89" s="69">
        <v>0.25892857000000002</v>
      </c>
      <c r="F89" s="69">
        <v>0.43434342999999997</v>
      </c>
      <c r="G89" s="69">
        <f t="shared" si="6"/>
        <v>0.65178572000000001</v>
      </c>
      <c r="H89" s="69">
        <f t="shared" si="7"/>
        <v>0.2830988452498196</v>
      </c>
      <c r="I89" s="72">
        <f>(F89-Players!$AA$2)/Players!$AA$3</f>
        <v>0.43875143539485756</v>
      </c>
      <c r="J89" s="72">
        <f>(G89-Players!$AC$2)/Players!$AC$3</f>
        <v>1.8946564450495727E-2</v>
      </c>
      <c r="K89" s="72">
        <f>((H89-Players!$AD$2)/Players!$AD$3)*C89</f>
        <v>42.91547609334107</v>
      </c>
      <c r="L89" s="72">
        <f t="shared" si="8"/>
        <v>0.20826670309178824</v>
      </c>
      <c r="M89" s="76" cm="1">
        <f t="array" ref="M89:P89">_xlfn.XLOOKUP(A89,RvL!A:A,RvL!C:F,"")</f>
        <v>72</v>
      </c>
      <c r="N89" s="77">
        <v>5.5555559999999997E-2</v>
      </c>
      <c r="O89" s="77">
        <v>0.27777777999999997</v>
      </c>
      <c r="P89" s="77">
        <v>0.38095237999999998</v>
      </c>
      <c r="Q89" s="77">
        <f t="shared" si="9"/>
        <v>0.66666666000000008</v>
      </c>
      <c r="R89" s="77">
        <f t="shared" si="10"/>
        <v>0.25396825079365082</v>
      </c>
      <c r="S89" s="78">
        <f>IF(P89="","",(P89-Players!$AA$2)/Players!$AA$3)</f>
        <v>-0.14464021881344943</v>
      </c>
      <c r="T89" s="78">
        <f>IFERROR((Q89-Players!$AC$2)/Players!$AC$3,"")</f>
        <v>0.20593255478411873</v>
      </c>
      <c r="U89" s="78">
        <f>IFERROR(((R89-Players!$AD$2)/Players!$AD$3)*M89,"")</f>
        <v>-3.2796229362727964</v>
      </c>
      <c r="V89" s="78">
        <f t="shared" si="11"/>
        <v>-0.3995731927614235</v>
      </c>
    </row>
    <row r="90" spans="1:22" x14ac:dyDescent="0.45">
      <c r="A90" t="s">
        <v>369</v>
      </c>
      <c r="B90" t="s">
        <v>55</v>
      </c>
      <c r="C90" s="68">
        <v>24</v>
      </c>
      <c r="D90" s="69">
        <v>4.1666670000000003E-2</v>
      </c>
      <c r="E90" s="69">
        <v>0.125</v>
      </c>
      <c r="F90" s="69">
        <v>0.47826087</v>
      </c>
      <c r="G90" s="69">
        <f t="shared" si="6"/>
        <v>0.83333332999999998</v>
      </c>
      <c r="H90" s="69">
        <f t="shared" si="7"/>
        <v>0.39855072340579711</v>
      </c>
      <c r="I90" s="72">
        <f>(F90-Players!$AA$2)/Players!$AA$3</f>
        <v>0.91862714434222026</v>
      </c>
      <c r="J90" s="72">
        <f>(G90-Players!$AC$2)/Players!$AC$3</f>
        <v>2.3001774308172847</v>
      </c>
      <c r="K90" s="72">
        <f>((H90-Players!$AD$2)/Players!$AD$3)*C90</f>
        <v>49.975580616250774</v>
      </c>
      <c r="L90" s="72">
        <f t="shared" si="8"/>
        <v>0.26543478903226592</v>
      </c>
      <c r="M90" s="76" cm="1">
        <f t="array" ref="M90:P90">_xlfn.XLOOKUP(A90,RvL!A:A,RvL!C:F,"")</f>
        <v>64</v>
      </c>
      <c r="N90" s="77">
        <v>4.6875E-2</v>
      </c>
      <c r="O90" s="77">
        <v>0.34375</v>
      </c>
      <c r="P90" s="77">
        <v>0.21666667000000001</v>
      </c>
      <c r="Q90" s="77">
        <f t="shared" si="9"/>
        <v>0.609375</v>
      </c>
      <c r="R90" s="77">
        <f t="shared" si="10"/>
        <v>0.13203125203124999</v>
      </c>
      <c r="S90" s="78">
        <f>IF(P90="","",(P90-Players!$AA$2)/Players!$AA$3)</f>
        <v>-1.9397521733392773</v>
      </c>
      <c r="T90" s="78">
        <f>IFERROR((Q90-Players!$AC$2)/Players!$AC$3,"")</f>
        <v>-0.51396402318455692</v>
      </c>
      <c r="U90" s="78">
        <f>IFERROR(((R90-Players!$AD$2)/Players!$AD$3)*M90,"")</f>
        <v>-117.76869529026996</v>
      </c>
      <c r="V90" s="78">
        <f t="shared" si="11"/>
        <v>-1.6875392082707472</v>
      </c>
    </row>
    <row r="91" spans="1:22" x14ac:dyDescent="0.45">
      <c r="A91" t="s">
        <v>204</v>
      </c>
      <c r="B91" t="s">
        <v>18</v>
      </c>
      <c r="C91" s="68">
        <v>177</v>
      </c>
      <c r="D91" s="69">
        <v>0.10734463</v>
      </c>
      <c r="E91" s="69">
        <v>0.24858757000000001</v>
      </c>
      <c r="F91" s="69">
        <v>0.42</v>
      </c>
      <c r="G91" s="69">
        <f t="shared" si="6"/>
        <v>0.64406779999999997</v>
      </c>
      <c r="H91" s="69">
        <f t="shared" si="7"/>
        <v>0.270508476</v>
      </c>
      <c r="I91" s="72">
        <f>(F91-Players!$AA$2)/Players!$AA$3</f>
        <v>0.28202409336429152</v>
      </c>
      <c r="J91" s="72">
        <f>(G91-Players!$AC$2)/Players!$AC$3</f>
        <v>-7.803272009172256E-2</v>
      </c>
      <c r="K91" s="72">
        <f>((H91-Players!$AD$2)/Players!$AD$3)*C91</f>
        <v>35.024305106155879</v>
      </c>
      <c r="L91" s="72">
        <f t="shared" si="8"/>
        <v>0.14436918716939162</v>
      </c>
      <c r="M91" s="76" cm="1">
        <f t="array" ref="M91:P91">_xlfn.XLOOKUP(A91,RvL!A:A,RvL!C:F,"")</f>
        <v>50</v>
      </c>
      <c r="N91" s="77">
        <v>0.06</v>
      </c>
      <c r="O91" s="77">
        <v>0.24</v>
      </c>
      <c r="P91" s="77">
        <v>0.63636364000000001</v>
      </c>
      <c r="Q91" s="77">
        <f t="shared" si="9"/>
        <v>0.7</v>
      </c>
      <c r="R91" s="77">
        <f t="shared" si="10"/>
        <v>0.44545454799999995</v>
      </c>
      <c r="S91" s="78">
        <f>IF(P91="","",(P91-Players!$AA$2)/Players!$AA$3)</f>
        <v>2.6461795435779631</v>
      </c>
      <c r="T91" s="78">
        <f>IFERROR((Q91-Players!$AC$2)/Players!$AC$3,"")</f>
        <v>0.62478160538356464</v>
      </c>
      <c r="U91" s="78">
        <f>IFERROR(((R91-Players!$AD$2)/Players!$AD$3)*M91,"")</f>
        <v>138.63071725272513</v>
      </c>
      <c r="V91" s="78">
        <f t="shared" si="11"/>
        <v>1.1968734519249682</v>
      </c>
    </row>
    <row r="92" spans="1:22" x14ac:dyDescent="0.45">
      <c r="A92" t="s">
        <v>292</v>
      </c>
      <c r="B92" t="s">
        <v>20</v>
      </c>
      <c r="C92" s="68">
        <v>28</v>
      </c>
      <c r="D92" s="69">
        <v>0.14285713999999999</v>
      </c>
      <c r="E92" s="69">
        <v>0.14285713999999999</v>
      </c>
      <c r="F92" s="69">
        <v>0.52173913000000005</v>
      </c>
      <c r="G92" s="69">
        <f t="shared" si="6"/>
        <v>0.7142857199999999</v>
      </c>
      <c r="H92" s="69">
        <f t="shared" si="7"/>
        <v>0.37267081012422359</v>
      </c>
      <c r="I92" s="72">
        <f>(F92-Players!$AA$2)/Players!$AA$3</f>
        <v>1.3937040350102048</v>
      </c>
      <c r="J92" s="72">
        <f>(G92-Players!$AC$2)/Players!$AC$3</f>
        <v>0.80428837725609581</v>
      </c>
      <c r="K92" s="72">
        <f>((H92-Players!$AD$2)/Players!$AD$3)*C92</f>
        <v>47.64012271816005</v>
      </c>
      <c r="L92" s="72">
        <f t="shared" si="8"/>
        <v>0.24652378603009048</v>
      </c>
      <c r="M92" s="76" cm="1">
        <f t="array" ref="M92:P92">_xlfn.XLOOKUP(A92,RvL!A:A,RvL!C:F,"")</f>
        <v>18</v>
      </c>
      <c r="N92" s="77">
        <v>5.5555559999999997E-2</v>
      </c>
      <c r="O92" s="77">
        <v>0.11111111</v>
      </c>
      <c r="P92" s="77">
        <v>0.41176470999999998</v>
      </c>
      <c r="Q92" s="77">
        <f t="shared" si="9"/>
        <v>0.83333333000000009</v>
      </c>
      <c r="R92" s="77">
        <f t="shared" si="10"/>
        <v>0.34313725696078434</v>
      </c>
      <c r="S92" s="78">
        <f>IF(P92="","",(P92-Players!$AA$2)/Players!$AA$3)</f>
        <v>0.19203898432475902</v>
      </c>
      <c r="T92" s="78">
        <f>IFERROR((Q92-Players!$AC$2)/Players!$AC$3,"")</f>
        <v>2.3001774308172864</v>
      </c>
      <c r="U92" s="78">
        <f>IFERROR(((R92-Players!$AD$2)/Players!$AD$3)*M92,"")</f>
        <v>22.802008872080851</v>
      </c>
      <c r="V92" s="78">
        <f t="shared" si="11"/>
        <v>-0.10616304708114303</v>
      </c>
    </row>
    <row r="93" spans="1:22" x14ac:dyDescent="0.45">
      <c r="A93" t="s">
        <v>390</v>
      </c>
      <c r="B93" t="s">
        <v>29</v>
      </c>
      <c r="C93" s="68">
        <v>81</v>
      </c>
      <c r="D93" s="69">
        <v>3.703704E-2</v>
      </c>
      <c r="E93" s="69">
        <v>0.22222222</v>
      </c>
      <c r="F93" s="69">
        <v>0.39473683999999998</v>
      </c>
      <c r="G93" s="69">
        <f t="shared" si="6"/>
        <v>0.74074074000000001</v>
      </c>
      <c r="H93" s="69">
        <f t="shared" si="7"/>
        <v>0.2923976589668616</v>
      </c>
      <c r="I93" s="72">
        <f>(F93-Players!$AA$2)/Players!$AA$3</f>
        <v>5.9793873146982432E-3</v>
      </c>
      <c r="J93" s="72">
        <f>(G93-Players!$AC$2)/Players!$AC$3</f>
        <v>1.1367081110898323</v>
      </c>
      <c r="K93" s="72">
        <f>((H93-Players!$AD$2)/Players!$AD$3)*C93</f>
        <v>42.122226611416139</v>
      </c>
      <c r="L93" s="72">
        <f t="shared" si="8"/>
        <v>0.20184349017648792</v>
      </c>
      <c r="M93" s="76" cm="1">
        <f t="array" ref="M93:P93">_xlfn.XLOOKUP(A93,RvL!A:A,RvL!C:F,"")</f>
        <v>25</v>
      </c>
      <c r="N93" s="77">
        <v>0</v>
      </c>
      <c r="O93" s="77">
        <v>0.2</v>
      </c>
      <c r="P93" s="77">
        <v>0.24</v>
      </c>
      <c r="Q93" s="77">
        <f t="shared" si="9"/>
        <v>0.8</v>
      </c>
      <c r="R93" s="77">
        <f t="shared" si="10"/>
        <v>0.192</v>
      </c>
      <c r="S93" s="78">
        <f>IF(P93="","",(P93-Players!$AA$2)/Players!$AA$3)</f>
        <v>-1.6847942733375296</v>
      </c>
      <c r="T93" s="78">
        <f>IFERROR((Q93-Players!$AC$2)/Players!$AC$3,"")</f>
        <v>1.8813285058725282</v>
      </c>
      <c r="U93" s="78">
        <f>IFERROR(((R93-Players!$AD$2)/Players!$AD$3)*M93,"")</f>
        <v>-23.93891875883617</v>
      </c>
      <c r="V93" s="78">
        <f t="shared" si="11"/>
        <v>-0.63198376589929184</v>
      </c>
    </row>
    <row r="94" spans="1:22" x14ac:dyDescent="0.45">
      <c r="A94" t="s">
        <v>214</v>
      </c>
      <c r="B94" t="s">
        <v>93</v>
      </c>
      <c r="C94" s="68">
        <v>112</v>
      </c>
      <c r="D94" s="69">
        <v>4.4642859999999999E-2</v>
      </c>
      <c r="E94" s="69">
        <v>0.17857143</v>
      </c>
      <c r="F94" s="69">
        <v>0.35849057000000001</v>
      </c>
      <c r="G94" s="69">
        <f t="shared" si="6"/>
        <v>0.77678571000000007</v>
      </c>
      <c r="H94" s="69">
        <f t="shared" si="7"/>
        <v>0.27847035194575476</v>
      </c>
      <c r="I94" s="72">
        <f>(F94-Players!$AA$2)/Players!$AA$3</f>
        <v>-0.39007522135437489</v>
      </c>
      <c r="J94" s="72">
        <f>(G94-Players!$AC$2)/Players!$AC$3</f>
        <v>1.5896300644070094</v>
      </c>
      <c r="K94" s="72">
        <f>((H94-Players!$AD$2)/Players!$AD$3)*C94</f>
        <v>35.286147393867381</v>
      </c>
      <c r="L94" s="72">
        <f t="shared" si="8"/>
        <v>0.14648941391081857</v>
      </c>
      <c r="M94" s="76" cm="1">
        <f t="array" ref="M94:P94">_xlfn.XLOOKUP(A94,RvL!A:A,RvL!C:F,"")</f>
        <v>90</v>
      </c>
      <c r="N94" s="77">
        <v>5.5555559999999997E-2</v>
      </c>
      <c r="O94" s="77">
        <v>0.12222222000000001</v>
      </c>
      <c r="P94" s="77">
        <v>0.41176470999999998</v>
      </c>
      <c r="Q94" s="77">
        <f t="shared" si="9"/>
        <v>0.82222222</v>
      </c>
      <c r="R94" s="77">
        <f t="shared" si="10"/>
        <v>0.33856209397385617</v>
      </c>
      <c r="S94" s="78">
        <f>IF(P94="","",(P94-Players!$AA$2)/Players!$AA$3)</f>
        <v>0.19203898432475902</v>
      </c>
      <c r="T94" s="78">
        <f>IFERROR((Q94-Players!$AC$2)/Players!$AC$3,"")</f>
        <v>2.160561122502366</v>
      </c>
      <c r="U94" s="78">
        <f>IFERROR(((R94-Players!$AD$2)/Players!$AD$3)*M94,"")</f>
        <v>107.94997292796825</v>
      </c>
      <c r="V94" s="78">
        <f t="shared" si="11"/>
        <v>0.85172473852954678</v>
      </c>
    </row>
    <row r="95" spans="1:22" x14ac:dyDescent="0.45">
      <c r="A95" t="s">
        <v>526</v>
      </c>
      <c r="B95" t="s">
        <v>20</v>
      </c>
      <c r="C95" s="68">
        <v>11</v>
      </c>
      <c r="D95" s="69">
        <v>0</v>
      </c>
      <c r="E95" s="69">
        <v>0.27272727000000002</v>
      </c>
      <c r="F95" s="69">
        <v>0.72727273000000003</v>
      </c>
      <c r="G95" s="69">
        <f t="shared" si="6"/>
        <v>0.72727272999999992</v>
      </c>
      <c r="H95" s="69">
        <f t="shared" si="7"/>
        <v>0.52892562380165287</v>
      </c>
      <c r="I95" s="72">
        <f>(F95-Players!$AA$2)/Players!$AA$3</f>
        <v>3.6395221430899016</v>
      </c>
      <c r="J95" s="72">
        <f>(G95-Players!$AC$2)/Players!$AC$3</f>
        <v>0.96747624887728767</v>
      </c>
      <c r="K95" s="72">
        <f>((H95-Players!$AD$2)/Players!$AD$3)*C95</f>
        <v>44.01193151397861</v>
      </c>
      <c r="L95" s="72">
        <f t="shared" si="8"/>
        <v>0.21714507840670158</v>
      </c>
      <c r="M95" s="76" t="str" cm="1">
        <f t="array" ref="M95">_xlfn.XLOOKUP(A95,RvL!A:A,RvL!C:F,"")</f>
        <v/>
      </c>
      <c r="N95" s="77"/>
      <c r="O95" s="77"/>
      <c r="P95" s="77"/>
      <c r="Q95" s="77" t="str">
        <f t="shared" si="9"/>
        <v/>
      </c>
      <c r="R95" s="77" t="str">
        <f t="shared" si="10"/>
        <v/>
      </c>
      <c r="S95" s="78" t="str">
        <f>IF(P95="","",(P95-Players!$AA$2)/Players!$AA$3)</f>
        <v/>
      </c>
      <c r="T95" s="78" t="str">
        <f>IFERROR((Q95-Players!$AC$2)/Players!$AC$3,"")</f>
        <v/>
      </c>
      <c r="U95" s="78" t="str">
        <f>IFERROR(((R95-Players!$AD$2)/Players!$AD$3)*M95,"")</f>
        <v/>
      </c>
      <c r="V95" s="78" t="str">
        <f t="shared" si="11"/>
        <v/>
      </c>
    </row>
    <row r="96" spans="1:22" x14ac:dyDescent="0.45">
      <c r="A96" t="s">
        <v>166</v>
      </c>
      <c r="B96" t="s">
        <v>114</v>
      </c>
      <c r="C96" s="68">
        <v>100</v>
      </c>
      <c r="D96" s="69">
        <v>0.11</v>
      </c>
      <c r="E96" s="69">
        <v>0.22</v>
      </c>
      <c r="F96" s="69">
        <v>0.41860465000000002</v>
      </c>
      <c r="G96" s="69">
        <f t="shared" si="6"/>
        <v>0.67</v>
      </c>
      <c r="H96" s="69">
        <f t="shared" si="7"/>
        <v>0.28046511550000003</v>
      </c>
      <c r="I96" s="72">
        <f>(F96-Players!$AA$2)/Players!$AA$3</f>
        <v>0.2667774266533065</v>
      </c>
      <c r="J96" s="72">
        <f>(G96-Players!$AC$2)/Players!$AC$3</f>
        <v>0.24781753523687705</v>
      </c>
      <c r="K96" s="72">
        <f>((H96-Players!$AD$2)/Players!$AD$3)*C96</f>
        <v>34.441245633060902</v>
      </c>
      <c r="L96" s="72">
        <f t="shared" si="8"/>
        <v>0.13964795479129563</v>
      </c>
      <c r="M96" s="76" cm="1">
        <f t="array" ref="M96:P96">_xlfn.XLOOKUP(A96,RvL!A:A,RvL!C:F,"")</f>
        <v>28</v>
      </c>
      <c r="N96" s="77">
        <v>0.10714286000000001</v>
      </c>
      <c r="O96" s="77">
        <v>0.25</v>
      </c>
      <c r="P96" s="77">
        <v>0.125</v>
      </c>
      <c r="Q96" s="77">
        <f t="shared" si="9"/>
        <v>0.64285714000000005</v>
      </c>
      <c r="R96" s="77">
        <f t="shared" si="10"/>
        <v>8.0357142500000006E-2</v>
      </c>
      <c r="S96" s="78">
        <f>IF(P96="","",(P96-Players!$AA$2)/Players!$AA$3)</f>
        <v>-2.9413726742859154</v>
      </c>
      <c r="T96" s="78">
        <f>IFERROR((Q96-Players!$AC$2)/Players!$AC$3,"")</f>
        <v>-9.3245230797181208E-2</v>
      </c>
      <c r="U96" s="78">
        <f>IFERROR(((R96-Players!$AD$2)/Players!$AD$3)*M96,"")</f>
        <v>-72.81792416371259</v>
      </c>
      <c r="V96" s="78">
        <f t="shared" si="11"/>
        <v>-1.1818571864710277</v>
      </c>
    </row>
    <row r="97" spans="1:22" x14ac:dyDescent="0.45">
      <c r="A97" t="s">
        <v>165</v>
      </c>
      <c r="B97" t="s">
        <v>10</v>
      </c>
      <c r="C97" s="68">
        <v>136</v>
      </c>
      <c r="D97" s="69">
        <v>8.0882350000000006E-2</v>
      </c>
      <c r="E97" s="69">
        <v>0.32352941000000002</v>
      </c>
      <c r="F97" s="69">
        <v>0.45528455000000001</v>
      </c>
      <c r="G97" s="69">
        <f t="shared" si="6"/>
        <v>0.59558823999999999</v>
      </c>
      <c r="H97" s="69">
        <f t="shared" si="7"/>
        <v>0.27116212383369198</v>
      </c>
      <c r="I97" s="72">
        <f>(F97-Players!$AA$2)/Players!$AA$3</f>
        <v>0.66757021003545147</v>
      </c>
      <c r="J97" s="72">
        <f>(G97-Players!$AC$2)/Players!$AC$3</f>
        <v>-0.68720112864240912</v>
      </c>
      <c r="K97" s="72">
        <f>((H97-Players!$AD$2)/Players!$AD$3)*C97</f>
        <v>28.219642698733839</v>
      </c>
      <c r="L97" s="72">
        <f t="shared" si="8"/>
        <v>8.9269503582396076E-2</v>
      </c>
      <c r="M97" s="76" cm="1">
        <f t="array" ref="M97:P97">_xlfn.XLOOKUP(A97,RvL!A:A,RvL!C:F,"")</f>
        <v>61</v>
      </c>
      <c r="N97" s="77">
        <v>0.16393442999999999</v>
      </c>
      <c r="O97" s="77">
        <v>0.29508197000000003</v>
      </c>
      <c r="P97" s="77">
        <v>0.56000000000000005</v>
      </c>
      <c r="Q97" s="77">
        <f t="shared" si="9"/>
        <v>0.54098360000000001</v>
      </c>
      <c r="R97" s="77">
        <f t="shared" si="10"/>
        <v>0.30295081600000001</v>
      </c>
      <c r="S97" s="78">
        <f>IF(P97="","",(P97-Players!$AA$2)/Players!$AA$3)</f>
        <v>1.8117717119101533</v>
      </c>
      <c r="T97" s="78">
        <f>IFERROR((Q97-Players!$AC$2)/Players!$AC$3,"")</f>
        <v>-1.3733340400855649</v>
      </c>
      <c r="U97" s="78">
        <f>IFERROR(((R97-Players!$AD$2)/Players!$AD$3)*M97,"")</f>
        <v>41.195840857851174</v>
      </c>
      <c r="V97" s="78">
        <f t="shared" si="11"/>
        <v>0.10076177120552936</v>
      </c>
    </row>
    <row r="98" spans="1:22" x14ac:dyDescent="0.45">
      <c r="A98" t="s">
        <v>126</v>
      </c>
      <c r="B98" t="s">
        <v>18</v>
      </c>
      <c r="C98" s="68">
        <v>83</v>
      </c>
      <c r="D98" s="69">
        <v>6.0240960000000003E-2</v>
      </c>
      <c r="E98" s="69">
        <v>0.27710843000000002</v>
      </c>
      <c r="F98" s="69">
        <v>0.42857142999999998</v>
      </c>
      <c r="G98" s="69">
        <f t="shared" si="6"/>
        <v>0.66265061000000003</v>
      </c>
      <c r="H98" s="69">
        <f t="shared" si="7"/>
        <v>0.28399311951807232</v>
      </c>
      <c r="I98" s="72">
        <f>(F98-Players!$AA$2)/Players!$AA$3</f>
        <v>0.3756821264359525</v>
      </c>
      <c r="J98" s="72">
        <f>(G98-Players!$AC$2)/Players!$AC$3</f>
        <v>0.15546900298703115</v>
      </c>
      <c r="K98" s="72">
        <f>((H98-Players!$AD$2)/Players!$AD$3)*C98</f>
        <v>32.895822610276745</v>
      </c>
      <c r="L98" s="72">
        <f t="shared" si="8"/>
        <v>0.12713413493293099</v>
      </c>
      <c r="M98" s="76" cm="1">
        <f t="array" ref="M98:P98">_xlfn.XLOOKUP(A98,RvL!A:A,RvL!C:F,"")</f>
        <v>20</v>
      </c>
      <c r="N98" s="77">
        <v>0.1</v>
      </c>
      <c r="O98" s="77">
        <v>0.25</v>
      </c>
      <c r="P98" s="77">
        <v>0.61111110999999996</v>
      </c>
      <c r="Q98" s="77">
        <f t="shared" si="9"/>
        <v>0.65</v>
      </c>
      <c r="R98" s="77">
        <f t="shared" si="10"/>
        <v>0.39722222149999997</v>
      </c>
      <c r="S98" s="78">
        <f>IF(P98="","",(P98-Players!$AA$2)/Players!$AA$3)</f>
        <v>2.3702509890796919</v>
      </c>
      <c r="T98" s="78">
        <f>IFERROR((Q98-Players!$AC$2)/Players!$AC$3,"")</f>
        <v>-3.4918448609156561E-3</v>
      </c>
      <c r="U98" s="78">
        <f>IFERROR(((R98-Players!$AD$2)/Players!$AD$3)*M98,"")</f>
        <v>41.255277489005735</v>
      </c>
      <c r="V98" s="78">
        <f t="shared" si="11"/>
        <v>0.10143041459157008</v>
      </c>
    </row>
    <row r="99" spans="1:22" x14ac:dyDescent="0.45">
      <c r="A99" t="s">
        <v>177</v>
      </c>
      <c r="B99" t="s">
        <v>42</v>
      </c>
      <c r="C99" s="68">
        <v>66</v>
      </c>
      <c r="D99" s="69">
        <v>0.10606061</v>
      </c>
      <c r="E99" s="69">
        <v>0.16666666999999999</v>
      </c>
      <c r="F99" s="69">
        <v>0.4</v>
      </c>
      <c r="G99" s="69">
        <f t="shared" si="6"/>
        <v>0.72727271999999998</v>
      </c>
      <c r="H99" s="69">
        <f t="shared" si="7"/>
        <v>0.29090908799999998</v>
      </c>
      <c r="I99" s="72">
        <f>(F99-Players!$AA$2)/Players!$AA$3</f>
        <v>6.348871928631182E-2</v>
      </c>
      <c r="J99" s="72">
        <f>(G99-Players!$AC$2)/Players!$AC$3</f>
        <v>0.96747612322259835</v>
      </c>
      <c r="K99" s="72">
        <f>((H99-Players!$AD$2)/Players!$AD$3)*C99</f>
        <v>32.875901338524223</v>
      </c>
      <c r="L99" s="72">
        <f t="shared" si="8"/>
        <v>0.12697282556819053</v>
      </c>
      <c r="M99" s="76" cm="1">
        <f t="array" ref="M99:P99">_xlfn.XLOOKUP(A99,RvL!A:A,RvL!C:F,"")</f>
        <v>39</v>
      </c>
      <c r="N99" s="77">
        <v>0.10256410000000001</v>
      </c>
      <c r="O99" s="77">
        <v>0.17948718</v>
      </c>
      <c r="P99" s="77">
        <v>0.29411765000000001</v>
      </c>
      <c r="Q99" s="77">
        <f t="shared" si="9"/>
        <v>0.71794871999999998</v>
      </c>
      <c r="R99" s="77">
        <f t="shared" si="10"/>
        <v>0.21116139034690801</v>
      </c>
      <c r="S99" s="78">
        <f>IF(P99="","",(P99-Players!$AA$2)/Players!$AA$3)</f>
        <v>-1.0934632289889692</v>
      </c>
      <c r="T99" s="78">
        <f>IFERROR((Q99-Players!$AC$2)/Players!$AC$3,"")</f>
        <v>0.8503156902210075</v>
      </c>
      <c r="U99" s="78">
        <f>IFERROR(((R99-Players!$AD$2)/Players!$AD$3)*M99,"")</f>
        <v>-26.346546790264522</v>
      </c>
      <c r="V99" s="78">
        <f t="shared" si="11"/>
        <v>-0.65906882317776561</v>
      </c>
    </row>
    <row r="100" spans="1:22" x14ac:dyDescent="0.45">
      <c r="A100" t="s">
        <v>318</v>
      </c>
      <c r="B100" t="s">
        <v>10</v>
      </c>
      <c r="C100" s="68">
        <v>162</v>
      </c>
      <c r="D100" s="69">
        <v>2.4691359999999999E-2</v>
      </c>
      <c r="E100" s="69">
        <v>0.12345679</v>
      </c>
      <c r="F100" s="69">
        <v>0.31168831000000002</v>
      </c>
      <c r="G100" s="69">
        <f t="shared" si="6"/>
        <v>0.85185184999999997</v>
      </c>
      <c r="H100" s="69">
        <f t="shared" si="7"/>
        <v>0.26551226349687351</v>
      </c>
      <c r="I100" s="72">
        <f>(F100-Players!$AA$2)/Players!$AA$3</f>
        <v>-0.90147269119411899</v>
      </c>
      <c r="J100" s="72">
        <f>(G100-Players!$AC$2)/Players!$AC$3</f>
        <v>2.5328713198937134</v>
      </c>
      <c r="K100" s="72">
        <f>((H100-Players!$AD$2)/Players!$AD$3)*C100</f>
        <v>20.144146522226752</v>
      </c>
      <c r="L100" s="72">
        <f t="shared" si="8"/>
        <v>2.3879443430667557E-2</v>
      </c>
      <c r="M100" s="76" cm="1">
        <f t="array" ref="M100:P100">_xlfn.XLOOKUP(A100,RvL!A:A,RvL!C:F,"")</f>
        <v>69</v>
      </c>
      <c r="N100" s="77">
        <v>8.6956519999999995E-2</v>
      </c>
      <c r="O100" s="77">
        <v>8.6956519999999995E-2</v>
      </c>
      <c r="P100" s="77">
        <v>0.29032258</v>
      </c>
      <c r="Q100" s="77">
        <f t="shared" si="9"/>
        <v>0.82608696000000004</v>
      </c>
      <c r="R100" s="77">
        <f t="shared" si="10"/>
        <v>0.23983169753155681</v>
      </c>
      <c r="S100" s="78">
        <f>IF(P100="","",(P100-Players!$AA$2)/Players!$AA$3)</f>
        <v>-1.1349310810940754</v>
      </c>
      <c r="T100" s="78">
        <f>IFERROR((Q100-Players!$AC$2)/Players!$AC$3,"")</f>
        <v>2.2091233931843233</v>
      </c>
      <c r="U100" s="78">
        <f>IFERROR(((R100-Players!$AD$2)/Players!$AD$3)*M100,"")</f>
        <v>-17.498569984384009</v>
      </c>
      <c r="V100" s="78">
        <f t="shared" si="11"/>
        <v>-0.55953187001988658</v>
      </c>
    </row>
    <row r="101" spans="1:22" x14ac:dyDescent="0.45">
      <c r="A101" t="s">
        <v>148</v>
      </c>
      <c r="B101" t="s">
        <v>114</v>
      </c>
      <c r="C101" s="68">
        <v>118</v>
      </c>
      <c r="D101" s="69">
        <v>0.11016948999999999</v>
      </c>
      <c r="E101" s="69">
        <v>0.20338982999999999</v>
      </c>
      <c r="F101" s="69">
        <v>0.39423077000000001</v>
      </c>
      <c r="G101" s="69">
        <f t="shared" si="6"/>
        <v>0.68644068000000003</v>
      </c>
      <c r="H101" s="69">
        <f t="shared" si="7"/>
        <v>0.27061603783572363</v>
      </c>
      <c r="I101" s="72">
        <f>(F101-Players!$AA$2)/Players!$AA$3</f>
        <v>4.4967747671640512E-4</v>
      </c>
      <c r="J101" s="72">
        <f>(G101-Players!$AC$2)/Players!$AC$3</f>
        <v>0.45440239019618561</v>
      </c>
      <c r="K101" s="72">
        <f>((H101-Players!$AD$2)/Players!$AD$3)*C101</f>
        <v>23.536333298566895</v>
      </c>
      <c r="L101" s="72">
        <f t="shared" si="8"/>
        <v>5.1347142319074716E-2</v>
      </c>
      <c r="M101" s="76" cm="1">
        <f t="array" ref="M101:P101">_xlfn.XLOOKUP(A101,RvL!A:A,RvL!C:F,"")</f>
        <v>47</v>
      </c>
      <c r="N101" s="77">
        <v>0.14893617000000001</v>
      </c>
      <c r="O101" s="77">
        <v>0.23404254999999999</v>
      </c>
      <c r="P101" s="77">
        <v>0.47499999999999998</v>
      </c>
      <c r="Q101" s="77">
        <f t="shared" si="9"/>
        <v>0.61702128000000001</v>
      </c>
      <c r="R101" s="77">
        <f t="shared" si="10"/>
        <v>0.29308510799999998</v>
      </c>
      <c r="S101" s="78">
        <f>IF(P101="","",(P101-Players!$AA$2)/Players!$AA$3)</f>
        <v>0.88299637207873682</v>
      </c>
      <c r="T101" s="78">
        <f>IFERROR((Q101-Players!$AC$2)/Players!$AC$3,"")</f>
        <v>-0.41788492884184941</v>
      </c>
      <c r="U101" s="78">
        <f>IFERROR(((R101-Players!$AD$2)/Players!$AD$3)*M101,"")</f>
        <v>24.916810056817891</v>
      </c>
      <c r="V101" s="78">
        <f t="shared" si="11"/>
        <v>-8.2372199627350512E-2</v>
      </c>
    </row>
    <row r="102" spans="1:22" x14ac:dyDescent="0.45">
      <c r="A102" t="s">
        <v>155</v>
      </c>
      <c r="B102" t="s">
        <v>27</v>
      </c>
      <c r="C102" s="68">
        <v>57</v>
      </c>
      <c r="D102" s="69">
        <v>3.5087720000000003E-2</v>
      </c>
      <c r="E102" s="69">
        <v>0.26315789000000001</v>
      </c>
      <c r="F102" s="69">
        <v>0.41176470999999998</v>
      </c>
      <c r="G102" s="69">
        <f t="shared" si="6"/>
        <v>0.70175438999999995</v>
      </c>
      <c r="H102" s="69">
        <f t="shared" si="7"/>
        <v>0.28895769288957684</v>
      </c>
      <c r="I102" s="72">
        <f>(F102-Players!$AA$2)/Players!$AA$3</f>
        <v>0.19203898432475902</v>
      </c>
      <c r="J102" s="72">
        <f>(G102-Players!$AC$2)/Players!$AC$3</f>
        <v>0.64682633855105287</v>
      </c>
      <c r="K102" s="72">
        <f>((H102-Players!$AD$2)/Players!$AD$3)*C102</f>
        <v>26.755823685162877</v>
      </c>
      <c r="L102" s="72">
        <f t="shared" si="8"/>
        <v>7.7416459353719241E-2</v>
      </c>
      <c r="M102" s="76" cm="1">
        <f t="array" ref="M102:P102">_xlfn.XLOOKUP(A102,RvL!A:A,RvL!C:F,"")</f>
        <v>41</v>
      </c>
      <c r="N102" s="77">
        <v>2.4390240000000001E-2</v>
      </c>
      <c r="O102" s="77">
        <v>0.24390244</v>
      </c>
      <c r="P102" s="77">
        <v>0.43589744000000002</v>
      </c>
      <c r="Q102" s="77">
        <f t="shared" si="9"/>
        <v>0.73170731999999994</v>
      </c>
      <c r="R102" s="77">
        <f t="shared" si="10"/>
        <v>0.31894934761726079</v>
      </c>
      <c r="S102" s="78">
        <f>IF(P102="","",(P102-Players!$AA$2)/Players!$AA$3)</f>
        <v>0.45573174322840421</v>
      </c>
      <c r="T102" s="78">
        <f>IFERROR((Q102-Players!$AC$2)/Players!$AC$3,"")</f>
        <v>1.0231989520716813</v>
      </c>
      <c r="U102" s="78">
        <f>IFERROR(((R102-Players!$AD$2)/Players!$AD$3)*M102,"")</f>
        <v>37.342682138110405</v>
      </c>
      <c r="V102" s="78">
        <f t="shared" si="11"/>
        <v>5.741494882893719E-2</v>
      </c>
    </row>
    <row r="103" spans="1:22" x14ac:dyDescent="0.45">
      <c r="A103" t="s">
        <v>363</v>
      </c>
      <c r="B103" t="s">
        <v>66</v>
      </c>
      <c r="C103" s="68">
        <v>29</v>
      </c>
      <c r="D103" s="69">
        <v>6.8965520000000002E-2</v>
      </c>
      <c r="E103" s="69">
        <v>0.31034483000000002</v>
      </c>
      <c r="F103" s="69">
        <v>0.52</v>
      </c>
      <c r="G103" s="69">
        <f t="shared" si="6"/>
        <v>0.62068964999999998</v>
      </c>
      <c r="H103" s="69">
        <f t="shared" si="7"/>
        <v>0.322758618</v>
      </c>
      <c r="I103" s="72">
        <f>(F103-Players!$AA$2)/Players!$AA$3</f>
        <v>1.3747009637541925</v>
      </c>
      <c r="J103" s="72">
        <f>(G103-Players!$AC$2)/Players!$AC$3</f>
        <v>-0.37179013930838273</v>
      </c>
      <c r="K103" s="72">
        <f>((H103-Players!$AD$2)/Players!$AD$3)*C103</f>
        <v>28.038921660318096</v>
      </c>
      <c r="L103" s="72">
        <f t="shared" si="8"/>
        <v>8.7806143398155401E-2</v>
      </c>
      <c r="M103" s="76" cm="1">
        <f t="array" ref="M103:P103">_xlfn.XLOOKUP(A103,RvL!A:A,RvL!C:F,"")</f>
        <v>35</v>
      </c>
      <c r="N103" s="77">
        <v>8.5714289999999999E-2</v>
      </c>
      <c r="O103" s="77">
        <v>0.25714285999999997</v>
      </c>
      <c r="P103" s="77">
        <v>0.28125</v>
      </c>
      <c r="Q103" s="77">
        <f t="shared" si="9"/>
        <v>0.65714285000000006</v>
      </c>
      <c r="R103" s="77">
        <f t="shared" si="10"/>
        <v>0.1848214265625</v>
      </c>
      <c r="S103" s="78">
        <f>IF(P103="","",(P103-Players!$AA$2)/Players!$AA$3)</f>
        <v>-1.2340650643016955</v>
      </c>
      <c r="T103" s="78">
        <f>IFERROR((Q103-Players!$AC$2)/Players!$AC$3,"")</f>
        <v>8.6261415420660612E-2</v>
      </c>
      <c r="U103" s="78">
        <f>IFERROR(((R103-Players!$AD$2)/Players!$AD$3)*M103,"")</f>
        <v>-37.212213359376221</v>
      </c>
      <c r="V103" s="78">
        <f t="shared" si="11"/>
        <v>-0.78130415087437488</v>
      </c>
    </row>
    <row r="104" spans="1:22" x14ac:dyDescent="0.45">
      <c r="A104" t="s">
        <v>295</v>
      </c>
      <c r="B104" t="s">
        <v>12</v>
      </c>
      <c r="C104" s="68">
        <v>177</v>
      </c>
      <c r="D104" s="69">
        <v>6.7796609999999993E-2</v>
      </c>
      <c r="E104" s="69">
        <v>0.28248588000000002</v>
      </c>
      <c r="F104" s="69">
        <v>0.40372670999999999</v>
      </c>
      <c r="G104" s="69">
        <f t="shared" si="6"/>
        <v>0.64971750999999989</v>
      </c>
      <c r="H104" s="69">
        <f t="shared" si="7"/>
        <v>0.26230831274169203</v>
      </c>
      <c r="I104" s="72">
        <f>(F104-Players!$AA$2)/Players!$AA$3</f>
        <v>0.10420961748281893</v>
      </c>
      <c r="J104" s="72">
        <f>(G104-Players!$AC$2)/Players!$AC$3</f>
        <v>-7.041464200108624E-3</v>
      </c>
      <c r="K104" s="72">
        <f>((H104-Players!$AD$2)/Players!$AD$3)*C104</f>
        <v>13.663164971528271</v>
      </c>
      <c r="L104" s="72">
        <f t="shared" si="8"/>
        <v>-2.8599285328476009E-2</v>
      </c>
      <c r="M104" s="76" cm="1">
        <f t="array" ref="M104:P104">_xlfn.XLOOKUP(A104,RvL!A:A,RvL!C:F,"")</f>
        <v>54</v>
      </c>
      <c r="N104" s="77">
        <v>3.703704E-2</v>
      </c>
      <c r="O104" s="77">
        <v>0.27777777999999997</v>
      </c>
      <c r="P104" s="77">
        <v>0.59183673000000003</v>
      </c>
      <c r="Q104" s="77">
        <f t="shared" si="9"/>
        <v>0.68518518000000006</v>
      </c>
      <c r="R104" s="77">
        <f t="shared" si="10"/>
        <v>0.40551775637566145</v>
      </c>
      <c r="S104" s="78">
        <f>IF(P104="","",(P104-Players!$AA$2)/Players!$AA$3)</f>
        <v>2.1596442969086356</v>
      </c>
      <c r="T104" s="78">
        <f>IFERROR((Q104-Players!$AC$2)/Players!$AC$3,"")</f>
        <v>0.43862644386054711</v>
      </c>
      <c r="U104" s="78">
        <f>IFERROR(((R104-Players!$AD$2)/Players!$AD$3)*M104,"")</f>
        <v>117.98200240446279</v>
      </c>
      <c r="V104" s="78">
        <f t="shared" si="11"/>
        <v>0.96458191141641969</v>
      </c>
    </row>
    <row r="105" spans="1:22" x14ac:dyDescent="0.45">
      <c r="A105" t="s">
        <v>317</v>
      </c>
      <c r="B105" t="s">
        <v>65</v>
      </c>
      <c r="C105" s="68">
        <v>105</v>
      </c>
      <c r="D105" s="69">
        <v>0.10476190000000001</v>
      </c>
      <c r="E105" s="69">
        <v>0.20952381</v>
      </c>
      <c r="F105" s="69">
        <v>0.39361701999999998</v>
      </c>
      <c r="G105" s="69">
        <f t="shared" si="6"/>
        <v>0.68571429000000006</v>
      </c>
      <c r="H105" s="69">
        <f t="shared" si="7"/>
        <v>0.26990881540121581</v>
      </c>
      <c r="I105" s="72">
        <f>(F105-Players!$AA$2)/Players!$AA$3</f>
        <v>-6.2566268153018724E-3</v>
      </c>
      <c r="J105" s="72">
        <f>(G105-Players!$AC$2)/Players!$AC$3</f>
        <v>0.44527495916572424</v>
      </c>
      <c r="K105" s="72">
        <f>((H105-Players!$AD$2)/Players!$AD$3)*C105</f>
        <v>19.850463618037981</v>
      </c>
      <c r="L105" s="72">
        <f t="shared" si="8"/>
        <v>2.1501392305300751E-2</v>
      </c>
      <c r="M105" s="76" cm="1">
        <f t="array" ref="M105:P105">_xlfn.XLOOKUP(A105,RvL!A:A,RvL!C:F,"")</f>
        <v>31</v>
      </c>
      <c r="N105" s="77">
        <v>3.2258059999999998E-2</v>
      </c>
      <c r="O105" s="77">
        <v>0.45161289999999998</v>
      </c>
      <c r="P105" s="77">
        <v>0.3</v>
      </c>
      <c r="Q105" s="77">
        <f t="shared" si="9"/>
        <v>0.51612904000000004</v>
      </c>
      <c r="R105" s="77">
        <f t="shared" si="10"/>
        <v>0.15483871200000002</v>
      </c>
      <c r="S105" s="78">
        <f>IF(P105="","",(P105-Players!$AA$2)/Players!$AA$3)</f>
        <v>-1.0291881511035892</v>
      </c>
      <c r="T105" s="78">
        <f>IFERROR((Q105-Players!$AC$2)/Players!$AC$3,"")</f>
        <v>-1.685643243395734</v>
      </c>
      <c r="U105" s="78">
        <f>IFERROR(((R105-Players!$AD$2)/Players!$AD$3)*M105,"")</f>
        <v>-46.638608146176452</v>
      </c>
      <c r="V105" s="78">
        <f t="shared" si="11"/>
        <v>-0.88734812419467302</v>
      </c>
    </row>
    <row r="106" spans="1:22" x14ac:dyDescent="0.45">
      <c r="A106" t="s">
        <v>571</v>
      </c>
      <c r="B106" t="s">
        <v>29</v>
      </c>
      <c r="C106" s="68">
        <v>15</v>
      </c>
      <c r="D106" s="69">
        <v>0</v>
      </c>
      <c r="E106" s="69">
        <v>0.33333332999999998</v>
      </c>
      <c r="F106" s="69">
        <v>0.57142857000000002</v>
      </c>
      <c r="G106" s="69">
        <f t="shared" si="6"/>
        <v>0.66666667000000002</v>
      </c>
      <c r="H106" s="69">
        <f t="shared" si="7"/>
        <v>0.38095238190476194</v>
      </c>
      <c r="I106" s="72">
        <f>(F106-Players!$AA$2)/Players!$AA$3</f>
        <v>1.9366490529164719</v>
      </c>
      <c r="J106" s="72">
        <f>(G106-Players!$AC$2)/Players!$AC$3</f>
        <v>0.20593268043880802</v>
      </c>
      <c r="K106" s="72">
        <f>((H106-Players!$AD$2)/Players!$AD$3)*C106</f>
        <v>27.349732152633074</v>
      </c>
      <c r="L106" s="72">
        <f t="shared" si="8"/>
        <v>8.2225539757407179E-2</v>
      </c>
      <c r="M106" s="76" t="str" cm="1">
        <f t="array" ref="M106">_xlfn.XLOOKUP(A106,RvL!A:A,RvL!C:F,"")</f>
        <v/>
      </c>
      <c r="N106" s="77"/>
      <c r="O106" s="77"/>
      <c r="P106" s="77"/>
      <c r="Q106" s="77" t="str">
        <f t="shared" si="9"/>
        <v/>
      </c>
      <c r="R106" s="77" t="str">
        <f t="shared" si="10"/>
        <v/>
      </c>
      <c r="S106" s="78" t="str">
        <f>IF(P106="","",(P106-Players!$AA$2)/Players!$AA$3)</f>
        <v/>
      </c>
      <c r="T106" s="78" t="str">
        <f>IFERROR((Q106-Players!$AC$2)/Players!$AC$3,"")</f>
        <v/>
      </c>
      <c r="U106" s="78" t="str">
        <f>IFERROR(((R106-Players!$AD$2)/Players!$AD$3)*M106,"")</f>
        <v/>
      </c>
      <c r="V106" s="78" t="str">
        <f t="shared" si="11"/>
        <v/>
      </c>
    </row>
    <row r="107" spans="1:22" x14ac:dyDescent="0.45">
      <c r="A107" t="s">
        <v>25</v>
      </c>
      <c r="B107" t="s">
        <v>12</v>
      </c>
      <c r="C107" s="68">
        <v>81</v>
      </c>
      <c r="D107" s="69">
        <v>9.8765430000000001E-2</v>
      </c>
      <c r="E107" s="69">
        <v>0.32098765000000001</v>
      </c>
      <c r="F107" s="69">
        <v>0.47222222000000003</v>
      </c>
      <c r="G107" s="69">
        <f t="shared" si="6"/>
        <v>0.58024692</v>
      </c>
      <c r="H107" s="69">
        <f t="shared" si="7"/>
        <v>0.27400548871056241</v>
      </c>
      <c r="I107" s="72">
        <f>(F107-Players!$AA$2)/Players!$AA$3</f>
        <v>0.85264421250842082</v>
      </c>
      <c r="J107" s="72">
        <f>(G107-Players!$AC$2)/Players!$AC$3</f>
        <v>-0.87997200959650224</v>
      </c>
      <c r="K107" s="72">
        <f>((H107-Players!$AD$2)/Players!$AD$3)*C107</f>
        <v>20.196870229089967</v>
      </c>
      <c r="L107" s="72">
        <f t="shared" si="8"/>
        <v>2.4306365354454407E-2</v>
      </c>
      <c r="M107" s="76" cm="1">
        <f t="array" ref="M107:P107">_xlfn.XLOOKUP(A107,RvL!A:A,RvL!C:F,"")</f>
        <v>27</v>
      </c>
      <c r="N107" s="77">
        <v>7.4074070000000006E-2</v>
      </c>
      <c r="O107" s="77">
        <v>0.18518519</v>
      </c>
      <c r="P107" s="77">
        <v>0.36</v>
      </c>
      <c r="Q107" s="77">
        <f t="shared" si="9"/>
        <v>0.74074074000000001</v>
      </c>
      <c r="R107" s="77">
        <f t="shared" si="10"/>
        <v>0.26666666639999997</v>
      </c>
      <c r="S107" s="78">
        <f>IF(P107="","",(P107-Players!$AA$2)/Players!$AA$3)</f>
        <v>-0.37358202886964881</v>
      </c>
      <c r="T107" s="78">
        <f>IFERROR((Q107-Players!$AC$2)/Players!$AC$3,"")</f>
        <v>1.1367081110898323</v>
      </c>
      <c r="U107" s="78">
        <f>IFERROR(((R107-Players!$AD$2)/Players!$AD$3)*M107,"")</f>
        <v>3.8160800380085793</v>
      </c>
      <c r="V107" s="78">
        <f t="shared" si="11"/>
        <v>-0.3197487684813034</v>
      </c>
    </row>
    <row r="108" spans="1:22" x14ac:dyDescent="0.45">
      <c r="A108" t="s">
        <v>466</v>
      </c>
      <c r="B108" t="s">
        <v>33</v>
      </c>
      <c r="C108" s="68">
        <v>27</v>
      </c>
      <c r="D108" s="69">
        <v>3.703704E-2</v>
      </c>
      <c r="E108" s="69">
        <v>0.11111111</v>
      </c>
      <c r="F108" s="69">
        <v>0.36</v>
      </c>
      <c r="G108" s="69">
        <f t="shared" si="6"/>
        <v>0.85185185000000008</v>
      </c>
      <c r="H108" s="69">
        <f t="shared" si="7"/>
        <v>0.30666666600000003</v>
      </c>
      <c r="I108" s="72">
        <f>(F108-Players!$AA$2)/Players!$AA$3</f>
        <v>-0.37358202886964881</v>
      </c>
      <c r="J108" s="72">
        <f>(G108-Players!$AC$2)/Players!$AC$3</f>
        <v>2.5328713198937147</v>
      </c>
      <c r="K108" s="72">
        <f>((H108-Players!$AD$2)/Players!$AD$3)*C108</f>
        <v>19.710782952373897</v>
      </c>
      <c r="L108" s="72">
        <f t="shared" si="8"/>
        <v>2.0370350084467383E-2</v>
      </c>
      <c r="M108" s="76" cm="1">
        <f t="array" ref="M108:P108">_xlfn.XLOOKUP(A108,RvL!A:A,RvL!C:F,"")</f>
        <v>24</v>
      </c>
      <c r="N108" s="77">
        <v>4.1666670000000003E-2</v>
      </c>
      <c r="O108" s="77">
        <v>0.33333332999999998</v>
      </c>
      <c r="P108" s="77">
        <v>0.43478261000000001</v>
      </c>
      <c r="Q108" s="77">
        <f t="shared" si="9"/>
        <v>0.625</v>
      </c>
      <c r="R108" s="77">
        <f t="shared" si="10"/>
        <v>0.27173913124999999</v>
      </c>
      <c r="S108" s="78">
        <f>IF(P108="","",(P108-Players!$AA$2)/Players!$AA$3)</f>
        <v>0.44355025367423634</v>
      </c>
      <c r="T108" s="78">
        <f>IFERROR((Q108-Players!$AC$2)/Players!$AC$3,"")</f>
        <v>-0.31762856998315653</v>
      </c>
      <c r="U108" s="78">
        <f>IFERROR(((R108-Players!$AD$2)/Players!$AD$3)*M108,"")</f>
        <v>5.1837449813534917</v>
      </c>
      <c r="V108" s="78">
        <f t="shared" si="11"/>
        <v>-0.30436296849695904</v>
      </c>
    </row>
    <row r="109" spans="1:22" x14ac:dyDescent="0.45">
      <c r="A109" t="s">
        <v>45</v>
      </c>
      <c r="B109" t="s">
        <v>31</v>
      </c>
      <c r="C109" s="68">
        <v>131</v>
      </c>
      <c r="D109" s="69">
        <v>0.10687023</v>
      </c>
      <c r="E109" s="69">
        <v>0.26717556999999997</v>
      </c>
      <c r="F109" s="69">
        <v>0.41880341999999998</v>
      </c>
      <c r="G109" s="69">
        <f t="shared" si="6"/>
        <v>0.62595420000000002</v>
      </c>
      <c r="H109" s="69">
        <f t="shared" si="7"/>
        <v>0.26215175972336402</v>
      </c>
      <c r="I109" s="72">
        <f>(F109-Players!$AA$2)/Players!$AA$3</f>
        <v>0.26894934046858004</v>
      </c>
      <c r="J109" s="72">
        <f>(G109-Players!$AC$2)/Players!$AC$3</f>
        <v>-0.30563859945869065</v>
      </c>
      <c r="K109" s="72">
        <f>((H109-Players!$AD$2)/Players!$AD$3)*C109</f>
        <v>9.8104566336911212</v>
      </c>
      <c r="L109" s="72">
        <f t="shared" si="8"/>
        <v>-5.9795985128933915E-2</v>
      </c>
      <c r="M109" s="76" cm="1">
        <f t="array" ref="M109:P109">_xlfn.XLOOKUP(A109,RvL!A:A,RvL!C:F,"")</f>
        <v>55</v>
      </c>
      <c r="N109" s="77">
        <v>0.2</v>
      </c>
      <c r="O109" s="77">
        <v>0.12727273</v>
      </c>
      <c r="P109" s="77">
        <v>0.77272726999999997</v>
      </c>
      <c r="Q109" s="77">
        <f t="shared" si="9"/>
        <v>0.67272726999999999</v>
      </c>
      <c r="R109" s="77">
        <f t="shared" si="10"/>
        <v>0.51983470680165289</v>
      </c>
      <c r="S109" s="78">
        <f>IF(P109="","",(P109-Players!$AA$2)/Players!$AA$3)</f>
        <v>4.1361933882120265</v>
      </c>
      <c r="T109" s="78">
        <f>IFERROR((Q109-Players!$AC$2)/Players!$AC$3,"")</f>
        <v>0.28208696188984173</v>
      </c>
      <c r="U109" s="78">
        <f>IFERROR(((R109-Players!$AD$2)/Players!$AD$3)*M109,"")</f>
        <v>212.70099233762269</v>
      </c>
      <c r="V109" s="78">
        <f t="shared" si="11"/>
        <v>2.0301407245761149</v>
      </c>
    </row>
    <row r="110" spans="1:22" x14ac:dyDescent="0.45">
      <c r="A110" t="s">
        <v>503</v>
      </c>
      <c r="B110" t="s">
        <v>35</v>
      </c>
      <c r="C110" s="68">
        <v>49</v>
      </c>
      <c r="D110" s="69">
        <v>0.14285713999999999</v>
      </c>
      <c r="E110" s="69">
        <v>0.26530611999999998</v>
      </c>
      <c r="F110" s="69">
        <v>0.47368420999999999</v>
      </c>
      <c r="G110" s="69">
        <f t="shared" si="6"/>
        <v>0.59183673999999997</v>
      </c>
      <c r="H110" s="69">
        <f t="shared" si="7"/>
        <v>0.28034371863587537</v>
      </c>
      <c r="I110" s="72">
        <f>(F110-Players!$AA$2)/Players!$AA$3</f>
        <v>0.86861903908583371</v>
      </c>
      <c r="J110" s="72">
        <f>(G110-Players!$AC$2)/Players!$AC$3</f>
        <v>-0.73434048561425269</v>
      </c>
      <c r="K110" s="72">
        <f>((H110-Players!$AD$2)/Players!$AD$3)*C110</f>
        <v>16.788665185796749</v>
      </c>
      <c r="L110" s="72">
        <f t="shared" si="8"/>
        <v>-3.2910389312056426E-3</v>
      </c>
      <c r="M110" s="76" cm="1">
        <f t="array" ref="M110:P110">_xlfn.XLOOKUP(A110,RvL!A:A,RvL!C:F,"")</f>
        <v>41</v>
      </c>
      <c r="N110" s="77">
        <v>4.8780490000000003E-2</v>
      </c>
      <c r="O110" s="77">
        <v>0.31707317000000002</v>
      </c>
      <c r="P110" s="77">
        <v>0.40540541000000002</v>
      </c>
      <c r="Q110" s="77">
        <f t="shared" si="9"/>
        <v>0.63414634000000003</v>
      </c>
      <c r="R110" s="77">
        <f t="shared" si="10"/>
        <v>0.25708635696769944</v>
      </c>
      <c r="S110" s="78">
        <f>IF(P110="","",(P110-Players!$AA$2)/Players!$AA$3)</f>
        <v>0.12255238410605454</v>
      </c>
      <c r="T110" s="78">
        <f>IFERROR((Q110-Players!$AC$2)/Players!$AC$3,"")</f>
        <v>-0.20270051820497398</v>
      </c>
      <c r="U110" s="78">
        <f>IFERROR(((R110-Players!$AD$2)/Players!$AD$3)*M110,"")</f>
        <v>1.393346063183616E-2</v>
      </c>
      <c r="V110" s="78">
        <f t="shared" si="11"/>
        <v>-0.3625217203181812</v>
      </c>
    </row>
    <row r="111" spans="1:22" x14ac:dyDescent="0.45">
      <c r="A111" t="s">
        <v>365</v>
      </c>
      <c r="B111" t="s">
        <v>114</v>
      </c>
      <c r="C111" s="68">
        <v>149</v>
      </c>
      <c r="D111" s="69">
        <v>4.0268459999999999E-2</v>
      </c>
      <c r="E111" s="69">
        <v>7.3825500000000002E-2</v>
      </c>
      <c r="F111" s="69">
        <v>0.29370628999999998</v>
      </c>
      <c r="G111" s="69">
        <f t="shared" si="6"/>
        <v>0.88590604000000006</v>
      </c>
      <c r="H111" s="69">
        <f t="shared" si="7"/>
        <v>0.2601961762969916</v>
      </c>
      <c r="I111" s="72">
        <f>(F111-Players!$AA$2)/Players!$AA$3</f>
        <v>-1.0979580645630056</v>
      </c>
      <c r="J111" s="72">
        <f>(G111-Players!$AC$2)/Players!$AC$3</f>
        <v>2.9607781888253366</v>
      </c>
      <c r="K111" s="72">
        <f>((H111-Players!$AD$2)/Players!$AD$3)*C111</f>
        <v>6.870097876424655</v>
      </c>
      <c r="L111" s="72">
        <f t="shared" si="8"/>
        <v>-8.3605077697717592E-2</v>
      </c>
      <c r="M111" s="76" cm="1">
        <f t="array" ref="M111:P111">_xlfn.XLOOKUP(A111,RvL!A:A,RvL!C:F,"")</f>
        <v>57</v>
      </c>
      <c r="N111" s="77">
        <v>5.2631579999999997E-2</v>
      </c>
      <c r="O111" s="77">
        <v>3.5087720000000003E-2</v>
      </c>
      <c r="P111" s="77">
        <v>0.16981131999999999</v>
      </c>
      <c r="Q111" s="77">
        <f t="shared" si="9"/>
        <v>0.91228069999999994</v>
      </c>
      <c r="R111" s="77">
        <f t="shared" si="10"/>
        <v>0.15491558987752399</v>
      </c>
      <c r="S111" s="78">
        <f>IF(P111="","",(P111-Players!$AA$2)/Players!$AA$3)</f>
        <v>-2.4517297453295117</v>
      </c>
      <c r="T111" s="78">
        <f>IFERROR((Q111-Players!$AC$2)/Players!$AC$3,"")</f>
        <v>3.2921881615698374</v>
      </c>
      <c r="U111" s="78">
        <f>IFERROR(((R111-Players!$AD$2)/Players!$AD$3)*M111,"")</f>
        <v>-85.69036827950255</v>
      </c>
      <c r="V111" s="78">
        <f t="shared" si="11"/>
        <v>-1.3266681297060097</v>
      </c>
    </row>
    <row r="112" spans="1:22" x14ac:dyDescent="0.45">
      <c r="A112" t="s">
        <v>343</v>
      </c>
      <c r="B112" t="s">
        <v>22</v>
      </c>
      <c r="C112" s="68">
        <v>196</v>
      </c>
      <c r="D112" s="69">
        <v>7.6530609999999999E-2</v>
      </c>
      <c r="E112" s="69">
        <v>0.29591836999999999</v>
      </c>
      <c r="F112" s="69">
        <v>0.40909090999999997</v>
      </c>
      <c r="G112" s="69">
        <f t="shared" si="6"/>
        <v>0.62755101999999996</v>
      </c>
      <c r="H112" s="69">
        <f t="shared" si="7"/>
        <v>0.25672541784322817</v>
      </c>
      <c r="I112" s="72">
        <f>(F112-Players!$AA$2)/Players!$AA$3</f>
        <v>0.16282299016427382</v>
      </c>
      <c r="J112" s="72">
        <f>(G112-Players!$AC$2)/Players!$AC$3</f>
        <v>-0.28557380724230352</v>
      </c>
      <c r="K112" s="72">
        <f>((H112-Players!$AD$2)/Players!$AD$3)*C112</f>
        <v>-0.97455418855344966</v>
      </c>
      <c r="L112" s="72">
        <f t="shared" si="8"/>
        <v>-0.14712591396417379</v>
      </c>
      <c r="M112" s="76" cm="1">
        <f t="array" ref="M112:P112">_xlfn.XLOOKUP(A112,RvL!A:A,RvL!C:F,"")</f>
        <v>43</v>
      </c>
      <c r="N112" s="77">
        <v>6.976744E-2</v>
      </c>
      <c r="O112" s="77">
        <v>0.37209302</v>
      </c>
      <c r="P112" s="77">
        <v>0.22500000000000001</v>
      </c>
      <c r="Q112" s="77">
        <f t="shared" si="9"/>
        <v>0.55813953999999999</v>
      </c>
      <c r="R112" s="77">
        <f t="shared" si="10"/>
        <v>0.1255813965</v>
      </c>
      <c r="S112" s="78">
        <f>IF(P112="","",(P112-Players!$AA$2)/Players!$AA$3)</f>
        <v>-1.8486958038960144</v>
      </c>
      <c r="T112" s="78">
        <f>IFERROR((Q112-Players!$AC$2)/Players!$AC$3,"")</f>
        <v>-1.157761607765819</v>
      </c>
      <c r="U112" s="78">
        <f>IFERROR(((R112-Players!$AD$2)/Players!$AD$3)*M112,"")</f>
        <v>-83.207598775005806</v>
      </c>
      <c r="V112" s="78">
        <f t="shared" si="11"/>
        <v>-1.2987377545148522</v>
      </c>
    </row>
    <row r="113" spans="1:22" x14ac:dyDescent="0.45">
      <c r="A113" t="s">
        <v>227</v>
      </c>
      <c r="B113" t="s">
        <v>63</v>
      </c>
      <c r="C113" s="68">
        <v>139</v>
      </c>
      <c r="D113" s="69">
        <v>7.9136689999999996E-2</v>
      </c>
      <c r="E113" s="69">
        <v>0.33093525000000001</v>
      </c>
      <c r="F113" s="69">
        <v>0.43902438999999999</v>
      </c>
      <c r="G113" s="69">
        <f t="shared" si="6"/>
        <v>0.58992805999999998</v>
      </c>
      <c r="H113" s="69">
        <f t="shared" si="7"/>
        <v>0.25899280668538338</v>
      </c>
      <c r="I113" s="72">
        <f>(F113-Players!$AA$2)/Players!$AA$3</f>
        <v>0.48989920262706077</v>
      </c>
      <c r="J113" s="72">
        <f>(G113-Players!$AC$2)/Players!$AC$3</f>
        <v>-0.75832394499450539</v>
      </c>
      <c r="K113" s="72">
        <f>((H113-Players!$AD$2)/Players!$AD$3)*C113</f>
        <v>3.9472756576907631</v>
      </c>
      <c r="L113" s="72">
        <f t="shared" si="8"/>
        <v>-0.10727217090393157</v>
      </c>
      <c r="M113" s="76" cm="1">
        <f t="array" ref="M113:P113">_xlfn.XLOOKUP(A113,RvL!A:A,RvL!C:F,"")</f>
        <v>66</v>
      </c>
      <c r="N113" s="77">
        <v>9.0909089999999998E-2</v>
      </c>
      <c r="O113" s="77">
        <v>0.13636364000000001</v>
      </c>
      <c r="P113" s="77">
        <v>0.63333333000000003</v>
      </c>
      <c r="Q113" s="77">
        <f t="shared" si="9"/>
        <v>0.77272726999999997</v>
      </c>
      <c r="R113" s="77">
        <f t="shared" si="10"/>
        <v>0.48939393509090912</v>
      </c>
      <c r="S113" s="78">
        <f>IF(P113="","",(P113-Players!$AA$2)/Players!$AA$3)</f>
        <v>2.613068047106851</v>
      </c>
      <c r="T113" s="78">
        <f>IFERROR((Q113-Players!$AC$2)/Players!$AC$3,"")</f>
        <v>1.5386338623788038</v>
      </c>
      <c r="U113" s="78">
        <f>IFERROR(((R113-Players!$AD$2)/Players!$AD$3)*M113,"")</f>
        <v>225.67276133674537</v>
      </c>
      <c r="V113" s="78">
        <f t="shared" si="11"/>
        <v>2.1760690414747721</v>
      </c>
    </row>
    <row r="114" spans="1:22" x14ac:dyDescent="0.45">
      <c r="A114" t="s">
        <v>568</v>
      </c>
      <c r="B114" t="s">
        <v>117</v>
      </c>
      <c r="C114" s="68">
        <v>54</v>
      </c>
      <c r="D114" s="69">
        <v>0</v>
      </c>
      <c r="E114" s="69">
        <v>0.18518519</v>
      </c>
      <c r="F114" s="69">
        <v>0.33333332999999998</v>
      </c>
      <c r="G114" s="69">
        <f t="shared" si="6"/>
        <v>0.81481481</v>
      </c>
      <c r="H114" s="69">
        <f t="shared" si="7"/>
        <v>0.2716049339506173</v>
      </c>
      <c r="I114" s="72">
        <f>(F114-Players!$AA$2)/Players!$AA$3</f>
        <v>-0.66496256406285137</v>
      </c>
      <c r="J114" s="72">
        <f>(G114-Players!$AC$2)/Players!$AC$3</f>
        <v>2.0674835417408564</v>
      </c>
      <c r="K114" s="72">
        <f>((H114-Players!$AD$2)/Players!$AD$3)*C114</f>
        <v>11.556774896698945</v>
      </c>
      <c r="L114" s="72">
        <f t="shared" si="8"/>
        <v>-4.5655447660246096E-2</v>
      </c>
      <c r="M114" s="76" cm="1">
        <f t="array" ref="M114:P114">_xlfn.XLOOKUP(A114,RvL!A:A,RvL!C:F,"")</f>
        <v>16</v>
      </c>
      <c r="N114" s="77">
        <v>6.25E-2</v>
      </c>
      <c r="O114" s="77">
        <v>0.25</v>
      </c>
      <c r="P114" s="77">
        <v>0.33333332999999998</v>
      </c>
      <c r="Q114" s="77">
        <f t="shared" si="9"/>
        <v>0.6875</v>
      </c>
      <c r="R114" s="77">
        <f t="shared" si="10"/>
        <v>0.229166664375</v>
      </c>
      <c r="S114" s="78">
        <f>IF(P114="","",(P114-Players!$AA$2)/Players!$AA$3)</f>
        <v>-0.66496256406285137</v>
      </c>
      <c r="T114" s="78">
        <f>IFERROR((Q114-Players!$AC$2)/Players!$AC$3,"")</f>
        <v>0.46771324282244497</v>
      </c>
      <c r="U114" s="78">
        <f>IFERROR(((R114-Players!$AD$2)/Players!$AD$3)*M114,"")</f>
        <v>-6.569010309861369</v>
      </c>
      <c r="V114" s="78">
        <f t="shared" si="11"/>
        <v>-0.43657776500503503</v>
      </c>
    </row>
    <row r="115" spans="1:22" x14ac:dyDescent="0.45">
      <c r="A115" t="s">
        <v>270</v>
      </c>
      <c r="B115" t="s">
        <v>24</v>
      </c>
      <c r="C115" s="68">
        <v>147</v>
      </c>
      <c r="D115" s="69">
        <v>0.11564626</v>
      </c>
      <c r="E115" s="69">
        <v>0.19047618999999999</v>
      </c>
      <c r="F115" s="69">
        <v>0.37209302</v>
      </c>
      <c r="G115" s="69">
        <f t="shared" si="6"/>
        <v>0.69387755000000007</v>
      </c>
      <c r="H115" s="69">
        <f t="shared" si="7"/>
        <v>0.258186993089701</v>
      </c>
      <c r="I115" s="72">
        <f>(F115-Players!$AA$2)/Players!$AA$3</f>
        <v>-0.24144439639802395</v>
      </c>
      <c r="J115" s="72">
        <f>(G115-Players!$AC$2)/Players!$AC$3</f>
        <v>0.54785014967457957</v>
      </c>
      <c r="K115" s="72">
        <f>((H115-Players!$AD$2)/Players!$AD$3)*C115</f>
        <v>2.4311230350778583</v>
      </c>
      <c r="L115" s="72">
        <f t="shared" si="8"/>
        <v>-0.1195489783006432</v>
      </c>
      <c r="M115" s="76" cm="1">
        <f t="array" ref="M115:P115">_xlfn.XLOOKUP(A115,RvL!A:A,RvL!C:F,"")</f>
        <v>62</v>
      </c>
      <c r="N115" s="77">
        <v>9.6774189999999996E-2</v>
      </c>
      <c r="O115" s="77">
        <v>0.16129031999999999</v>
      </c>
      <c r="P115" s="77">
        <v>0.34545455000000003</v>
      </c>
      <c r="Q115" s="77">
        <f t="shared" si="9"/>
        <v>0.74193549000000003</v>
      </c>
      <c r="R115" s="77">
        <f t="shared" si="10"/>
        <v>0.25630499082697955</v>
      </c>
      <c r="S115" s="78">
        <f>IF(P115="","",(P115-Players!$AA$2)/Players!$AA$3)</f>
        <v>-0.53251679671377616</v>
      </c>
      <c r="T115" s="78">
        <f>IFERROR((Q115-Players!$AC$2)/Players!$AC$3,"")</f>
        <v>1.1517207051834244</v>
      </c>
      <c r="U115" s="78">
        <f>IFERROR(((R115-Players!$AD$2)/Players!$AD$3)*M115,"")</f>
        <v>-0.6919059383316738</v>
      </c>
      <c r="V115" s="78">
        <f t="shared" si="11"/>
        <v>-0.37046219131319125</v>
      </c>
    </row>
    <row r="116" spans="1:22" x14ac:dyDescent="0.45">
      <c r="A116" t="s">
        <v>77</v>
      </c>
      <c r="B116" t="s">
        <v>78</v>
      </c>
      <c r="C116" s="68">
        <v>150</v>
      </c>
      <c r="D116" s="69">
        <v>0.1</v>
      </c>
      <c r="E116" s="69">
        <v>0.18</v>
      </c>
      <c r="F116" s="69">
        <v>0.35658915000000002</v>
      </c>
      <c r="G116" s="69">
        <f t="shared" si="6"/>
        <v>0.72</v>
      </c>
      <c r="H116" s="69">
        <f t="shared" si="7"/>
        <v>0.25674418799999998</v>
      </c>
      <c r="I116" s="72">
        <f>(F116-Players!$AA$2)/Players!$AA$3</f>
        <v>-0.41085159790334236</v>
      </c>
      <c r="J116" s="72">
        <f>(G116-Players!$AC$2)/Players!$AC$3</f>
        <v>0.87609098548135733</v>
      </c>
      <c r="K116" s="72">
        <f>((H116-Players!$AD$2)/Players!$AD$3)*C116</f>
        <v>-0.7043953331960876</v>
      </c>
      <c r="L116" s="72">
        <f t="shared" si="8"/>
        <v>-0.14493834512428846</v>
      </c>
      <c r="M116" s="76" cm="1">
        <f t="array" ref="M116:P116">_xlfn.XLOOKUP(A116,RvL!A:A,RvL!C:F,"")</f>
        <v>60</v>
      </c>
      <c r="N116" s="77">
        <v>0.05</v>
      </c>
      <c r="O116" s="77">
        <v>0.21666667000000001</v>
      </c>
      <c r="P116" s="77">
        <v>0.41071428999999998</v>
      </c>
      <c r="Q116" s="77">
        <f t="shared" si="9"/>
        <v>0.73333333000000001</v>
      </c>
      <c r="R116" s="77">
        <f t="shared" si="10"/>
        <v>0.30119047796428566</v>
      </c>
      <c r="S116" s="78">
        <f>IF(P116="","",(P116-Players!$AA$2)/Players!$AA$3)</f>
        <v>0.18056128794280948</v>
      </c>
      <c r="T116" s="78">
        <f>IFERROR((Q116-Players!$AC$2)/Players!$AC$3,"")</f>
        <v>1.0436305303283226</v>
      </c>
      <c r="U116" s="78">
        <f>IFERROR(((R116-Players!$AD$2)/Players!$AD$3)*M116,"")</f>
        <v>38.966051960758364</v>
      </c>
      <c r="V116" s="78">
        <f t="shared" si="11"/>
        <v>7.5677348193211286E-2</v>
      </c>
    </row>
    <row r="117" spans="1:22" x14ac:dyDescent="0.45">
      <c r="A117" t="s">
        <v>619</v>
      </c>
      <c r="B117" t="s">
        <v>57</v>
      </c>
      <c r="C117" s="68">
        <v>15</v>
      </c>
      <c r="D117" s="69">
        <v>0.13333333</v>
      </c>
      <c r="E117" s="69">
        <v>0.2</v>
      </c>
      <c r="F117" s="69">
        <v>0.46153845999999998</v>
      </c>
      <c r="G117" s="69">
        <f t="shared" si="6"/>
        <v>0.66666666999999991</v>
      </c>
      <c r="H117" s="69">
        <f t="shared" si="7"/>
        <v>0.30769230820512816</v>
      </c>
      <c r="I117" s="72">
        <f>(F117-Players!$AA$2)/Players!$AA$3</f>
        <v>0.73590523810045227</v>
      </c>
      <c r="J117" s="72">
        <f>(G117-Players!$AC$2)/Players!$AC$3</f>
        <v>0.20593268043880661</v>
      </c>
      <c r="K117" s="72">
        <f>((H117-Players!$AD$2)/Players!$AD$3)*C117</f>
        <v>11.176855505623955</v>
      </c>
      <c r="L117" s="72">
        <f t="shared" si="8"/>
        <v>-4.8731785174648469E-2</v>
      </c>
      <c r="M117" s="76" t="str" cm="1">
        <f t="array" ref="M117">_xlfn.XLOOKUP(A117,RvL!A:A,RvL!C:F,"")</f>
        <v/>
      </c>
      <c r="N117" s="77"/>
      <c r="O117" s="77"/>
      <c r="P117" s="77"/>
      <c r="Q117" s="77" t="str">
        <f t="shared" si="9"/>
        <v/>
      </c>
      <c r="R117" s="77" t="str">
        <f t="shared" si="10"/>
        <v/>
      </c>
      <c r="S117" s="78" t="str">
        <f>IF(P117="","",(P117-Players!$AA$2)/Players!$AA$3)</f>
        <v/>
      </c>
      <c r="T117" s="78" t="str">
        <f>IFERROR((Q117-Players!$AC$2)/Players!$AC$3,"")</f>
        <v/>
      </c>
      <c r="U117" s="78" t="str">
        <f>IFERROR(((R117-Players!$AD$2)/Players!$AD$3)*M117,"")</f>
        <v/>
      </c>
      <c r="V117" s="78" t="str">
        <f t="shared" si="11"/>
        <v/>
      </c>
    </row>
    <row r="118" spans="1:22" x14ac:dyDescent="0.45">
      <c r="A118" t="s">
        <v>238</v>
      </c>
      <c r="B118" t="s">
        <v>47</v>
      </c>
      <c r="C118" s="68">
        <v>14</v>
      </c>
      <c r="D118" s="69">
        <v>0.14285713999999999</v>
      </c>
      <c r="E118" s="69">
        <v>0.28571428999999998</v>
      </c>
      <c r="F118" s="69">
        <v>0.54545454999999998</v>
      </c>
      <c r="G118" s="69">
        <f t="shared" si="6"/>
        <v>0.57142856999999991</v>
      </c>
      <c r="H118" s="69">
        <f t="shared" si="7"/>
        <v>0.31168831350649345</v>
      </c>
      <c r="I118" s="72">
        <f>(F118-Players!$AA$2)/Players!$AA$3</f>
        <v>1.6528369440660247</v>
      </c>
      <c r="J118" s="72">
        <f>(G118-Players!$AC$2)/Players!$AC$3</f>
        <v>-0.99077871319577171</v>
      </c>
      <c r="K118" s="72">
        <f>((H118-Players!$AD$2)/Players!$AD$3)*C118</f>
        <v>11.255078516752882</v>
      </c>
      <c r="L118" s="72">
        <f t="shared" si="8"/>
        <v>-4.8098386645174795E-2</v>
      </c>
      <c r="M118" s="76" cm="1">
        <f t="array" ref="M118:P118">_xlfn.XLOOKUP(A118,RvL!A:A,RvL!C:F,"")</f>
        <v>20</v>
      </c>
      <c r="N118" s="77">
        <v>0.15</v>
      </c>
      <c r="O118" s="77">
        <v>0.25</v>
      </c>
      <c r="P118" s="77">
        <v>0.3125</v>
      </c>
      <c r="Q118" s="77">
        <f t="shared" si="9"/>
        <v>0.6</v>
      </c>
      <c r="R118" s="77">
        <f t="shared" si="10"/>
        <v>0.1875</v>
      </c>
      <c r="S118" s="78">
        <f>IF(P118="","",(P118-Players!$AA$2)/Players!$AA$3)</f>
        <v>-0.8926035423048515</v>
      </c>
      <c r="T118" s="78">
        <f>IFERROR((Q118-Players!$AC$2)/Players!$AC$3,"")</f>
        <v>-0.63176529510539736</v>
      </c>
      <c r="U118" s="78">
        <f>IFERROR(((R118-Players!$AD$2)/Players!$AD$3)*M118,"")</f>
        <v>-20.475693596511629</v>
      </c>
      <c r="V118" s="78">
        <f t="shared" si="11"/>
        <v>-0.59302357326764088</v>
      </c>
    </row>
    <row r="119" spans="1:22" x14ac:dyDescent="0.45">
      <c r="A119" t="s">
        <v>64</v>
      </c>
      <c r="B119" t="s">
        <v>65</v>
      </c>
      <c r="C119" s="68">
        <v>71</v>
      </c>
      <c r="D119" s="69">
        <v>0.14084506999999999</v>
      </c>
      <c r="E119" s="69">
        <v>0.22535210999999999</v>
      </c>
      <c r="F119" s="69">
        <v>0.41379310000000002</v>
      </c>
      <c r="G119" s="69">
        <f t="shared" si="6"/>
        <v>0.63380281999999999</v>
      </c>
      <c r="H119" s="69">
        <f t="shared" si="7"/>
        <v>0.26226323367654203</v>
      </c>
      <c r="I119" s="72">
        <f>(F119-Players!$AA$2)/Players!$AA$3</f>
        <v>0.21420273269606124</v>
      </c>
      <c r="J119" s="72">
        <f>(G119-Players!$AC$2)/Players!$AC$3</f>
        <v>-0.20701700811753418</v>
      </c>
      <c r="K119" s="72">
        <f>((H119-Players!$AD$2)/Players!$AD$3)*C119</f>
        <v>5.433600145661778</v>
      </c>
      <c r="L119" s="72">
        <f t="shared" si="8"/>
        <v>-9.5236892136026818E-2</v>
      </c>
      <c r="M119" s="76" cm="1">
        <f t="array" ref="M119:P119">_xlfn.XLOOKUP(A119,RvL!A:A,RvL!C:F,"")</f>
        <v>30</v>
      </c>
      <c r="N119" s="77">
        <v>0.1</v>
      </c>
      <c r="O119" s="77">
        <v>0.2</v>
      </c>
      <c r="P119" s="77">
        <v>0.69230769000000003</v>
      </c>
      <c r="Q119" s="77">
        <f t="shared" si="9"/>
        <v>0.7</v>
      </c>
      <c r="R119" s="77">
        <f t="shared" si="10"/>
        <v>0.48461538300000001</v>
      </c>
      <c r="S119" s="78">
        <f>IF(P119="","",(P119-Players!$AA$2)/Players!$AA$3)</f>
        <v>3.2574672382873247</v>
      </c>
      <c r="T119" s="78">
        <f>IFERROR((Q119-Players!$AC$2)/Players!$AC$3,"")</f>
        <v>0.62478160538356464</v>
      </c>
      <c r="U119" s="78">
        <f>IFERROR(((R119-Players!$AD$2)/Players!$AD$3)*M119,"")</f>
        <v>100.46870380796778</v>
      </c>
      <c r="V119" s="78">
        <f t="shared" si="11"/>
        <v>0.76756281651093827</v>
      </c>
    </row>
    <row r="120" spans="1:22" x14ac:dyDescent="0.45">
      <c r="A120" t="s">
        <v>463</v>
      </c>
      <c r="B120" t="s">
        <v>90</v>
      </c>
      <c r="C120" s="68">
        <v>27</v>
      </c>
      <c r="D120" s="69">
        <v>7.4074070000000006E-2</v>
      </c>
      <c r="E120" s="69">
        <v>0.29629630000000001</v>
      </c>
      <c r="F120" s="69">
        <v>0.44</v>
      </c>
      <c r="G120" s="69">
        <f t="shared" si="6"/>
        <v>0.62962962999999994</v>
      </c>
      <c r="H120" s="69">
        <f t="shared" si="7"/>
        <v>0.2770370372</v>
      </c>
      <c r="I120" s="72">
        <f>(F120-Players!$AA$2)/Players!$AA$3</f>
        <v>0.50055946744227187</v>
      </c>
      <c r="J120" s="72">
        <f>(G120-Players!$AC$2)/Players!$AC$3</f>
        <v>-0.25945509771405012</v>
      </c>
      <c r="K120" s="72">
        <f>((H120-Players!$AD$2)/Players!$AD$3)*C120</f>
        <v>7.9369291536623008</v>
      </c>
      <c r="L120" s="72">
        <f t="shared" si="8"/>
        <v>-7.4966579224613417E-2</v>
      </c>
      <c r="M120" s="76" cm="1">
        <f t="array" ref="M120:P120">_xlfn.XLOOKUP(A120,RvL!A:A,RvL!C:F,"")</f>
        <v>18</v>
      </c>
      <c r="N120" s="77">
        <v>5.5555559999999997E-2</v>
      </c>
      <c r="O120" s="77">
        <v>0.22222222</v>
      </c>
      <c r="P120" s="77">
        <v>0.25</v>
      </c>
      <c r="Q120" s="77">
        <f t="shared" si="9"/>
        <v>0.72222222000000003</v>
      </c>
      <c r="R120" s="77">
        <f t="shared" si="10"/>
        <v>0.18055555500000001</v>
      </c>
      <c r="S120" s="78">
        <f>IF(P120="","",(P120-Players!$AA$2)/Players!$AA$3)</f>
        <v>-1.5755265862985395</v>
      </c>
      <c r="T120" s="78">
        <f>IFERROR((Q120-Players!$AC$2)/Players!$AC$3,"")</f>
        <v>0.90401422201340387</v>
      </c>
      <c r="U120" s="78">
        <f>IFERROR(((R120-Players!$AD$2)/Players!$AD$3)*M120,"")</f>
        <v>-20.267789091592938</v>
      </c>
      <c r="V120" s="78">
        <f t="shared" si="11"/>
        <v>-0.59068471304892389</v>
      </c>
    </row>
    <row r="121" spans="1:22" x14ac:dyDescent="0.45">
      <c r="A121" t="s">
        <v>370</v>
      </c>
      <c r="B121" t="s">
        <v>90</v>
      </c>
      <c r="C121" s="68">
        <v>125</v>
      </c>
      <c r="D121" s="69">
        <v>0.04</v>
      </c>
      <c r="E121" s="69">
        <v>0.216</v>
      </c>
      <c r="F121" s="69">
        <v>0.34453781999999999</v>
      </c>
      <c r="G121" s="69">
        <f t="shared" si="6"/>
        <v>0.74399999999999999</v>
      </c>
      <c r="H121" s="69">
        <f t="shared" si="7"/>
        <v>0.25633613808</v>
      </c>
      <c r="I121" s="72">
        <f>(F121-Players!$AA$2)/Players!$AA$3</f>
        <v>-0.54253369338770185</v>
      </c>
      <c r="J121" s="72">
        <f>(G121-Players!$AC$2)/Players!$AC$3</f>
        <v>1.1776622415987086</v>
      </c>
      <c r="K121" s="72">
        <f>((H121-Players!$AD$2)/Players!$AD$3)*C121</f>
        <v>-1.3376711477431094</v>
      </c>
      <c r="L121" s="72">
        <f t="shared" si="8"/>
        <v>-0.15006619642912006</v>
      </c>
      <c r="M121" s="76" cm="1">
        <f t="array" ref="M121:P121">_xlfn.XLOOKUP(A121,RvL!A:A,RvL!C:F,"")</f>
        <v>59</v>
      </c>
      <c r="N121" s="77">
        <v>8.4745760000000003E-2</v>
      </c>
      <c r="O121" s="77">
        <v>0.22033897999999999</v>
      </c>
      <c r="P121" s="77">
        <v>0.59259258999999997</v>
      </c>
      <c r="Q121" s="77">
        <f t="shared" si="9"/>
        <v>0.69491526000000003</v>
      </c>
      <c r="R121" s="77">
        <f t="shared" si="10"/>
        <v>0.41180163375392342</v>
      </c>
      <c r="S121" s="78">
        <f>IF(P121="","",(P121-Players!$AA$2)/Players!$AA$3)</f>
        <v>2.167903404301164</v>
      </c>
      <c r="T121" s="78">
        <f>IFERROR((Q121-Players!$AC$2)/Players!$AC$3,"")</f>
        <v>0.5608894625156432</v>
      </c>
      <c r="U121" s="78">
        <f>IFERROR(((R121-Players!$AD$2)/Players!$AD$3)*M121,"")</f>
        <v>134.36268923776316</v>
      </c>
      <c r="V121" s="78">
        <f t="shared" si="11"/>
        <v>1.1488594806044921</v>
      </c>
    </row>
    <row r="122" spans="1:22" x14ac:dyDescent="0.45">
      <c r="A122" t="s">
        <v>248</v>
      </c>
      <c r="B122" t="s">
        <v>47</v>
      </c>
      <c r="C122" s="68">
        <v>116</v>
      </c>
      <c r="D122" s="69">
        <v>0.11206897</v>
      </c>
      <c r="E122" s="69">
        <v>0.22413793000000001</v>
      </c>
      <c r="F122" s="69">
        <v>0.38613860999999999</v>
      </c>
      <c r="G122" s="69">
        <f t="shared" si="6"/>
        <v>0.66379309999999991</v>
      </c>
      <c r="H122" s="69">
        <f t="shared" si="7"/>
        <v>0.25631614496159094</v>
      </c>
      <c r="I122" s="72">
        <f>(F122-Players!$AA$2)/Players!$AA$3</f>
        <v>-8.7971483158227143E-2</v>
      </c>
      <c r="J122" s="72">
        <f>(G122-Players!$AC$2)/Players!$AC$3</f>
        <v>0.16982492567042604</v>
      </c>
      <c r="K122" s="72">
        <f>((H122-Players!$AD$2)/Players!$AD$3)*C122</f>
        <v>-1.2754912537649543</v>
      </c>
      <c r="L122" s="72">
        <f t="shared" si="8"/>
        <v>-0.14956270451746662</v>
      </c>
      <c r="M122" s="76" cm="1">
        <f t="array" ref="M122:P122">_xlfn.XLOOKUP(A122,RvL!A:A,RvL!C:F,"")</f>
        <v>25</v>
      </c>
      <c r="N122" s="77">
        <v>0.08</v>
      </c>
      <c r="O122" s="77">
        <v>0.24</v>
      </c>
      <c r="P122" s="77">
        <v>0.30434782999999999</v>
      </c>
      <c r="Q122" s="77">
        <f t="shared" si="9"/>
        <v>0.68</v>
      </c>
      <c r="R122" s="77">
        <f t="shared" si="10"/>
        <v>0.20695652440000001</v>
      </c>
      <c r="S122" s="78">
        <f>IF(P122="","",(P122-Players!$AA$2)/Players!$AA$3)</f>
        <v>-0.98168041832971598</v>
      </c>
      <c r="T122" s="78">
        <f>IFERROR((Q122-Players!$AC$2)/Players!$AC$3,"")</f>
        <v>0.3734722252857734</v>
      </c>
      <c r="U122" s="78">
        <f>IFERROR(((R122-Players!$AD$2)/Players!$AD$3)*M122,"")</f>
        <v>-18.435920741550269</v>
      </c>
      <c r="V122" s="78">
        <f t="shared" si="11"/>
        <v>-0.57007677090011388</v>
      </c>
    </row>
    <row r="123" spans="1:22" x14ac:dyDescent="0.45">
      <c r="A123" t="s">
        <v>389</v>
      </c>
      <c r="B123" t="s">
        <v>65</v>
      </c>
      <c r="C123" s="68">
        <v>39</v>
      </c>
      <c r="D123" s="69">
        <v>2.5641029999999999E-2</v>
      </c>
      <c r="E123" s="69">
        <v>0.25641026</v>
      </c>
      <c r="F123" s="69">
        <v>0.36842105000000003</v>
      </c>
      <c r="G123" s="69">
        <f t="shared" si="6"/>
        <v>0.71794871000000005</v>
      </c>
      <c r="H123" s="69">
        <f t="shared" si="7"/>
        <v>0.26450741758434554</v>
      </c>
      <c r="I123" s="72">
        <f>(F123-Players!$AA$2)/Players!$AA$3</f>
        <v>-0.28156716327567965</v>
      </c>
      <c r="J123" s="72">
        <f>(G123-Players!$AC$2)/Players!$AC$3</f>
        <v>0.85031556456631829</v>
      </c>
      <c r="K123" s="72">
        <f>((H123-Players!$AD$2)/Players!$AD$3)*C123</f>
        <v>4.2727599320652496</v>
      </c>
      <c r="L123" s="72">
        <f t="shared" si="8"/>
        <v>-0.10463661318529797</v>
      </c>
      <c r="M123" s="76" cm="1">
        <f t="array" ref="M123:P123">_xlfn.XLOOKUP(A123,RvL!A:A,RvL!C:F,"")</f>
        <v>25</v>
      </c>
      <c r="N123" s="77">
        <v>0</v>
      </c>
      <c r="O123" s="77">
        <v>0.36</v>
      </c>
      <c r="P123" s="77">
        <v>0.36</v>
      </c>
      <c r="Q123" s="77">
        <f t="shared" si="9"/>
        <v>0.64</v>
      </c>
      <c r="R123" s="77">
        <f t="shared" si="10"/>
        <v>0.23039999999999999</v>
      </c>
      <c r="S123" s="78">
        <f>IF(P123="","",(P123-Players!$AA$2)/Players!$AA$3)</f>
        <v>-0.37358202886964881</v>
      </c>
      <c r="T123" s="78">
        <f>IFERROR((Q123-Players!$AC$2)/Players!$AC$3,"")</f>
        <v>-0.12914653490981201</v>
      </c>
      <c r="U123" s="78">
        <f>IFERROR(((R123-Players!$AD$2)/Players!$AD$3)*M123,"")</f>
        <v>-9.8102938047807715</v>
      </c>
      <c r="V123" s="78">
        <f t="shared" si="11"/>
        <v>-0.47304118375979204</v>
      </c>
    </row>
    <row r="124" spans="1:22" x14ac:dyDescent="0.45">
      <c r="A124" t="s">
        <v>380</v>
      </c>
      <c r="B124" t="s">
        <v>63</v>
      </c>
      <c r="C124" s="68">
        <v>131</v>
      </c>
      <c r="D124" s="69">
        <v>6.8702289999999999E-2</v>
      </c>
      <c r="E124" s="69">
        <v>0.16030533999999999</v>
      </c>
      <c r="F124" s="69">
        <v>0.33057850999999999</v>
      </c>
      <c r="G124" s="69">
        <f t="shared" si="6"/>
        <v>0.77099236999999998</v>
      </c>
      <c r="H124" s="69">
        <f t="shared" si="7"/>
        <v>0.25487350889596871</v>
      </c>
      <c r="I124" s="72">
        <f>(F124-Players!$AA$2)/Players!$AA$3</f>
        <v>-0.69506384502372631</v>
      </c>
      <c r="J124" s="72">
        <f>(G124-Players!$AC$2)/Players!$AC$3</f>
        <v>1.516834030202221</v>
      </c>
      <c r="K124" s="72">
        <f>((H124-Players!$AD$2)/Players!$AD$3)*C124</f>
        <v>-4.2217825228685948</v>
      </c>
      <c r="L124" s="72">
        <f t="shared" si="8"/>
        <v>-0.17341983466776908</v>
      </c>
      <c r="M124" s="76" cm="1">
        <f t="array" ref="M124:P124">_xlfn.XLOOKUP(A124,RvL!A:A,RvL!C:F,"")</f>
        <v>70</v>
      </c>
      <c r="N124" s="77">
        <v>4.2857140000000002E-2</v>
      </c>
      <c r="O124" s="77">
        <v>0.2</v>
      </c>
      <c r="P124" s="77">
        <v>0.16666666999999999</v>
      </c>
      <c r="Q124" s="77">
        <f t="shared" si="9"/>
        <v>0.75714286000000008</v>
      </c>
      <c r="R124" s="77">
        <f t="shared" si="10"/>
        <v>0.12619047919047621</v>
      </c>
      <c r="S124" s="78">
        <f>IF(P124="","",(P124-Players!$AA$2)/Players!$AA$3)</f>
        <v>-2.4860906085342278</v>
      </c>
      <c r="T124" s="78">
        <f>IFERROR((Q124-Players!$AC$2)/Players!$AC$3,"")</f>
        <v>1.3428084415643133</v>
      </c>
      <c r="U124" s="78">
        <f>IFERROR(((R124-Players!$AD$2)/Players!$AD$3)*M124,"")</f>
        <v>-134.82674612335651</v>
      </c>
      <c r="V124" s="78">
        <f t="shared" si="11"/>
        <v>-1.8794369091789591</v>
      </c>
    </row>
    <row r="125" spans="1:22" x14ac:dyDescent="0.45">
      <c r="A125" t="s">
        <v>311</v>
      </c>
      <c r="B125" t="s">
        <v>42</v>
      </c>
      <c r="C125" s="68">
        <v>115</v>
      </c>
      <c r="D125" s="69">
        <v>6.9565219999999997E-2</v>
      </c>
      <c r="E125" s="69">
        <v>0.2</v>
      </c>
      <c r="F125" s="69">
        <v>0.34951455999999997</v>
      </c>
      <c r="G125" s="69">
        <f t="shared" si="6"/>
        <v>0.73043477999999995</v>
      </c>
      <c r="H125" s="69">
        <f t="shared" si="7"/>
        <v>0.25529759074039676</v>
      </c>
      <c r="I125" s="72">
        <f>(F125-Players!$AA$2)/Players!$AA$3</f>
        <v>-0.48815400650825974</v>
      </c>
      <c r="J125" s="72">
        <f>(G125-Players!$AC$2)/Players!$AC$3</f>
        <v>1.0072088901441991</v>
      </c>
      <c r="K125" s="72">
        <f>((H125-Players!$AD$2)/Players!$AD$3)*C125</f>
        <v>-2.9883900326975184</v>
      </c>
      <c r="L125" s="72">
        <f t="shared" si="8"/>
        <v>-0.16343263297016872</v>
      </c>
      <c r="M125" s="76" cm="1">
        <f t="array" ref="M125:P125">_xlfn.XLOOKUP(A125,RvL!A:A,RvL!C:F,"")</f>
        <v>47</v>
      </c>
      <c r="N125" s="77">
        <v>0.10638298</v>
      </c>
      <c r="O125" s="77">
        <v>0.27659573999999998</v>
      </c>
      <c r="P125" s="77">
        <v>0.31707317000000002</v>
      </c>
      <c r="Q125" s="77">
        <f t="shared" si="9"/>
        <v>0.61702128000000001</v>
      </c>
      <c r="R125" s="77">
        <f t="shared" si="10"/>
        <v>0.1956408932070576</v>
      </c>
      <c r="S125" s="78">
        <f>IF(P125="","",(P125-Players!$AA$2)/Players!$AA$3)</f>
        <v>-0.84263357147124152</v>
      </c>
      <c r="T125" s="78">
        <f>IFERROR((Q125-Players!$AC$2)/Players!$AC$3,"")</f>
        <v>-0.41788492884184941</v>
      </c>
      <c r="U125" s="78">
        <f>IFERROR(((R125-Players!$AD$2)/Players!$AD$3)*M125,"")</f>
        <v>-42.486710717493885</v>
      </c>
      <c r="V125" s="78">
        <f t="shared" si="11"/>
        <v>-0.84064058540451359</v>
      </c>
    </row>
    <row r="126" spans="1:22" x14ac:dyDescent="0.45">
      <c r="A126" t="s">
        <v>203</v>
      </c>
      <c r="B126" t="s">
        <v>117</v>
      </c>
      <c r="C126" s="68">
        <v>136</v>
      </c>
      <c r="D126" s="69">
        <v>5.8823529999999999E-2</v>
      </c>
      <c r="E126" s="69">
        <v>0.30147058999999998</v>
      </c>
      <c r="F126" s="69">
        <v>0.39682539999999999</v>
      </c>
      <c r="G126" s="69">
        <f t="shared" si="6"/>
        <v>0.63970588000000006</v>
      </c>
      <c r="H126" s="69">
        <f t="shared" si="7"/>
        <v>0.253851541713352</v>
      </c>
      <c r="I126" s="72">
        <f>(F126-Players!$AA$2)/Players!$AA$3</f>
        <v>2.8800599358913739E-2</v>
      </c>
      <c r="J126" s="72">
        <f>(G126-Players!$AC$2)/Players!$AC$3</f>
        <v>-0.13284229065352957</v>
      </c>
      <c r="K126" s="72">
        <f>((H126-Players!$AD$2)/Players!$AD$3)*C126</f>
        <v>-6.428442990843088</v>
      </c>
      <c r="L126" s="72">
        <f t="shared" si="8"/>
        <v>-0.19128792073721296</v>
      </c>
      <c r="M126" s="76" cm="1">
        <f t="array" ref="M126:P126">_xlfn.XLOOKUP(A126,RvL!A:A,RvL!C:F,"")</f>
        <v>47</v>
      </c>
      <c r="N126" s="77">
        <v>6.3829789999999997E-2</v>
      </c>
      <c r="O126" s="77">
        <v>0.46808511000000003</v>
      </c>
      <c r="P126" s="77">
        <v>0.34090909000000003</v>
      </c>
      <c r="Q126" s="77">
        <f t="shared" si="9"/>
        <v>0.46808509999999998</v>
      </c>
      <c r="R126" s="77">
        <f t="shared" si="10"/>
        <v>0.159574465483559</v>
      </c>
      <c r="S126" s="78">
        <f>IF(P126="","",(P126-Players!$AA$2)/Players!$AA$3)</f>
        <v>-0.58218398678660099</v>
      </c>
      <c r="T126" s="78">
        <f>IFERROR((Q126-Players!$AC$2)/Players!$AC$3,"")</f>
        <v>-2.2893378823385118</v>
      </c>
      <c r="U126" s="78">
        <f>IFERROR(((R126-Players!$AD$2)/Players!$AD$3)*M126,"")</f>
        <v>-67.434361180701515</v>
      </c>
      <c r="V126" s="78">
        <f t="shared" si="11"/>
        <v>-1.1212937980016635</v>
      </c>
    </row>
    <row r="127" spans="1:22" x14ac:dyDescent="0.45">
      <c r="A127" t="s">
        <v>285</v>
      </c>
      <c r="B127" t="s">
        <v>14</v>
      </c>
      <c r="C127" s="68">
        <v>83</v>
      </c>
      <c r="D127" s="69">
        <v>9.6385540000000006E-2</v>
      </c>
      <c r="E127" s="69">
        <v>0.22891565999999999</v>
      </c>
      <c r="F127" s="69">
        <v>0.37837838000000001</v>
      </c>
      <c r="G127" s="69">
        <f t="shared" si="6"/>
        <v>0.67469880000000004</v>
      </c>
      <c r="H127" s="69">
        <f t="shared" si="7"/>
        <v>0.255291438931944</v>
      </c>
      <c r="I127" s="72">
        <f>(F127-Players!$AA$2)/Players!$AA$3</f>
        <v>-0.17276572145728511</v>
      </c>
      <c r="J127" s="72">
        <f>(G127-Players!$AC$2)/Players!$AC$3</f>
        <v>0.30686016099705243</v>
      </c>
      <c r="K127" s="72">
        <f>((H127-Players!$AD$2)/Players!$AD$3)*C127</f>
        <v>-2.1643526874914869</v>
      </c>
      <c r="L127" s="72">
        <f t="shared" si="8"/>
        <v>-0.15676012017435439</v>
      </c>
      <c r="M127" s="76" cm="1">
        <f t="array" ref="M127:P127">_xlfn.XLOOKUP(A127,RvL!A:A,RvL!C:F,"")</f>
        <v>35</v>
      </c>
      <c r="N127" s="77">
        <v>0.17142857</v>
      </c>
      <c r="O127" s="77">
        <v>0.14285713999999999</v>
      </c>
      <c r="P127" s="77">
        <v>0.27586207000000001</v>
      </c>
      <c r="Q127" s="77">
        <f t="shared" si="9"/>
        <v>0.68571428999999995</v>
      </c>
      <c r="R127" s="77">
        <f t="shared" si="10"/>
        <v>0.1891625634679803</v>
      </c>
      <c r="S127" s="78">
        <f>IF(P127="","",(P127-Players!$AA$2)/Players!$AA$3)</f>
        <v>-1.2929377292044939</v>
      </c>
      <c r="T127" s="78">
        <f>IFERROR((Q127-Players!$AC$2)/Players!$AC$3,"")</f>
        <v>0.44527495916572285</v>
      </c>
      <c r="U127" s="78">
        <f>IFERROR(((R127-Players!$AD$2)/Players!$AD$3)*M127,"")</f>
        <v>-34.976067179781545</v>
      </c>
      <c r="V127" s="78">
        <f t="shared" si="11"/>
        <v>-0.75614821043558933</v>
      </c>
    </row>
    <row r="128" spans="1:22" x14ac:dyDescent="0.45">
      <c r="A128" t="s">
        <v>346</v>
      </c>
      <c r="B128" t="s">
        <v>20</v>
      </c>
      <c r="C128" s="68">
        <v>140</v>
      </c>
      <c r="D128" s="69">
        <v>7.8571429999999998E-2</v>
      </c>
      <c r="E128" s="69">
        <v>0.29285714000000002</v>
      </c>
      <c r="F128" s="69">
        <v>0.40310077999999999</v>
      </c>
      <c r="G128" s="69">
        <f t="shared" si="6"/>
        <v>0.62857143000000004</v>
      </c>
      <c r="H128" s="69">
        <f t="shared" si="7"/>
        <v>0.25337763371871541</v>
      </c>
      <c r="I128" s="72">
        <f>(F128-Players!$AA$2)/Players!$AA$3</f>
        <v>9.737022514798746E-2</v>
      </c>
      <c r="J128" s="72">
        <f>(G128-Players!$AC$2)/Players!$AC$3</f>
        <v>-0.27275187701502307</v>
      </c>
      <c r="K128" s="72">
        <f>((H128-Players!$AD$2)/Players!$AD$3)*C128</f>
        <v>-7.5939664733616565</v>
      </c>
      <c r="L128" s="72">
        <f t="shared" si="8"/>
        <v>-0.20072556381998216</v>
      </c>
      <c r="M128" s="76" cm="1">
        <f t="array" ref="M128:P128">_xlfn.XLOOKUP(A128,RvL!A:A,RvL!C:F,"")</f>
        <v>34</v>
      </c>
      <c r="N128" s="77">
        <v>8.8235289999999994E-2</v>
      </c>
      <c r="O128" s="77">
        <v>0.11764706</v>
      </c>
      <c r="P128" s="77">
        <v>0.83870968000000001</v>
      </c>
      <c r="Q128" s="77">
        <f t="shared" si="9"/>
        <v>0.79411765000000001</v>
      </c>
      <c r="R128" s="77">
        <f t="shared" si="10"/>
        <v>0.66603416011385197</v>
      </c>
      <c r="S128" s="78">
        <f>IF(P128="","",(P128-Players!$AA$2)/Players!$AA$3)</f>
        <v>4.8571679208078598</v>
      </c>
      <c r="T128" s="78">
        <f>IFERROR((Q128-Players!$AC$2)/Players!$AC$3,"")</f>
        <v>1.8074140192716153</v>
      </c>
      <c r="U128" s="78">
        <f>IFERROR(((R128-Players!$AD$2)/Players!$AD$3)*M128,"")</f>
        <v>204.64445524258167</v>
      </c>
      <c r="V128" s="78">
        <f t="shared" si="11"/>
        <v>1.9395072189694049</v>
      </c>
    </row>
    <row r="129" spans="1:22" x14ac:dyDescent="0.45">
      <c r="A129" t="s">
        <v>395</v>
      </c>
      <c r="B129" t="s">
        <v>20</v>
      </c>
      <c r="C129" s="68">
        <v>81</v>
      </c>
      <c r="D129" s="69">
        <v>9.8765430000000001E-2</v>
      </c>
      <c r="E129" s="69">
        <v>0.24691357999999999</v>
      </c>
      <c r="F129" s="69">
        <v>0.38888888999999999</v>
      </c>
      <c r="G129" s="69">
        <f t="shared" si="6"/>
        <v>0.65432098999999999</v>
      </c>
      <c r="H129" s="69">
        <f t="shared" si="7"/>
        <v>0.2544581635048011</v>
      </c>
      <c r="I129" s="72">
        <f>(F129-Players!$AA$2)/Players!$AA$3</f>
        <v>-5.7919809727267853E-2</v>
      </c>
      <c r="J129" s="72">
        <f>(G129-Players!$AC$2)/Players!$AC$3</f>
        <v>5.0803421054521972E-2</v>
      </c>
      <c r="K129" s="72">
        <f>((H129-Players!$AD$2)/Players!$AD$3)*C129</f>
        <v>-3.1055495226387539</v>
      </c>
      <c r="L129" s="72">
        <f t="shared" si="8"/>
        <v>-0.16438131351278237</v>
      </c>
      <c r="M129" s="76" cm="1">
        <f t="array" ref="M129:P129">_xlfn.XLOOKUP(A129,RvL!A:A,RvL!C:F,"")</f>
        <v>41</v>
      </c>
      <c r="N129" s="77">
        <v>9.7560980000000005E-2</v>
      </c>
      <c r="O129" s="77">
        <v>0.26829268000000001</v>
      </c>
      <c r="P129" s="77">
        <v>5.5555559999999997E-2</v>
      </c>
      <c r="Q129" s="77">
        <f t="shared" si="9"/>
        <v>0.63414634000000003</v>
      </c>
      <c r="R129" s="77">
        <f t="shared" si="10"/>
        <v>3.5230355040650398E-2</v>
      </c>
      <c r="S129" s="78">
        <f>IF(P129="","",(P129-Players!$AA$2)/Players!$AA$3)</f>
        <v>-3.7001760079377073</v>
      </c>
      <c r="T129" s="78">
        <f>IFERROR((Q129-Players!$AC$2)/Players!$AC$3,"")</f>
        <v>-0.20270051820497398</v>
      </c>
      <c r="U129" s="78">
        <f>IFERROR(((R129-Players!$AD$2)/Players!$AD$3)*M129,"")</f>
        <v>-133.8562020043392</v>
      </c>
      <c r="V129" s="78">
        <f t="shared" si="11"/>
        <v>-1.8685185934292978</v>
      </c>
    </row>
    <row r="130" spans="1:22" x14ac:dyDescent="0.45">
      <c r="A130" t="s">
        <v>375</v>
      </c>
      <c r="B130" t="s">
        <v>31</v>
      </c>
      <c r="C130" s="68">
        <v>90</v>
      </c>
      <c r="D130" s="69">
        <v>3.3333330000000001E-2</v>
      </c>
      <c r="E130" s="69">
        <v>0.25555556000000001</v>
      </c>
      <c r="F130" s="69">
        <v>0.35714286000000001</v>
      </c>
      <c r="G130" s="69">
        <f t="shared" si="6"/>
        <v>0.71111110999999994</v>
      </c>
      <c r="H130" s="69">
        <f t="shared" si="7"/>
        <v>0.2539682556031746</v>
      </c>
      <c r="I130" s="72">
        <f>(F130-Players!$AA$2)/Players!$AA$3</f>
        <v>-0.40480133680430663</v>
      </c>
      <c r="J130" s="72">
        <f>(G130-Players!$AC$2)/Players!$AC$3</f>
        <v>0.76439791369848353</v>
      </c>
      <c r="K130" s="72">
        <f>((H130-Players!$AD$2)/Players!$AD$3)*C130</f>
        <v>-4.0995222998449634</v>
      </c>
      <c r="L130" s="72">
        <f t="shared" si="8"/>
        <v>-0.17242985174127887</v>
      </c>
      <c r="M130" s="76" cm="1">
        <f t="array" ref="M130:P130">_xlfn.XLOOKUP(A130,RvL!A:A,RvL!C:F,"")</f>
        <v>47</v>
      </c>
      <c r="N130" s="77">
        <v>6.3829789999999997E-2</v>
      </c>
      <c r="O130" s="77">
        <v>0.14893617000000001</v>
      </c>
      <c r="P130" s="77">
        <v>0.40909090999999997</v>
      </c>
      <c r="Q130" s="77">
        <f t="shared" si="9"/>
        <v>0.78723403999999997</v>
      </c>
      <c r="R130" s="77">
        <f t="shared" si="10"/>
        <v>0.32205028980657635</v>
      </c>
      <c r="S130" s="78">
        <f>IF(P130="","",(P130-Players!$AA$2)/Players!$AA$3)</f>
        <v>0.16282299016427382</v>
      </c>
      <c r="T130" s="78">
        <f>IFERROR((Q130-Players!$AC$2)/Players!$AC$3,"")</f>
        <v>1.7209182311748665</v>
      </c>
      <c r="U130" s="78">
        <f>IFERROR(((R130-Players!$AD$2)/Players!$AD$3)*M130,"")</f>
        <v>44.952429798634427</v>
      </c>
      <c r="V130" s="78">
        <f t="shared" si="11"/>
        <v>0.14302221397518444</v>
      </c>
    </row>
    <row r="131" spans="1:22" x14ac:dyDescent="0.45">
      <c r="A131" t="s">
        <v>565</v>
      </c>
      <c r="B131" t="s">
        <v>7</v>
      </c>
      <c r="C131" s="68">
        <v>38</v>
      </c>
      <c r="D131" s="69">
        <v>0.10526315999999999</v>
      </c>
      <c r="E131" s="69">
        <v>0.28947368000000001</v>
      </c>
      <c r="F131" s="69">
        <v>0.42424242000000001</v>
      </c>
      <c r="G131" s="69">
        <f t="shared" ref="G131:G194" si="12">1-D131-E131</f>
        <v>0.60526316000000002</v>
      </c>
      <c r="H131" s="69">
        <f t="shared" ref="H131:H194" si="13">F131*G131</f>
        <v>0.25677830773524724</v>
      </c>
      <c r="I131" s="72">
        <f>(F131-Players!$AA$2)/Players!$AA$3</f>
        <v>0.32838003544908706</v>
      </c>
      <c r="J131" s="72">
        <f>(G131-Players!$AC$2)/Players!$AC$3</f>
        <v>-0.565631221257622</v>
      </c>
      <c r="K131" s="72">
        <f>((H131-Players!$AD$2)/Players!$AD$3)*C131</f>
        <v>-0.15936508042225586</v>
      </c>
      <c r="L131" s="72">
        <f t="shared" ref="L131:L194" si="14">(K131-AB$3)/AB$4</f>
        <v>-0.14052504837639648</v>
      </c>
      <c r="M131" s="76" cm="1">
        <f t="array" ref="M131:P131">_xlfn.XLOOKUP(A131,RvL!A:A,RvL!C:F,"")</f>
        <v>17</v>
      </c>
      <c r="N131" s="77">
        <v>0</v>
      </c>
      <c r="O131" s="77">
        <v>0.23529412</v>
      </c>
      <c r="P131" s="77">
        <v>0.64705882000000003</v>
      </c>
      <c r="Q131" s="77">
        <f t="shared" ref="Q131:Q194" si="15">IF(N131="","",1-N131-O131)</f>
        <v>0.76470587999999995</v>
      </c>
      <c r="R131" s="77">
        <f t="shared" ref="R131:R194" si="16">IFERROR(P131*Q131,"")</f>
        <v>0.49480968435986161</v>
      </c>
      <c r="S131" s="78">
        <f>IF(P131="","",(P131-Players!$AA$2)/Players!$AA$3)</f>
        <v>2.7630433016845299</v>
      </c>
      <c r="T131" s="78">
        <f>IFERROR((Q131-Players!$AC$2)/Players!$AC$3,"")</f>
        <v>1.437841334957672</v>
      </c>
      <c r="U131" s="78">
        <f>IFERROR(((R131-Players!$AD$2)/Players!$AD$3)*M131,"")</f>
        <v>59.482822605656466</v>
      </c>
      <c r="V131" s="78">
        <f t="shared" ref="V131:V194" si="17">IFERROR((U131-AB$7)/AB$8,"")</f>
        <v>0.30648455795837531</v>
      </c>
    </row>
    <row r="132" spans="1:22" x14ac:dyDescent="0.45">
      <c r="A132" t="s">
        <v>80</v>
      </c>
      <c r="B132" t="s">
        <v>10</v>
      </c>
      <c r="C132" s="68">
        <v>30</v>
      </c>
      <c r="D132" s="69">
        <v>0.1</v>
      </c>
      <c r="E132" s="69">
        <v>0.26666666999999999</v>
      </c>
      <c r="F132" s="69">
        <v>0.40740741000000003</v>
      </c>
      <c r="G132" s="69">
        <f t="shared" si="12"/>
        <v>0.63333333000000003</v>
      </c>
      <c r="H132" s="69">
        <f t="shared" si="13"/>
        <v>0.25802469164197533</v>
      </c>
      <c r="I132" s="72">
        <f>(F132-Players!$AA$2)/Players!$AA$3</f>
        <v>0.14442777505126039</v>
      </c>
      <c r="J132" s="72">
        <f>(G132-Players!$AC$2)/Players!$AC$3</f>
        <v>-0.21291637016063933</v>
      </c>
      <c r="K132" s="72">
        <f>((H132-Players!$AD$2)/Players!$AD$3)*C132</f>
        <v>0.42448829929114978</v>
      </c>
      <c r="L132" s="72">
        <f t="shared" si="14"/>
        <v>-0.13579738746432571</v>
      </c>
      <c r="M132" s="76" cm="1">
        <f t="array" ref="M132:P132">_xlfn.XLOOKUP(A132,RvL!A:A,RvL!C:F,"")</f>
        <v>15</v>
      </c>
      <c r="N132" s="77">
        <v>0.13333333</v>
      </c>
      <c r="O132" s="77">
        <v>0.33333332999999998</v>
      </c>
      <c r="P132" s="77">
        <v>0.53846154000000002</v>
      </c>
      <c r="Q132" s="77">
        <f t="shared" si="15"/>
        <v>0.53333333999999999</v>
      </c>
      <c r="R132" s="77">
        <f t="shared" si="16"/>
        <v>0.2871794915897436</v>
      </c>
      <c r="S132" s="78">
        <f>IF(P132="","",(P132-Players!$AA$2)/Players!$AA$3)</f>
        <v>1.5764259412519721</v>
      </c>
      <c r="T132" s="78">
        <f>IFERROR((Q132-Players!$AC$2)/Players!$AC$3,"")</f>
        <v>-1.469463144994912</v>
      </c>
      <c r="U132" s="78">
        <f>IFERROR(((R132-Players!$AD$2)/Players!$AD$3)*M132,"")</f>
        <v>6.6484509320288838</v>
      </c>
      <c r="V132" s="78">
        <f t="shared" si="17"/>
        <v>-0.28788548773485451</v>
      </c>
    </row>
    <row r="133" spans="1:22" x14ac:dyDescent="0.45">
      <c r="A133" t="s">
        <v>477</v>
      </c>
      <c r="B133" t="s">
        <v>20</v>
      </c>
      <c r="C133" s="68">
        <v>31</v>
      </c>
      <c r="D133" s="69">
        <v>6.4516130000000005E-2</v>
      </c>
      <c r="E133" s="69">
        <v>0.25806452000000002</v>
      </c>
      <c r="F133" s="69">
        <v>0.37931034000000002</v>
      </c>
      <c r="G133" s="69">
        <f t="shared" si="12"/>
        <v>0.67741934999999998</v>
      </c>
      <c r="H133" s="69">
        <f t="shared" si="13"/>
        <v>0.25695216397107901</v>
      </c>
      <c r="I133" s="72">
        <f>(F133-Players!$AA$2)/Players!$AA$3</f>
        <v>-0.16258241009599927</v>
      </c>
      <c r="J133" s="72">
        <f>(G133-Players!$AC$2)/Players!$AC$3</f>
        <v>0.34104514769830407</v>
      </c>
      <c r="K133" s="72">
        <f>((H133-Players!$AD$2)/Players!$AD$3)*C133</f>
        <v>-5.0688734131607939E-2</v>
      </c>
      <c r="L133" s="72">
        <f t="shared" si="14"/>
        <v>-0.13964505875523994</v>
      </c>
      <c r="M133" s="76" cm="1">
        <f t="array" ref="M133:P133">_xlfn.XLOOKUP(A133,RvL!A:A,RvL!C:F,"")</f>
        <v>39</v>
      </c>
      <c r="N133" s="77">
        <v>2.5641029999999999E-2</v>
      </c>
      <c r="O133" s="77">
        <v>0.12820513</v>
      </c>
      <c r="P133" s="77">
        <v>0.26315789000000001</v>
      </c>
      <c r="Q133" s="77">
        <f t="shared" si="15"/>
        <v>0.84615384000000005</v>
      </c>
      <c r="R133" s="77">
        <f t="shared" si="16"/>
        <v>0.22267205914979762</v>
      </c>
      <c r="S133" s="78">
        <f>IF(P133="","",(P133-Players!$AA$2)/Players!$AA$3)</f>
        <v>-1.4317533656371937</v>
      </c>
      <c r="T133" s="78">
        <f>IFERROR((Q133-Players!$AC$2)/Players!$AC$3,"")</f>
        <v>2.4612731518491633</v>
      </c>
      <c r="U133" s="78">
        <f>IFERROR(((R133-Players!$AD$2)/Players!$AD$3)*M133,"")</f>
        <v>-19.73970618925561</v>
      </c>
      <c r="V133" s="78">
        <f t="shared" si="17"/>
        <v>-0.58474394667185881</v>
      </c>
    </row>
    <row r="134" spans="1:22" x14ac:dyDescent="0.45">
      <c r="A134" t="s">
        <v>280</v>
      </c>
      <c r="B134" t="s">
        <v>7</v>
      </c>
      <c r="C134" s="68">
        <v>72</v>
      </c>
      <c r="D134" s="69">
        <v>0.18055556</v>
      </c>
      <c r="E134" s="69">
        <v>0.30555556</v>
      </c>
      <c r="F134" s="69">
        <v>0.49152541999999999</v>
      </c>
      <c r="G134" s="69">
        <f t="shared" si="12"/>
        <v>0.5138888800000001</v>
      </c>
      <c r="H134" s="69">
        <f t="shared" si="13"/>
        <v>0.25258944757532964</v>
      </c>
      <c r="I134" s="72">
        <f>(F134-Players!$AA$2)/Players!$AA$3</f>
        <v>1.0635658141535236</v>
      </c>
      <c r="J134" s="72">
        <f>(G134-Players!$AC$2)/Players!$AC$3</f>
        <v>-1.7137919044417267</v>
      </c>
      <c r="K134" s="72">
        <f>((H134-Players!$AD$2)/Players!$AD$3)*C134</f>
        <v>-4.7406674530556341</v>
      </c>
      <c r="L134" s="72">
        <f t="shared" si="14"/>
        <v>-0.1776214237782269</v>
      </c>
      <c r="M134" s="76" cm="1">
        <f t="array" ref="M134:P134">_xlfn.XLOOKUP(A134,RvL!A:A,RvL!C:F,"")</f>
        <v>63</v>
      </c>
      <c r="N134" s="77">
        <v>9.5238100000000006E-2</v>
      </c>
      <c r="O134" s="77">
        <v>0.36507937000000001</v>
      </c>
      <c r="P134" s="77">
        <v>0.50877192999999998</v>
      </c>
      <c r="Q134" s="77">
        <f t="shared" si="15"/>
        <v>0.53968252999999999</v>
      </c>
      <c r="R134" s="77">
        <f t="shared" si="16"/>
        <v>0.2745753223753829</v>
      </c>
      <c r="S134" s="78">
        <f>IF(P134="","",(P134-Players!$AA$2)/Players!$AA$3)</f>
        <v>1.2520144398730049</v>
      </c>
      <c r="T134" s="78">
        <f>IFERROR((Q134-Players!$AC$2)/Players!$AC$3,"")</f>
        <v>-1.389682594843757</v>
      </c>
      <c r="U134" s="78">
        <f>IFERROR(((R134-Players!$AD$2)/Players!$AD$3)*M134,"")</f>
        <v>16.237021497551872</v>
      </c>
      <c r="V134" s="78">
        <f t="shared" si="17"/>
        <v>-0.18001708796721977</v>
      </c>
    </row>
    <row r="135" spans="1:22" x14ac:dyDescent="0.45">
      <c r="A135" t="s">
        <v>275</v>
      </c>
      <c r="B135" t="s">
        <v>112</v>
      </c>
      <c r="C135" s="68">
        <v>26</v>
      </c>
      <c r="D135" s="69">
        <v>3.8461540000000002E-2</v>
      </c>
      <c r="E135" s="69">
        <v>0.38461538000000001</v>
      </c>
      <c r="F135" s="69">
        <v>0.44</v>
      </c>
      <c r="G135" s="69">
        <f t="shared" si="12"/>
        <v>0.57692308000000003</v>
      </c>
      <c r="H135" s="69">
        <f t="shared" si="13"/>
        <v>0.25384615520000003</v>
      </c>
      <c r="I135" s="72">
        <f>(F135-Players!$AA$2)/Players!$AA$3</f>
        <v>0.50055946744227187</v>
      </c>
      <c r="J135" s="72">
        <f>(G135-Players!$AC$2)/Players!$AC$3</f>
        <v>-0.92173761809371413</v>
      </c>
      <c r="K135" s="72">
        <f>((H135-Players!$AD$2)/Players!$AD$3)*C135</f>
        <v>-1.2310281930972269</v>
      </c>
      <c r="L135" s="72">
        <f t="shared" si="14"/>
        <v>-0.14920267187698927</v>
      </c>
      <c r="M135" s="76" cm="1">
        <f t="array" ref="M135:P135">_xlfn.XLOOKUP(A135,RvL!A:A,RvL!C:F,"")</f>
        <v>13</v>
      </c>
      <c r="N135" s="77">
        <v>0</v>
      </c>
      <c r="O135" s="77">
        <v>0.46153845999999998</v>
      </c>
      <c r="P135" s="77">
        <v>0.15384614999999999</v>
      </c>
      <c r="Q135" s="77">
        <f t="shared" si="15"/>
        <v>0.53846154000000002</v>
      </c>
      <c r="R135" s="77">
        <f t="shared" si="16"/>
        <v>8.2840234852070996E-2</v>
      </c>
      <c r="S135" s="78">
        <f>IF(P135="","",(P135-Players!$AA$2)/Players!$AA$3)</f>
        <v>-2.626177465237939</v>
      </c>
      <c r="T135" s="78">
        <f>IFERROR((Q135-Players!$AC$2)/Players!$AC$3,"")</f>
        <v>-1.4050249068440368</v>
      </c>
      <c r="U135" s="78">
        <f>IFERROR(((R135-Players!$AD$2)/Players!$AD$3)*M135,"")</f>
        <v>-33.333243967117866</v>
      </c>
      <c r="V135" s="78">
        <f t="shared" si="17"/>
        <v>-0.73766696655880826</v>
      </c>
    </row>
    <row r="136" spans="1:22" x14ac:dyDescent="0.45">
      <c r="A136" t="s">
        <v>235</v>
      </c>
      <c r="B136" t="s">
        <v>66</v>
      </c>
      <c r="C136" s="68">
        <v>89</v>
      </c>
      <c r="D136" s="69">
        <v>8.9887640000000005E-2</v>
      </c>
      <c r="E136" s="69">
        <v>0.2247191</v>
      </c>
      <c r="F136" s="69">
        <v>0.36708860999999998</v>
      </c>
      <c r="G136" s="69">
        <f t="shared" si="12"/>
        <v>0.68539325999999989</v>
      </c>
      <c r="H136" s="69">
        <f t="shared" si="13"/>
        <v>0.25160005911676853</v>
      </c>
      <c r="I136" s="72">
        <f>(F136-Players!$AA$2)/Players!$AA$3</f>
        <v>-0.29612642696750335</v>
      </c>
      <c r="J136" s="72">
        <f>(G136-Players!$AC$2)/Players!$AC$3</f>
        <v>0.44124106665108243</v>
      </c>
      <c r="K136" s="72">
        <f>((H136-Players!$AD$2)/Players!$AD$3)*C136</f>
        <v>-7.1559335496532199</v>
      </c>
      <c r="L136" s="72">
        <f t="shared" si="14"/>
        <v>-0.19717866111534599</v>
      </c>
      <c r="M136" s="76" cm="1">
        <f t="array" ref="M136:P136">_xlfn.XLOOKUP(A136,RvL!A:A,RvL!C:F,"")</f>
        <v>48</v>
      </c>
      <c r="N136" s="77">
        <v>4.1666670000000003E-2</v>
      </c>
      <c r="O136" s="77">
        <v>0.14583333000000001</v>
      </c>
      <c r="P136" s="77">
        <v>0.61363635999999999</v>
      </c>
      <c r="Q136" s="77">
        <f t="shared" si="15"/>
        <v>0.8125</v>
      </c>
      <c r="R136" s="77">
        <f t="shared" si="16"/>
        <v>0.49857954249999997</v>
      </c>
      <c r="S136" s="78">
        <f>IF(P136="","",(P136-Players!$AA$2)/Players!$AA$3)</f>
        <v>2.3978438117492131</v>
      </c>
      <c r="T136" s="78">
        <f>IFERROR((Q136-Players!$AC$2)/Players!$AC$3,"")</f>
        <v>2.0383968684336478</v>
      </c>
      <c r="U136" s="78">
        <f>IFERROR(((R136-Players!$AD$2)/Players!$AD$3)*M136,"")</f>
        <v>170.61464471145393</v>
      </c>
      <c r="V136" s="78">
        <f t="shared" si="17"/>
        <v>1.5566825652522802</v>
      </c>
    </row>
    <row r="137" spans="1:22" x14ac:dyDescent="0.45">
      <c r="A137" t="s">
        <v>453</v>
      </c>
      <c r="B137" t="s">
        <v>8</v>
      </c>
      <c r="C137" s="68">
        <v>24</v>
      </c>
      <c r="D137" s="69">
        <v>0.125</v>
      </c>
      <c r="E137" s="69">
        <v>0.41666667000000002</v>
      </c>
      <c r="F137" s="69">
        <v>0.55000000000000004</v>
      </c>
      <c r="G137" s="69">
        <f t="shared" si="12"/>
        <v>0.45833332999999998</v>
      </c>
      <c r="H137" s="69">
        <f t="shared" si="13"/>
        <v>0.25208333150000001</v>
      </c>
      <c r="I137" s="72">
        <f>(F137-Players!$AA$2)/Players!$AA$3</f>
        <v>1.7025040248711631</v>
      </c>
      <c r="J137" s="72">
        <f>(G137-Players!$AC$2)/Players!$AC$3</f>
        <v>-2.4118734460163238</v>
      </c>
      <c r="K137" s="72">
        <f>((H137-Players!$AD$2)/Players!$AD$3)*C137</f>
        <v>-1.7589905896406486</v>
      </c>
      <c r="L137" s="72">
        <f t="shared" si="14"/>
        <v>-0.15347776434353758</v>
      </c>
      <c r="M137" s="76" cm="1">
        <f t="array" ref="M137:P137">_xlfn.XLOOKUP(A137,RvL!A:A,RvL!C:F,"")</f>
        <v>18</v>
      </c>
      <c r="N137" s="77">
        <v>5.5555559999999997E-2</v>
      </c>
      <c r="O137" s="77">
        <v>0.44444444</v>
      </c>
      <c r="P137" s="77">
        <v>0.64285714000000005</v>
      </c>
      <c r="Q137" s="77">
        <f t="shared" si="15"/>
        <v>0.5</v>
      </c>
      <c r="R137" s="77">
        <f t="shared" si="16"/>
        <v>0.32142857000000002</v>
      </c>
      <c r="S137" s="78">
        <f>IF(P137="","",(P137-Players!$AA$2)/Players!$AA$3)</f>
        <v>2.7171325161567319</v>
      </c>
      <c r="T137" s="78">
        <f>IFERROR((Q137-Players!$AC$2)/Players!$AC$3,"")</f>
        <v>-1.8883121955943594</v>
      </c>
      <c r="U137" s="78">
        <f>IFERROR(((R137-Players!$AD$2)/Players!$AD$3)*M137,"")</f>
        <v>17.051123316194953</v>
      </c>
      <c r="V137" s="78">
        <f t="shared" si="17"/>
        <v>-0.17085869883873964</v>
      </c>
    </row>
    <row r="138" spans="1:22" x14ac:dyDescent="0.45">
      <c r="A138" t="s">
        <v>182</v>
      </c>
      <c r="B138" t="s">
        <v>66</v>
      </c>
      <c r="C138" s="68">
        <v>158</v>
      </c>
      <c r="D138" s="69">
        <v>5.0632910000000003E-2</v>
      </c>
      <c r="E138" s="69">
        <v>0.13291138999999999</v>
      </c>
      <c r="F138" s="69">
        <v>0.30666666999999997</v>
      </c>
      <c r="G138" s="69">
        <f t="shared" si="12"/>
        <v>0.81645570000000001</v>
      </c>
      <c r="H138" s="69">
        <f t="shared" si="13"/>
        <v>0.25037975072151897</v>
      </c>
      <c r="I138" s="72">
        <f>(F138-Players!$AA$2)/Players!$AA$3</f>
        <v>-0.95634298998836698</v>
      </c>
      <c r="J138" s="72">
        <f>(G138-Players!$AC$2)/Players!$AC$3</f>
        <v>2.08810209417629</v>
      </c>
      <c r="K138" s="72">
        <f>((H138-Players!$AD$2)/Players!$AD$3)*C138</f>
        <v>-15.541419419195961</v>
      </c>
      <c r="L138" s="72">
        <f t="shared" si="14"/>
        <v>-0.26507881405034972</v>
      </c>
      <c r="M138" s="76" cm="1">
        <f t="array" ref="M138:P138">_xlfn.XLOOKUP(A138,RvL!A:A,RvL!C:F,"")</f>
        <v>73</v>
      </c>
      <c r="N138" s="77">
        <v>6.8493150000000003E-2</v>
      </c>
      <c r="O138" s="77">
        <v>0.17808219</v>
      </c>
      <c r="P138" s="77">
        <v>0.43283581999999998</v>
      </c>
      <c r="Q138" s="77">
        <f t="shared" si="15"/>
        <v>0.75342465999999997</v>
      </c>
      <c r="R138" s="77">
        <f t="shared" si="16"/>
        <v>0.3261091805193212</v>
      </c>
      <c r="S138" s="78">
        <f>IF(P138="","",(P138-Players!$AA$2)/Players!$AA$3)</f>
        <v>0.42227812962917244</v>
      </c>
      <c r="T138" s="78">
        <f>IFERROR((Q138-Players!$AC$2)/Players!$AC$3,"")</f>
        <v>1.2960875147103312</v>
      </c>
      <c r="U138" s="78">
        <f>IFERROR(((R138-Players!$AD$2)/Players!$AD$3)*M138,"")</f>
        <v>74.180458219077281</v>
      </c>
      <c r="V138" s="78">
        <f t="shared" si="17"/>
        <v>0.47182833085483405</v>
      </c>
    </row>
    <row r="139" spans="1:22" x14ac:dyDescent="0.45">
      <c r="A139" t="s">
        <v>482</v>
      </c>
      <c r="B139" t="s">
        <v>14</v>
      </c>
      <c r="C139" s="68">
        <v>14</v>
      </c>
      <c r="D139" s="69">
        <v>0</v>
      </c>
      <c r="E139" s="69">
        <v>0.14285713999999999</v>
      </c>
      <c r="F139" s="69">
        <v>0.28571428999999998</v>
      </c>
      <c r="G139" s="69">
        <f t="shared" si="12"/>
        <v>0.85714285999999995</v>
      </c>
      <c r="H139" s="69">
        <f t="shared" si="13"/>
        <v>0.24489796367346936</v>
      </c>
      <c r="I139" s="72">
        <f>(F139-Players!$AA$2)/Players!$AA$3</f>
        <v>-1.1852848000445664</v>
      </c>
      <c r="J139" s="72">
        <f>(G139-Players!$AC$2)/Players!$AC$3</f>
        <v>2.5993553420532742</v>
      </c>
      <c r="K139" s="72">
        <f>((H139-Players!$AD$2)/Players!$AD$3)*C139</f>
        <v>-2.5065686153026991</v>
      </c>
      <c r="L139" s="72">
        <f t="shared" si="14"/>
        <v>-0.15953115982508875</v>
      </c>
      <c r="M139" s="76" cm="1">
        <f t="array" ref="M139:P139">_xlfn.XLOOKUP(A139,RvL!A:A,RvL!C:F,"")</f>
        <v>23</v>
      </c>
      <c r="N139" s="77">
        <v>0</v>
      </c>
      <c r="O139" s="77">
        <v>0.26086957</v>
      </c>
      <c r="P139" s="77">
        <v>0.34782608999999998</v>
      </c>
      <c r="Q139" s="77">
        <f t="shared" si="15"/>
        <v>0.73913043</v>
      </c>
      <c r="R139" s="77">
        <f t="shared" si="16"/>
        <v>0.25708884746691868</v>
      </c>
      <c r="S139" s="78">
        <f>IF(P139="","",(P139-Players!$AA$2)/Players!$AA$3)</f>
        <v>-0.50660352766173211</v>
      </c>
      <c r="T139" s="78">
        <f>IFERROR((Q139-Players!$AC$2)/Players!$AC$3,"")</f>
        <v>1.1164738106965684</v>
      </c>
      <c r="U139" s="78">
        <f>IFERROR(((R139-Players!$AD$2)/Players!$AD$3)*M139,"")</f>
        <v>8.6593613412404638E-3</v>
      </c>
      <c r="V139" s="78">
        <f t="shared" si="17"/>
        <v>-0.3625810522745771</v>
      </c>
    </row>
    <row r="140" spans="1:22" x14ac:dyDescent="0.45">
      <c r="A140" t="s">
        <v>178</v>
      </c>
      <c r="B140" t="s">
        <v>14</v>
      </c>
      <c r="C140" s="68">
        <v>141</v>
      </c>
      <c r="D140" s="69">
        <v>0.12765957</v>
      </c>
      <c r="E140" s="69">
        <v>0.24822695</v>
      </c>
      <c r="F140" s="69">
        <v>0.39837398000000002</v>
      </c>
      <c r="G140" s="69">
        <f t="shared" si="12"/>
        <v>0.62411347999999989</v>
      </c>
      <c r="H140" s="69">
        <f t="shared" si="13"/>
        <v>0.24863057099925037</v>
      </c>
      <c r="I140" s="72">
        <f>(F140-Players!$AA$2)/Players!$AA$3</f>
        <v>4.5721574838397901E-2</v>
      </c>
      <c r="J140" s="72">
        <f>(G140-Players!$AC$2)/Players!$AC$3</f>
        <v>-0.32876810956537267</v>
      </c>
      <c r="K140" s="72">
        <f>((H140-Players!$AD$2)/Players!$AD$3)*C140</f>
        <v>-17.499037320543813</v>
      </c>
      <c r="L140" s="72">
        <f t="shared" si="14"/>
        <v>-0.28093031710667399</v>
      </c>
      <c r="M140" s="76" cm="1">
        <f t="array" ref="M140:P140">_xlfn.XLOOKUP(A140,RvL!A:A,RvL!C:F,"")</f>
        <v>47</v>
      </c>
      <c r="N140" s="77">
        <v>0.10638298</v>
      </c>
      <c r="O140" s="77">
        <v>0.23404254999999999</v>
      </c>
      <c r="P140" s="77">
        <v>0.44736841999999999</v>
      </c>
      <c r="Q140" s="77">
        <f t="shared" si="15"/>
        <v>0.65957447000000002</v>
      </c>
      <c r="R140" s="77">
        <f t="shared" si="16"/>
        <v>0.29507278851623742</v>
      </c>
      <c r="S140" s="78">
        <f>IF(P140="","",(P140-Players!$AA$2)/Players!$AA$3)</f>
        <v>0.58107248849545523</v>
      </c>
      <c r="T140" s="78">
        <f>IFERROR((Q140-Players!$AC$2)/Players!$AC$3,"")</f>
        <v>0.11681586116232992</v>
      </c>
      <c r="U140" s="78">
        <f>IFERROR(((R140-Players!$AD$2)/Players!$AD$3)*M140,"")</f>
        <v>26.29171635837298</v>
      </c>
      <c r="V140" s="78">
        <f t="shared" si="17"/>
        <v>-6.6904936643183754E-2</v>
      </c>
    </row>
    <row r="141" spans="1:22" x14ac:dyDescent="0.45">
      <c r="A141" t="s">
        <v>195</v>
      </c>
      <c r="B141" t="s">
        <v>57</v>
      </c>
      <c r="C141" s="68">
        <v>56</v>
      </c>
      <c r="D141" s="69">
        <v>1.7857140000000001E-2</v>
      </c>
      <c r="E141" s="69">
        <v>0.23214286000000001</v>
      </c>
      <c r="F141" s="69">
        <v>0.32692307999999998</v>
      </c>
      <c r="G141" s="69">
        <f t="shared" si="12"/>
        <v>0.75</v>
      </c>
      <c r="H141" s="69">
        <f t="shared" si="13"/>
        <v>0.24519230999999997</v>
      </c>
      <c r="I141" s="72">
        <f>(F141-Players!$AA$2)/Players!$AA$3</f>
        <v>-0.73500588314702009</v>
      </c>
      <c r="J141" s="72">
        <f>(G141-Players!$AC$2)/Players!$AC$3</f>
        <v>1.2530550556280464</v>
      </c>
      <c r="K141" s="72">
        <f>((H141-Players!$AD$2)/Players!$AD$3)*C141</f>
        <v>-9.7836831113850948</v>
      </c>
      <c r="L141" s="72">
        <f t="shared" si="14"/>
        <v>-0.21845644989137225</v>
      </c>
      <c r="M141" s="76" cm="1">
        <f t="array" ref="M141:P141">_xlfn.XLOOKUP(A141,RvL!A:A,RvL!C:F,"")</f>
        <v>20</v>
      </c>
      <c r="N141" s="77">
        <v>0</v>
      </c>
      <c r="O141" s="77">
        <v>0.3</v>
      </c>
      <c r="P141" s="77">
        <v>0.21052631999999999</v>
      </c>
      <c r="Q141" s="77">
        <f t="shared" si="15"/>
        <v>0.7</v>
      </c>
      <c r="R141" s="77">
        <f t="shared" si="16"/>
        <v>0.14736842399999997</v>
      </c>
      <c r="S141" s="78">
        <f>IF(P141="","",(P141-Players!$AA$2)/Players!$AA$3)</f>
        <v>-2.0068463575502635</v>
      </c>
      <c r="T141" s="78">
        <f>IFERROR((Q141-Players!$AC$2)/Players!$AC$3,"")</f>
        <v>0.62478160538356464</v>
      </c>
      <c r="U141" s="78">
        <f>IFERROR(((R141-Players!$AD$2)/Players!$AD$3)*M141,"")</f>
        <v>-32.288276640661032</v>
      </c>
      <c r="V141" s="78">
        <f t="shared" si="17"/>
        <v>-0.72591141315863228</v>
      </c>
    </row>
    <row r="142" spans="1:22" x14ac:dyDescent="0.45">
      <c r="A142" t="s">
        <v>617</v>
      </c>
      <c r="B142" t="s">
        <v>29</v>
      </c>
      <c r="C142" s="68">
        <v>25</v>
      </c>
      <c r="D142" s="69">
        <v>0.08</v>
      </c>
      <c r="E142" s="69">
        <v>0.24</v>
      </c>
      <c r="F142" s="69">
        <v>0.34782608999999998</v>
      </c>
      <c r="G142" s="69">
        <f t="shared" si="12"/>
        <v>0.68</v>
      </c>
      <c r="H142" s="69">
        <f t="shared" si="13"/>
        <v>0.2365217412</v>
      </c>
      <c r="I142" s="72">
        <f>(F142-Players!$AA$2)/Players!$AA$3</f>
        <v>-0.50660352766173211</v>
      </c>
      <c r="J142" s="72">
        <f>(G142-Players!$AC$2)/Players!$AC$3</f>
        <v>0.3734722252857734</v>
      </c>
      <c r="K142" s="72">
        <f>((H142-Players!$AD$2)/Players!$AD$3)*C142</f>
        <v>-7.5579035578904312</v>
      </c>
      <c r="L142" s="72">
        <f t="shared" si="14"/>
        <v>-0.20043355003403418</v>
      </c>
      <c r="M142" s="76" t="str" cm="1">
        <f t="array" ref="M142">_xlfn.XLOOKUP(A142,RvL!A:A,RvL!C:F,"")</f>
        <v/>
      </c>
      <c r="N142" s="77"/>
      <c r="O142" s="77"/>
      <c r="P142" s="77"/>
      <c r="Q142" s="77" t="str">
        <f t="shared" si="15"/>
        <v/>
      </c>
      <c r="R142" s="77" t="str">
        <f t="shared" si="16"/>
        <v/>
      </c>
      <c r="S142" s="78" t="str">
        <f>IF(P142="","",(P142-Players!$AA$2)/Players!$AA$3)</f>
        <v/>
      </c>
      <c r="T142" s="78" t="str">
        <f>IFERROR((Q142-Players!$AC$2)/Players!$AC$3,"")</f>
        <v/>
      </c>
      <c r="U142" s="78" t="str">
        <f>IFERROR(((R142-Players!$AD$2)/Players!$AD$3)*M142,"")</f>
        <v/>
      </c>
      <c r="V142" s="78" t="str">
        <f t="shared" si="17"/>
        <v/>
      </c>
    </row>
    <row r="143" spans="1:22" x14ac:dyDescent="0.45">
      <c r="A143" t="s">
        <v>559</v>
      </c>
      <c r="B143" t="s">
        <v>44</v>
      </c>
      <c r="C143" s="68">
        <v>32</v>
      </c>
      <c r="D143" s="69">
        <v>0.15625</v>
      </c>
      <c r="E143" s="69">
        <v>0.28125</v>
      </c>
      <c r="F143" s="69">
        <v>0.42307692000000002</v>
      </c>
      <c r="G143" s="69">
        <f t="shared" si="12"/>
        <v>0.5625</v>
      </c>
      <c r="H143" s="69">
        <f t="shared" si="13"/>
        <v>0.23798076750000002</v>
      </c>
      <c r="I143" s="72">
        <f>(F143-Players!$AA$2)/Players!$AA$3</f>
        <v>0.31564488652469291</v>
      </c>
      <c r="J143" s="72">
        <f>(G143-Players!$AC$2)/Players!$AC$3</f>
        <v>-1.102970382788758</v>
      </c>
      <c r="K143" s="72">
        <f>((H143-Players!$AD$2)/Players!$AD$3)*C143</f>
        <v>-8.9869820410729684</v>
      </c>
      <c r="L143" s="72">
        <f t="shared" si="14"/>
        <v>-0.21200528828198245</v>
      </c>
      <c r="M143" s="76" cm="1">
        <f t="array" ref="M143:P143">_xlfn.XLOOKUP(A143,RvL!A:A,RvL!C:F,"")</f>
        <v>29</v>
      </c>
      <c r="N143" s="77">
        <v>0.10344828</v>
      </c>
      <c r="O143" s="77">
        <v>0.24137931000000001</v>
      </c>
      <c r="P143" s="77">
        <v>0.24</v>
      </c>
      <c r="Q143" s="77">
        <f t="shared" si="15"/>
        <v>0.65517240999999993</v>
      </c>
      <c r="R143" s="77">
        <f t="shared" si="16"/>
        <v>0.15724137839999996</v>
      </c>
      <c r="S143" s="78">
        <f>IF(P143="","",(P143-Players!$AA$2)/Players!$AA$3)</f>
        <v>-1.6847942733375296</v>
      </c>
      <c r="T143" s="78">
        <f>IFERROR((Q143-Players!$AC$2)/Players!$AC$3,"")</f>
        <v>6.1501912674664289E-2</v>
      </c>
      <c r="U143" s="78">
        <f>IFERROR(((R143-Players!$AD$2)/Players!$AD$3)*M143,"")</f>
        <v>-42.604202350545329</v>
      </c>
      <c r="V143" s="78">
        <f t="shared" si="17"/>
        <v>-0.84196232928247117</v>
      </c>
    </row>
    <row r="144" spans="1:22" x14ac:dyDescent="0.45">
      <c r="A144" t="s">
        <v>310</v>
      </c>
      <c r="B144" t="s">
        <v>12</v>
      </c>
      <c r="C144" s="68">
        <v>156</v>
      </c>
      <c r="D144" s="69">
        <v>9.6153849999999999E-2</v>
      </c>
      <c r="E144" s="69">
        <v>0.21153846000000001</v>
      </c>
      <c r="F144" s="69">
        <v>0.35714286000000001</v>
      </c>
      <c r="G144" s="69">
        <f t="shared" si="12"/>
        <v>0.69230769000000003</v>
      </c>
      <c r="H144" s="69">
        <f t="shared" si="13"/>
        <v>0.24725274840659342</v>
      </c>
      <c r="I144" s="72">
        <f>(F144-Players!$AA$2)/Players!$AA$3</f>
        <v>-0.40480133680430663</v>
      </c>
      <c r="J144" s="72">
        <f>(G144-Players!$AC$2)/Players!$AC$3</f>
        <v>0.52812412250256313</v>
      </c>
      <c r="K144" s="72">
        <f>((H144-Players!$AD$2)/Players!$AD$3)*C144</f>
        <v>-22.523982068537361</v>
      </c>
      <c r="L144" s="72">
        <f t="shared" si="14"/>
        <v>-0.32161901686561961</v>
      </c>
      <c r="M144" s="76" cm="1">
        <f t="array" ref="M144:P144">_xlfn.XLOOKUP(A144,RvL!A:A,RvL!C:F,"")</f>
        <v>52</v>
      </c>
      <c r="N144" s="77">
        <v>7.6923080000000005E-2</v>
      </c>
      <c r="O144" s="77">
        <v>0.25</v>
      </c>
      <c r="P144" s="77">
        <v>0.35416667000000002</v>
      </c>
      <c r="Q144" s="77">
        <f t="shared" si="15"/>
        <v>0.67307691999999997</v>
      </c>
      <c r="R144" s="77">
        <f t="shared" si="16"/>
        <v>0.2383814114102564</v>
      </c>
      <c r="S144" s="78">
        <f>IF(P144="","",(P144-Players!$AA$2)/Players!$AA$3)</f>
        <v>-0.43732147655316367</v>
      </c>
      <c r="T144" s="78">
        <f>IFERROR((Q144-Players!$AC$2)/Players!$AC$3,"")</f>
        <v>0.28648047812740113</v>
      </c>
      <c r="U144" s="78">
        <f>IFERROR(((R144-Players!$AD$2)/Players!$AD$3)*M144,"")</f>
        <v>-14.297232824552735</v>
      </c>
      <c r="V144" s="78">
        <f t="shared" si="17"/>
        <v>-0.52351783495721305</v>
      </c>
    </row>
    <row r="145" spans="1:22" x14ac:dyDescent="0.45">
      <c r="A145" t="s">
        <v>13</v>
      </c>
      <c r="B145" t="s">
        <v>14</v>
      </c>
      <c r="C145" s="68">
        <v>60</v>
      </c>
      <c r="D145" s="69">
        <v>8.3333329999999997E-2</v>
      </c>
      <c r="E145" s="69">
        <v>0.23333333000000001</v>
      </c>
      <c r="F145" s="69">
        <v>0.35294118000000002</v>
      </c>
      <c r="G145" s="69">
        <f t="shared" si="12"/>
        <v>0.68333334000000001</v>
      </c>
      <c r="H145" s="69">
        <f t="shared" si="13"/>
        <v>0.24117647535294121</v>
      </c>
      <c r="I145" s="72">
        <f>(F145-Players!$AA$2)/Players!$AA$3</f>
        <v>-0.45071212233210484</v>
      </c>
      <c r="J145" s="72">
        <f>(G145-Players!$AC$2)/Players!$AC$3</f>
        <v>0.41535720573853169</v>
      </c>
      <c r="K145" s="72">
        <f>((H145-Players!$AD$2)/Players!$AD$3)*C145</f>
        <v>-14.028656469703343</v>
      </c>
      <c r="L145" s="72">
        <f t="shared" si="14"/>
        <v>-0.25282945399859197</v>
      </c>
      <c r="M145" s="76" cm="1">
        <f t="array" ref="M145:P145">_xlfn.XLOOKUP(A145,RvL!A:A,RvL!C:F,"")</f>
        <v>37</v>
      </c>
      <c r="N145" s="77">
        <v>0</v>
      </c>
      <c r="O145" s="77">
        <v>0.21621621999999999</v>
      </c>
      <c r="P145" s="77">
        <v>0.61111110999999996</v>
      </c>
      <c r="Q145" s="77">
        <f t="shared" si="15"/>
        <v>0.78378378000000004</v>
      </c>
      <c r="R145" s="77">
        <f t="shared" si="16"/>
        <v>0.47897897579579579</v>
      </c>
      <c r="S145" s="78">
        <f>IF(P145="","",(P145-Players!$AA$2)/Players!$AA$3)</f>
        <v>2.3702509890796919</v>
      </c>
      <c r="T145" s="78">
        <f>IFERROR((Q145-Players!$AC$2)/Players!$AC$3,"")</f>
        <v>1.6775640960860569</v>
      </c>
      <c r="U145" s="78">
        <f>IFERROR(((R145-Players!$AD$2)/Players!$AD$3)*M145,"")</f>
        <v>120.84214793750208</v>
      </c>
      <c r="V145" s="78">
        <f t="shared" si="17"/>
        <v>0.99675764810660161</v>
      </c>
    </row>
    <row r="146" spans="1:22" x14ac:dyDescent="0.45">
      <c r="A146" t="s">
        <v>570</v>
      </c>
      <c r="B146" t="s">
        <v>112</v>
      </c>
      <c r="C146" s="68">
        <v>28</v>
      </c>
      <c r="D146" s="69">
        <v>3.5714290000000003E-2</v>
      </c>
      <c r="E146" s="69">
        <v>0.42857142999999998</v>
      </c>
      <c r="F146" s="69">
        <v>0.42307692000000002</v>
      </c>
      <c r="G146" s="69">
        <f t="shared" si="12"/>
        <v>0.53571427999999999</v>
      </c>
      <c r="H146" s="69">
        <f t="shared" si="13"/>
        <v>0.22664834758241761</v>
      </c>
      <c r="I146" s="72">
        <f>(F146-Players!$AA$2)/Players!$AA$3</f>
        <v>0.31564488652469291</v>
      </c>
      <c r="J146" s="72">
        <f>(G146-Players!$AC$2)/Players!$AC$3</f>
        <v>-1.4395455172224103</v>
      </c>
      <c r="K146" s="72">
        <f>((H146-Players!$AD$2)/Players!$AD$3)*C146</f>
        <v>-12.533528352029368</v>
      </c>
      <c r="L146" s="72">
        <f t="shared" si="14"/>
        <v>-0.24072288922382798</v>
      </c>
      <c r="M146" s="76" cm="1">
        <f t="array" ref="M146:P146">_xlfn.XLOOKUP(A146,RvL!A:A,RvL!C:F,"")</f>
        <v>13</v>
      </c>
      <c r="N146" s="77">
        <v>7.6923080000000005E-2</v>
      </c>
      <c r="O146" s="77">
        <v>0.30769231000000002</v>
      </c>
      <c r="P146" s="77">
        <v>8.3333329999999997E-2</v>
      </c>
      <c r="Q146" s="77">
        <f t="shared" si="15"/>
        <v>0.61538461</v>
      </c>
      <c r="R146" s="77">
        <f t="shared" si="16"/>
        <v>5.1282048782051295E-2</v>
      </c>
      <c r="S146" s="78">
        <f>IF(P146="","",(P146-Players!$AA$2)/Players!$AA$3)</f>
        <v>-3.396654740037603</v>
      </c>
      <c r="T146" s="78">
        <f>IFERROR((Q146-Players!$AC$2)/Players!$AC$3,"")</f>
        <v>-0.43845045499808216</v>
      </c>
      <c r="U146" s="78">
        <f>IFERROR(((R146-Players!$AD$2)/Players!$AD$3)*M146,"")</f>
        <v>-39.371118006468755</v>
      </c>
      <c r="V146" s="78">
        <f t="shared" si="17"/>
        <v>-0.80559114839307966</v>
      </c>
    </row>
    <row r="147" spans="1:22" x14ac:dyDescent="0.45">
      <c r="A147" t="s">
        <v>524</v>
      </c>
      <c r="B147" t="s">
        <v>37</v>
      </c>
      <c r="C147" s="68">
        <v>10</v>
      </c>
      <c r="D147" s="69">
        <v>0.5</v>
      </c>
      <c r="E147" s="69">
        <v>0.2</v>
      </c>
      <c r="F147" s="69">
        <v>0.6</v>
      </c>
      <c r="G147" s="69">
        <f t="shared" si="12"/>
        <v>0.3</v>
      </c>
      <c r="H147" s="69">
        <f t="shared" si="13"/>
        <v>0.18</v>
      </c>
      <c r="I147" s="72">
        <f>(F147-Players!$AA$2)/Players!$AA$3</f>
        <v>2.2488424600661125</v>
      </c>
      <c r="J147" s="72">
        <f>(G147-Players!$AC$2)/Players!$AC$3</f>
        <v>-4.4014059965722847</v>
      </c>
      <c r="K147" s="72">
        <f>((H147-Players!$AD$2)/Players!$AD$3)*C147</f>
        <v>-11.341645622791393</v>
      </c>
      <c r="L147" s="72">
        <f t="shared" si="14"/>
        <v>-0.23107180628660742</v>
      </c>
      <c r="M147" s="76" cm="1">
        <f t="array" ref="M147:P147">_xlfn.XLOOKUP(A147,RvL!A:A,RvL!C:F,"")</f>
        <v>24</v>
      </c>
      <c r="N147" s="77">
        <v>0.125</v>
      </c>
      <c r="O147" s="77">
        <v>0.5</v>
      </c>
      <c r="P147" s="77">
        <v>0.33333332999999998</v>
      </c>
      <c r="Q147" s="77">
        <f t="shared" si="15"/>
        <v>0.375</v>
      </c>
      <c r="R147" s="77">
        <f t="shared" si="16"/>
        <v>0.12499999874999999</v>
      </c>
      <c r="S147" s="78">
        <f>IF(P147="","",(P147-Players!$AA$2)/Players!$AA$3)</f>
        <v>-0.66496256406285137</v>
      </c>
      <c r="T147" s="78">
        <f>IFERROR((Q147-Players!$AC$2)/Players!$AC$3,"")</f>
        <v>-3.4589958212055625</v>
      </c>
      <c r="U147" s="78">
        <f>IFERROR(((R147-Players!$AD$2)/Players!$AD$3)*M147,"")</f>
        <v>-46.646809248045045</v>
      </c>
      <c r="V147" s="78">
        <f t="shared" si="17"/>
        <v>-0.88744038400846392</v>
      </c>
    </row>
    <row r="148" spans="1:22" x14ac:dyDescent="0.45">
      <c r="A148" t="s">
        <v>621</v>
      </c>
      <c r="B148" t="s">
        <v>117</v>
      </c>
      <c r="C148" s="68">
        <v>13</v>
      </c>
      <c r="D148" s="69">
        <v>0</v>
      </c>
      <c r="E148" s="69">
        <v>0.23076922999999999</v>
      </c>
      <c r="F148" s="69">
        <v>0.25</v>
      </c>
      <c r="G148" s="69">
        <f t="shared" si="12"/>
        <v>0.76923077000000006</v>
      </c>
      <c r="H148" s="69">
        <f t="shared" si="13"/>
        <v>0.19230769250000002</v>
      </c>
      <c r="I148" s="72">
        <f>(F148-Players!$AA$2)/Players!$AA$3</f>
        <v>-1.5755265862985395</v>
      </c>
      <c r="J148" s="72">
        <f>(G148-Players!$AC$2)/Players!$AC$3</f>
        <v>1.4946987000032084</v>
      </c>
      <c r="K148" s="72">
        <f>((H148-Players!$AD$2)/Players!$AD$3)*C148</f>
        <v>-12.389368447159613</v>
      </c>
      <c r="L148" s="72">
        <f t="shared" si="14"/>
        <v>-0.23955557706803449</v>
      </c>
      <c r="M148" s="76" t="str" cm="1">
        <f t="array" ref="M148">_xlfn.XLOOKUP(A148,RvL!A:A,RvL!C:F,"")</f>
        <v/>
      </c>
      <c r="N148" s="77"/>
      <c r="O148" s="77"/>
      <c r="P148" s="77"/>
      <c r="Q148" s="77" t="str">
        <f t="shared" si="15"/>
        <v/>
      </c>
      <c r="R148" s="77" t="str">
        <f t="shared" si="16"/>
        <v/>
      </c>
      <c r="S148" s="78" t="str">
        <f>IF(P148="","",(P148-Players!$AA$2)/Players!$AA$3)</f>
        <v/>
      </c>
      <c r="T148" s="78" t="str">
        <f>IFERROR((Q148-Players!$AC$2)/Players!$AC$3,"")</f>
        <v/>
      </c>
      <c r="U148" s="78" t="str">
        <f>IFERROR(((R148-Players!$AD$2)/Players!$AD$3)*M148,"")</f>
        <v/>
      </c>
      <c r="V148" s="78" t="str">
        <f t="shared" si="17"/>
        <v/>
      </c>
    </row>
    <row r="149" spans="1:22" x14ac:dyDescent="0.45">
      <c r="A149" t="s">
        <v>322</v>
      </c>
      <c r="B149" t="s">
        <v>44</v>
      </c>
      <c r="C149" s="68">
        <v>93</v>
      </c>
      <c r="D149" s="69">
        <v>3.2258059999999998E-2</v>
      </c>
      <c r="E149" s="69">
        <v>0.27956988999999999</v>
      </c>
      <c r="F149" s="69">
        <v>0.35227272999999998</v>
      </c>
      <c r="G149" s="69">
        <f t="shared" si="12"/>
        <v>0.68817205000000004</v>
      </c>
      <c r="H149" s="69">
        <f t="shared" si="13"/>
        <v>0.24242424676319649</v>
      </c>
      <c r="I149" s="72">
        <f>(F149-Players!$AA$2)/Players!$AA$3</f>
        <v>-0.4580161208722266</v>
      </c>
      <c r="J149" s="72">
        <f>(G149-Players!$AC$2)/Players!$AC$3</f>
        <v>0.47615786626718148</v>
      </c>
      <c r="K149" s="72">
        <f>((H149-Players!$AD$2)/Players!$AD$3)*C149</f>
        <v>-20.036579644288366</v>
      </c>
      <c r="L149" s="72">
        <f t="shared" si="14"/>
        <v>-0.30147766696115474</v>
      </c>
      <c r="M149" s="76" cm="1">
        <f t="array" ref="M149:P149">_xlfn.XLOOKUP(A149,RvL!A:A,RvL!C:F,"")</f>
        <v>45</v>
      </c>
      <c r="N149" s="77">
        <v>2.2222220000000001E-2</v>
      </c>
      <c r="O149" s="77">
        <v>8.8888889999999998E-2</v>
      </c>
      <c r="P149" s="77">
        <v>0.23809524000000001</v>
      </c>
      <c r="Q149" s="77">
        <f t="shared" si="15"/>
        <v>0.88888889000000004</v>
      </c>
      <c r="R149" s="77">
        <f t="shared" si="16"/>
        <v>0.21164021359788363</v>
      </c>
      <c r="S149" s="78">
        <f>IF(P149="","",(P149-Players!$AA$2)/Players!$AA$3)</f>
        <v>-1.7056071452939681</v>
      </c>
      <c r="T149" s="78">
        <f>IFERROR((Q149-Players!$AC$2)/Players!$AC$3,"")</f>
        <v>2.9982590980465713</v>
      </c>
      <c r="U149" s="78">
        <f>IFERROR(((R149-Players!$AD$2)/Players!$AD$3)*M149,"")</f>
        <v>-30.082746956122133</v>
      </c>
      <c r="V149" s="78">
        <f t="shared" si="17"/>
        <v>-0.70109989864919597</v>
      </c>
    </row>
    <row r="150" spans="1:22" x14ac:dyDescent="0.45">
      <c r="A150" t="s">
        <v>361</v>
      </c>
      <c r="B150" t="s">
        <v>27</v>
      </c>
      <c r="C150" s="68">
        <v>36</v>
      </c>
      <c r="D150" s="69">
        <v>8.3333329999999997E-2</v>
      </c>
      <c r="E150" s="69">
        <v>0.19444444</v>
      </c>
      <c r="F150" s="69">
        <v>0.3125</v>
      </c>
      <c r="G150" s="69">
        <f t="shared" si="12"/>
        <v>0.72222223000000008</v>
      </c>
      <c r="H150" s="69">
        <f t="shared" si="13"/>
        <v>0.22569444687500001</v>
      </c>
      <c r="I150" s="72">
        <f>(F150-Players!$AA$2)/Players!$AA$3</f>
        <v>-0.8926035423048515</v>
      </c>
      <c r="J150" s="72">
        <f>(G150-Players!$AC$2)/Players!$AC$3</f>
        <v>0.90401434766809452</v>
      </c>
      <c r="K150" s="72">
        <f>((H150-Players!$AD$2)/Players!$AD$3)*C150</f>
        <v>-16.619935402803367</v>
      </c>
      <c r="L150" s="72">
        <f t="shared" si="14"/>
        <v>-0.2738119275954784</v>
      </c>
      <c r="M150" s="76" cm="1">
        <f t="array" ref="M150:P150">_xlfn.XLOOKUP(A150,RvL!A:A,RvL!C:F,"")</f>
        <v>23</v>
      </c>
      <c r="N150" s="77">
        <v>4.3478259999999998E-2</v>
      </c>
      <c r="O150" s="77">
        <v>8.6956519999999995E-2</v>
      </c>
      <c r="P150" s="77">
        <v>0.42857142999999998</v>
      </c>
      <c r="Q150" s="77">
        <f t="shared" si="15"/>
        <v>0.86956522000000003</v>
      </c>
      <c r="R150" s="77">
        <f t="shared" si="16"/>
        <v>0.37267080981366457</v>
      </c>
      <c r="S150" s="78">
        <f>IF(P150="","",(P150-Players!$AA$2)/Players!$AA$3)</f>
        <v>0.3756821264359525</v>
      </c>
      <c r="T150" s="78">
        <f>IFERROR((Q150-Players!$AC$2)/Players!$AC$3,"")</f>
        <v>2.7554481216008555</v>
      </c>
      <c r="U150" s="78">
        <f>IFERROR(((R150-Players!$AD$2)/Players!$AD$3)*M150,"")</f>
        <v>39.132957841936332</v>
      </c>
      <c r="V150" s="78">
        <f t="shared" si="17"/>
        <v>7.7554986803830661E-2</v>
      </c>
    </row>
    <row r="151" spans="1:22" x14ac:dyDescent="0.45">
      <c r="A151" t="s">
        <v>284</v>
      </c>
      <c r="B151" t="s">
        <v>65</v>
      </c>
      <c r="C151" s="68">
        <v>140</v>
      </c>
      <c r="D151" s="69">
        <v>6.4285709999999996E-2</v>
      </c>
      <c r="E151" s="69">
        <v>0.30714286000000002</v>
      </c>
      <c r="F151" s="69">
        <v>0.38759690000000002</v>
      </c>
      <c r="G151" s="69">
        <f t="shared" si="12"/>
        <v>0.62857142999999993</v>
      </c>
      <c r="H151" s="69">
        <f t="shared" si="13"/>
        <v>0.24363233769656698</v>
      </c>
      <c r="I151" s="72">
        <f>(F151-Players!$AA$2)/Players!$AA$3</f>
        <v>-7.2037085625017941E-2</v>
      </c>
      <c r="J151" s="72">
        <f>(G151-Players!$AC$2)/Players!$AC$3</f>
        <v>-0.27275187701502446</v>
      </c>
      <c r="K151" s="72">
        <f>((H151-Players!$AD$2)/Players!$AD$3)*C151</f>
        <v>-27.673412888825879</v>
      </c>
      <c r="L151" s="72">
        <f t="shared" si="14"/>
        <v>-0.36331572301544202</v>
      </c>
      <c r="M151" s="76" cm="1">
        <f t="array" ref="M151:P151">_xlfn.XLOOKUP(A151,RvL!A:A,RvL!C:F,"")</f>
        <v>48</v>
      </c>
      <c r="N151" s="77">
        <v>4.1666670000000003E-2</v>
      </c>
      <c r="O151" s="77">
        <v>0.35416667000000002</v>
      </c>
      <c r="P151" s="77">
        <v>0.39130435000000002</v>
      </c>
      <c r="Q151" s="77">
        <f t="shared" si="15"/>
        <v>0.60416665999999997</v>
      </c>
      <c r="R151" s="77">
        <f t="shared" si="16"/>
        <v>0.23641304218297099</v>
      </c>
      <c r="S151" s="78">
        <f>IF(P151="","",(P151-Players!$AA$2)/Players!$AA$3)</f>
        <v>-3.152663699374756E-2</v>
      </c>
      <c r="T151" s="78">
        <f>IFERROR((Q151-Players!$AC$2)/Players!$AC$3,"")</f>
        <v>-0.57940925802148413</v>
      </c>
      <c r="U151" s="78">
        <f>IFERROR(((R151-Players!$AD$2)/Players!$AD$3)*M151,"")</f>
        <v>-14.587963213373495</v>
      </c>
      <c r="V151" s="78">
        <f t="shared" si="17"/>
        <v>-0.52678846029094939</v>
      </c>
    </row>
    <row r="152" spans="1:22" x14ac:dyDescent="0.45">
      <c r="A152" t="s">
        <v>495</v>
      </c>
      <c r="B152" t="s">
        <v>47</v>
      </c>
      <c r="C152" s="68">
        <v>76</v>
      </c>
      <c r="D152" s="69">
        <v>0.11842105</v>
      </c>
      <c r="E152" s="69">
        <v>0.17105263000000001</v>
      </c>
      <c r="F152" s="69">
        <v>0.33333332999999998</v>
      </c>
      <c r="G152" s="69">
        <f t="shared" si="12"/>
        <v>0.71052631999999993</v>
      </c>
      <c r="H152" s="69">
        <f t="shared" si="13"/>
        <v>0.23684210429824556</v>
      </c>
      <c r="I152" s="72">
        <f>(F152-Players!$AA$2)/Players!$AA$3</f>
        <v>-0.66496256406285137</v>
      </c>
      <c r="J152" s="72">
        <f>(G152-Players!$AC$2)/Players!$AC$3</f>
        <v>0.75704975307911415</v>
      </c>
      <c r="K152" s="72">
        <f>((H152-Players!$AD$2)/Players!$AD$3)*C152</f>
        <v>-22.617695519235305</v>
      </c>
      <c r="L152" s="72">
        <f t="shared" si="14"/>
        <v>-0.32237784679312198</v>
      </c>
      <c r="M152" s="76" t="str" cm="1">
        <f t="array" ref="M152">_xlfn.XLOOKUP(A152,RvL!A:A,RvL!C:F,"")</f>
        <v/>
      </c>
      <c r="N152" s="77"/>
      <c r="O152" s="77"/>
      <c r="P152" s="77"/>
      <c r="Q152" s="77" t="str">
        <f t="shared" si="15"/>
        <v/>
      </c>
      <c r="R152" s="77" t="str">
        <f t="shared" si="16"/>
        <v/>
      </c>
      <c r="S152" s="78" t="str">
        <f>IF(P152="","",(P152-Players!$AA$2)/Players!$AA$3)</f>
        <v/>
      </c>
      <c r="T152" s="78" t="str">
        <f>IFERROR((Q152-Players!$AC$2)/Players!$AC$3,"")</f>
        <v/>
      </c>
      <c r="U152" s="78" t="str">
        <f>IFERROR(((R152-Players!$AD$2)/Players!$AD$3)*M152,"")</f>
        <v/>
      </c>
      <c r="V152" s="78" t="str">
        <f t="shared" si="17"/>
        <v/>
      </c>
    </row>
    <row r="153" spans="1:22" x14ac:dyDescent="0.45">
      <c r="A153" t="s">
        <v>313</v>
      </c>
      <c r="B153" t="s">
        <v>22</v>
      </c>
      <c r="C153" s="68">
        <v>139</v>
      </c>
      <c r="D153" s="69">
        <v>5.0359710000000002E-2</v>
      </c>
      <c r="E153" s="69">
        <v>0.15827337999999999</v>
      </c>
      <c r="F153" s="69">
        <v>0.30708660999999998</v>
      </c>
      <c r="G153" s="69">
        <f t="shared" si="12"/>
        <v>0.79136691000000003</v>
      </c>
      <c r="H153" s="69">
        <f t="shared" si="13"/>
        <v>0.24301818165807509</v>
      </c>
      <c r="I153" s="72">
        <f>(F153-Players!$AA$2)/Players!$AA$3</f>
        <v>-0.95175440273885148</v>
      </c>
      <c r="J153" s="72">
        <f>(G153-Players!$AC$2)/Players!$AC$3</f>
        <v>1.7728496810611054</v>
      </c>
      <c r="K153" s="72">
        <f>((H153-Players!$AD$2)/Players!$AD$3)*C153</f>
        <v>-28.732129056015808</v>
      </c>
      <c r="L153" s="72">
        <f t="shared" si="14"/>
        <v>-0.37188851066130291</v>
      </c>
      <c r="M153" s="76" cm="1">
        <f t="array" ref="M153:P153">_xlfn.XLOOKUP(A153,RvL!A:A,RvL!C:F,"")</f>
        <v>22</v>
      </c>
      <c r="N153" s="77">
        <v>4.5454550000000003E-2</v>
      </c>
      <c r="O153" s="77">
        <v>0.22727273000000001</v>
      </c>
      <c r="P153" s="77">
        <v>0.31578947000000002</v>
      </c>
      <c r="Q153" s="77">
        <f t="shared" si="15"/>
        <v>0.72727271999999998</v>
      </c>
      <c r="R153" s="77">
        <f t="shared" si="16"/>
        <v>0.22966506679425841</v>
      </c>
      <c r="S153" s="78">
        <f>IF(P153="","",(P153-Players!$AA$2)/Players!$AA$3)</f>
        <v>-0.85666026445643662</v>
      </c>
      <c r="T153" s="78">
        <f>IFERROR((Q153-Players!$AC$2)/Players!$AC$3,"")</f>
        <v>0.96747612322259835</v>
      </c>
      <c r="U153" s="78">
        <f>IFERROR(((R153-Players!$AD$2)/Players!$AD$3)*M153,"")</f>
        <v>-8.8710159480659332</v>
      </c>
      <c r="V153" s="78">
        <f t="shared" si="17"/>
        <v>-0.46247460361641723</v>
      </c>
    </row>
    <row r="154" spans="1:22" x14ac:dyDescent="0.45">
      <c r="A154" t="s">
        <v>569</v>
      </c>
      <c r="B154" t="s">
        <v>114</v>
      </c>
      <c r="C154" s="68">
        <v>14</v>
      </c>
      <c r="D154" s="69">
        <v>0</v>
      </c>
      <c r="E154" s="69">
        <v>0.21428570999999999</v>
      </c>
      <c r="F154" s="69">
        <v>0.21428570999999999</v>
      </c>
      <c r="G154" s="69">
        <f t="shared" si="12"/>
        <v>0.78571429000000004</v>
      </c>
      <c r="H154" s="69">
        <f t="shared" si="13"/>
        <v>0.1683673444897959</v>
      </c>
      <c r="I154" s="72">
        <f>(F154-Players!$AA$2)/Players!$AA$3</f>
        <v>-1.9657683725525128</v>
      </c>
      <c r="J154" s="72">
        <f>(G154-Players!$AC$2)/Players!$AC$3</f>
        <v>1.7018218596546864</v>
      </c>
      <c r="K154" s="72">
        <f>((H154-Players!$AD$2)/Players!$AD$3)*C154</f>
        <v>-18.275124681207529</v>
      </c>
      <c r="L154" s="72">
        <f t="shared" si="14"/>
        <v>-0.28721456244436994</v>
      </c>
      <c r="M154" s="76" t="str" cm="1">
        <f t="array" ref="M154">_xlfn.XLOOKUP(A154,RvL!A:A,RvL!C:F,"")</f>
        <v/>
      </c>
      <c r="N154" s="77"/>
      <c r="O154" s="77"/>
      <c r="P154" s="77"/>
      <c r="Q154" s="77" t="str">
        <f t="shared" si="15"/>
        <v/>
      </c>
      <c r="R154" s="77" t="str">
        <f t="shared" si="16"/>
        <v/>
      </c>
      <c r="S154" s="78" t="str">
        <f>IF(P154="","",(P154-Players!$AA$2)/Players!$AA$3)</f>
        <v/>
      </c>
      <c r="T154" s="78" t="str">
        <f>IFERROR((Q154-Players!$AC$2)/Players!$AC$3,"")</f>
        <v/>
      </c>
      <c r="U154" s="78" t="str">
        <f>IFERROR(((R154-Players!$AD$2)/Players!$AD$3)*M154,"")</f>
        <v/>
      </c>
      <c r="V154" s="78" t="str">
        <f t="shared" si="17"/>
        <v/>
      </c>
    </row>
    <row r="155" spans="1:22" x14ac:dyDescent="0.45">
      <c r="A155" t="s">
        <v>471</v>
      </c>
      <c r="B155" t="s">
        <v>18</v>
      </c>
      <c r="C155" s="68">
        <v>36</v>
      </c>
      <c r="D155" s="69">
        <v>0.19444444</v>
      </c>
      <c r="E155" s="69">
        <v>0.19444444</v>
      </c>
      <c r="F155" s="69">
        <v>0.35714286000000001</v>
      </c>
      <c r="G155" s="69">
        <f t="shared" si="12"/>
        <v>0.6111111199999999</v>
      </c>
      <c r="H155" s="69">
        <f t="shared" si="13"/>
        <v>0.21825397317460316</v>
      </c>
      <c r="I155" s="72">
        <f>(F155-Players!$AA$2)/Players!$AA$3</f>
        <v>-0.40480133680430663</v>
      </c>
      <c r="J155" s="72">
        <f>(G155-Players!$AC$2)/Players!$AC$3</f>
        <v>-0.49214886113578921</v>
      </c>
      <c r="K155" s="72">
        <f>((H155-Players!$AD$2)/Players!$AD$3)*C155</f>
        <v>-20.562072742556616</v>
      </c>
      <c r="L155" s="72">
        <f t="shared" si="14"/>
        <v>-0.3057327646732983</v>
      </c>
      <c r="M155" s="76" cm="1">
        <f t="array" ref="M155:P155">_xlfn.XLOOKUP(A155,RvL!A:A,RvL!C:F,"")</f>
        <v>28</v>
      </c>
      <c r="N155" s="77">
        <v>3.5714290000000003E-2</v>
      </c>
      <c r="O155" s="77">
        <v>0.35714286000000001</v>
      </c>
      <c r="P155" s="77">
        <v>0.25925925999999999</v>
      </c>
      <c r="Q155" s="77">
        <f t="shared" si="15"/>
        <v>0.60714285000000001</v>
      </c>
      <c r="R155" s="77">
        <f t="shared" si="16"/>
        <v>0.15740740600529099</v>
      </c>
      <c r="S155" s="78">
        <f>IF(P155="","",(P155-Players!$AA$2)/Players!$AA$3)</f>
        <v>-1.4743527939092755</v>
      </c>
      <c r="T155" s="78">
        <f>IFERROR((Q155-Players!$AC$2)/Players!$AC$3,"")</f>
        <v>-0.5420120348238211</v>
      </c>
      <c r="U155" s="78">
        <f>IFERROR(((R155-Players!$AD$2)/Players!$AD$3)*M155,"")</f>
        <v>-41.066674456455132</v>
      </c>
      <c r="V155" s="78">
        <f t="shared" si="17"/>
        <v>-0.82466562458594961</v>
      </c>
    </row>
    <row r="156" spans="1:22" x14ac:dyDescent="0.45">
      <c r="A156" t="s">
        <v>240</v>
      </c>
      <c r="B156" t="s">
        <v>37</v>
      </c>
      <c r="C156" s="68">
        <v>77</v>
      </c>
      <c r="D156" s="69">
        <v>0.14285713999999999</v>
      </c>
      <c r="E156" s="69">
        <v>0.22077922</v>
      </c>
      <c r="F156" s="69">
        <v>0.36923076999999999</v>
      </c>
      <c r="G156" s="69">
        <f t="shared" si="12"/>
        <v>0.6363636399999999</v>
      </c>
      <c r="H156" s="69">
        <f t="shared" si="13"/>
        <v>0.23496503679720276</v>
      </c>
      <c r="I156" s="72">
        <f>(F156-Players!$AA$2)/Players!$AA$3</f>
        <v>-0.272719540120759</v>
      </c>
      <c r="J156" s="72">
        <f>(G156-Players!$AC$2)/Players!$AC$3</f>
        <v>-0.17483910378043388</v>
      </c>
      <c r="K156" s="72">
        <f>((H156-Players!$AD$2)/Players!$AD$3)*C156</f>
        <v>-25.042452474658322</v>
      </c>
      <c r="L156" s="72">
        <f t="shared" si="14"/>
        <v>-0.34201193486683007</v>
      </c>
      <c r="M156" s="76" cm="1">
        <f t="array" ref="M156:P156">_xlfn.XLOOKUP(A156,RvL!A:A,RvL!C:F,"")</f>
        <v>25</v>
      </c>
      <c r="N156" s="77">
        <v>0.08</v>
      </c>
      <c r="O156" s="77">
        <v>0.32</v>
      </c>
      <c r="P156" s="77">
        <v>0.31818182</v>
      </c>
      <c r="Q156" s="77">
        <f t="shared" si="15"/>
        <v>0.60000000000000009</v>
      </c>
      <c r="R156" s="77">
        <f t="shared" si="16"/>
        <v>0.19090909200000003</v>
      </c>
      <c r="S156" s="78">
        <f>IF(P156="","",(P156-Players!$AA$2)/Players!$AA$3)</f>
        <v>-0.830519609347664</v>
      </c>
      <c r="T156" s="78">
        <f>IFERROR((Q156-Players!$AC$2)/Players!$AC$3,"")</f>
        <v>-0.63176529510539603</v>
      </c>
      <c r="U156" s="78">
        <f>IFERROR(((R156-Players!$AD$2)/Players!$AD$3)*M156,"")</f>
        <v>-24.34029974819498</v>
      </c>
      <c r="V156" s="78">
        <f t="shared" si="17"/>
        <v>-0.63649917564920422</v>
      </c>
    </row>
    <row r="157" spans="1:22" x14ac:dyDescent="0.45">
      <c r="A157" t="s">
        <v>618</v>
      </c>
      <c r="B157" t="s">
        <v>47</v>
      </c>
      <c r="C157" s="68">
        <v>17</v>
      </c>
      <c r="D157" s="69">
        <v>5.8823529999999999E-2</v>
      </c>
      <c r="E157" s="69">
        <v>0.23529412</v>
      </c>
      <c r="F157" s="69">
        <v>0.25</v>
      </c>
      <c r="G157" s="69">
        <f t="shared" si="12"/>
        <v>0.70588234999999999</v>
      </c>
      <c r="H157" s="69">
        <f t="shared" si="13"/>
        <v>0.1764705875</v>
      </c>
      <c r="I157" s="72">
        <f>(F157-Players!$AA$2)/Players!$AA$3</f>
        <v>-1.5755265862985395</v>
      </c>
      <c r="J157" s="72">
        <f>(G157-Players!$AC$2)/Players!$AC$3</f>
        <v>0.69869609198447757</v>
      </c>
      <c r="K157" s="72">
        <f>((H157-Players!$AD$2)/Players!$AD$3)*C157</f>
        <v>-20.163836802340303</v>
      </c>
      <c r="L157" s="72">
        <f t="shared" si="14"/>
        <v>-0.30250811178310422</v>
      </c>
      <c r="M157" s="76" t="str" cm="1">
        <f t="array" ref="M157">_xlfn.XLOOKUP(A157,RvL!A:A,RvL!C:F,"")</f>
        <v/>
      </c>
      <c r="N157" s="77"/>
      <c r="O157" s="77"/>
      <c r="P157" s="77"/>
      <c r="Q157" s="77" t="str">
        <f t="shared" si="15"/>
        <v/>
      </c>
      <c r="R157" s="77" t="str">
        <f t="shared" si="16"/>
        <v/>
      </c>
      <c r="S157" s="78" t="str">
        <f>IF(P157="","",(P157-Players!$AA$2)/Players!$AA$3)</f>
        <v/>
      </c>
      <c r="T157" s="78" t="str">
        <f>IFERROR((Q157-Players!$AC$2)/Players!$AC$3,"")</f>
        <v/>
      </c>
      <c r="U157" s="78" t="str">
        <f>IFERROR(((R157-Players!$AD$2)/Players!$AD$3)*M157,"")</f>
        <v/>
      </c>
      <c r="V157" s="78" t="str">
        <f t="shared" si="17"/>
        <v/>
      </c>
    </row>
    <row r="158" spans="1:22" x14ac:dyDescent="0.45">
      <c r="A158" t="s">
        <v>323</v>
      </c>
      <c r="B158" t="s">
        <v>12</v>
      </c>
      <c r="C158" s="68">
        <v>71</v>
      </c>
      <c r="D158" s="69">
        <v>2.8169010000000001E-2</v>
      </c>
      <c r="E158" s="69">
        <v>0.25352112999999998</v>
      </c>
      <c r="F158" s="69">
        <v>0.32352941000000002</v>
      </c>
      <c r="G158" s="69">
        <f t="shared" si="12"/>
        <v>0.71830985999999997</v>
      </c>
      <c r="H158" s="69">
        <f t="shared" si="13"/>
        <v>0.23239436520298259</v>
      </c>
      <c r="I158" s="72">
        <f>(F158-Players!$AA$2)/Players!$AA$3</f>
        <v>-0.7720877302943806</v>
      </c>
      <c r="J158" s="72">
        <f>(G158-Players!$AC$2)/Players!$AC$3</f>
        <v>0.85485358369743314</v>
      </c>
      <c r="K158" s="72">
        <f>((H158-Players!$AD$2)/Players!$AD$3)*C158</f>
        <v>-25.777263263723704</v>
      </c>
      <c r="L158" s="72">
        <f t="shared" si="14"/>
        <v>-0.34796194965810789</v>
      </c>
      <c r="M158" s="76" cm="1">
        <f t="array" ref="M158:P158">_xlfn.XLOOKUP(A158,RvL!A:A,RvL!C:F,"")</f>
        <v>16</v>
      </c>
      <c r="N158" s="77">
        <v>0.125</v>
      </c>
      <c r="O158" s="77">
        <v>0.125</v>
      </c>
      <c r="P158" s="77">
        <v>0.42857142999999998</v>
      </c>
      <c r="Q158" s="77">
        <f t="shared" si="15"/>
        <v>0.75</v>
      </c>
      <c r="R158" s="77">
        <f t="shared" si="16"/>
        <v>0.32142857250000001</v>
      </c>
      <c r="S158" s="78">
        <f>IF(P158="","",(P158-Players!$AA$2)/Players!$AA$3)</f>
        <v>0.3756821264359525</v>
      </c>
      <c r="T158" s="78">
        <f>IFERROR((Q158-Players!$AC$2)/Players!$AC$3,"")</f>
        <v>1.2530550556280464</v>
      </c>
      <c r="U158" s="78">
        <f>IFERROR(((R158-Players!$AD$2)/Players!$AD$3)*M158,"")</f>
        <v>15.156554647532662</v>
      </c>
      <c r="V158" s="78">
        <f t="shared" si="17"/>
        <v>-0.192171999829955</v>
      </c>
    </row>
    <row r="159" spans="1:22" x14ac:dyDescent="0.45">
      <c r="A159" t="s">
        <v>385</v>
      </c>
      <c r="B159" t="s">
        <v>7</v>
      </c>
      <c r="C159" s="68">
        <v>20</v>
      </c>
      <c r="D159" s="69">
        <v>0.05</v>
      </c>
      <c r="E159" s="69">
        <v>0.45</v>
      </c>
      <c r="F159" s="69">
        <v>0.36842105000000003</v>
      </c>
      <c r="G159" s="69">
        <f t="shared" si="12"/>
        <v>0.49999999999999994</v>
      </c>
      <c r="H159" s="69">
        <f t="shared" si="13"/>
        <v>0.18421052499999999</v>
      </c>
      <c r="I159" s="72">
        <f>(F159-Players!$AA$2)/Players!$AA$3</f>
        <v>-0.28156716327567965</v>
      </c>
      <c r="J159" s="72">
        <f>(G159-Players!$AC$2)/Players!$AC$3</f>
        <v>-1.8883121955943603</v>
      </c>
      <c r="K159" s="72">
        <f>((H159-Players!$AD$2)/Players!$AD$3)*C159</f>
        <v>-21.443938566735415</v>
      </c>
      <c r="L159" s="72">
        <f t="shared" si="14"/>
        <v>-0.31287353448216315</v>
      </c>
      <c r="M159" s="76" cm="1">
        <f t="array" ref="M159:P159">_xlfn.XLOOKUP(A159,RvL!A:A,RvL!C:F,"")</f>
        <v>10</v>
      </c>
      <c r="N159" s="77">
        <v>0</v>
      </c>
      <c r="O159" s="77">
        <v>0.4</v>
      </c>
      <c r="P159" s="77">
        <v>0</v>
      </c>
      <c r="Q159" s="77">
        <f t="shared" si="15"/>
        <v>0.6</v>
      </c>
      <c r="R159" s="77">
        <f t="shared" si="16"/>
        <v>0</v>
      </c>
      <c r="S159" s="78">
        <f>IF(P159="","",(P159-Players!$AA$2)/Players!$AA$3)</f>
        <v>-4.3072187622732914</v>
      </c>
      <c r="T159" s="78">
        <f>IFERROR((Q159-Players!$AC$2)/Players!$AC$3,"")</f>
        <v>-0.63176529510539736</v>
      </c>
      <c r="U159" s="78">
        <f>IFERROR(((R159-Players!$AD$2)/Players!$AD$3)*M159,"")</f>
        <v>-37.832817411645266</v>
      </c>
      <c r="V159" s="78">
        <f t="shared" si="17"/>
        <v>-0.78828575105660392</v>
      </c>
    </row>
    <row r="160" spans="1:22" x14ac:dyDescent="0.45">
      <c r="A160" t="s">
        <v>556</v>
      </c>
      <c r="B160" t="s">
        <v>24</v>
      </c>
      <c r="C160" s="68">
        <v>29</v>
      </c>
      <c r="D160" s="69">
        <v>6.8965520000000002E-2</v>
      </c>
      <c r="E160" s="69">
        <v>0.34482759000000002</v>
      </c>
      <c r="F160" s="69">
        <v>0.34615384999999999</v>
      </c>
      <c r="G160" s="69">
        <f t="shared" si="12"/>
        <v>0.58620688999999992</v>
      </c>
      <c r="H160" s="69">
        <f t="shared" si="13"/>
        <v>0.20291777187002646</v>
      </c>
      <c r="I160" s="72">
        <f>(F160-Players!$AA$2)/Players!$AA$3</f>
        <v>-0.52487570735914002</v>
      </c>
      <c r="J160" s="72">
        <f>(G160-Players!$AC$2)/Players!$AC$3</f>
        <v>-0.80508219129143122</v>
      </c>
      <c r="K160" s="72">
        <f>((H160-Players!$AD$2)/Players!$AD$3)*C160</f>
        <v>-23.109416574332606</v>
      </c>
      <c r="L160" s="72">
        <f t="shared" si="14"/>
        <v>-0.32635948069745396</v>
      </c>
      <c r="M160" s="76" cm="1">
        <f t="array" ref="M160:P160">_xlfn.XLOOKUP(A160,RvL!A:A,RvL!C:F,"")</f>
        <v>21</v>
      </c>
      <c r="N160" s="77">
        <v>0.14285713999999999</v>
      </c>
      <c r="O160" s="77">
        <v>0.23809524000000001</v>
      </c>
      <c r="P160" s="77">
        <v>0.11111111</v>
      </c>
      <c r="Q160" s="77">
        <f t="shared" si="15"/>
        <v>0.61904761999999991</v>
      </c>
      <c r="R160" s="77">
        <f t="shared" si="16"/>
        <v>6.8783068201058187E-2</v>
      </c>
      <c r="S160" s="78">
        <f>IF(P160="","",(P160-Players!$AA$2)/Players!$AA$3)</f>
        <v>-3.093133362869811</v>
      </c>
      <c r="T160" s="78">
        <f>IFERROR((Q160-Players!$AC$2)/Players!$AC$3,"")</f>
        <v>-0.39242301637848254</v>
      </c>
      <c r="U160" s="78">
        <f>IFERROR(((R160-Players!$AD$2)/Players!$AD$3)*M160,"")</f>
        <v>-58.190569012537075</v>
      </c>
      <c r="V160" s="78">
        <f t="shared" si="17"/>
        <v>-1.0173040466460497</v>
      </c>
    </row>
    <row r="161" spans="1:22" x14ac:dyDescent="0.45">
      <c r="A161" t="s">
        <v>553</v>
      </c>
      <c r="B161" t="s">
        <v>27</v>
      </c>
      <c r="C161" s="68">
        <v>20</v>
      </c>
      <c r="D161" s="69">
        <v>0</v>
      </c>
      <c r="E161" s="69">
        <v>0.4</v>
      </c>
      <c r="F161" s="69">
        <v>0.3</v>
      </c>
      <c r="G161" s="69">
        <f t="shared" si="12"/>
        <v>0.6</v>
      </c>
      <c r="H161" s="69">
        <f t="shared" si="13"/>
        <v>0.18</v>
      </c>
      <c r="I161" s="72">
        <f>(F161-Players!$AA$2)/Players!$AA$3</f>
        <v>-1.0291881511035892</v>
      </c>
      <c r="J161" s="72">
        <f>(G161-Players!$AC$2)/Players!$AC$3</f>
        <v>-0.63176529510539736</v>
      </c>
      <c r="K161" s="72">
        <f>((H161-Players!$AD$2)/Players!$AD$3)*C161</f>
        <v>-22.683291245582787</v>
      </c>
      <c r="L161" s="72">
        <f t="shared" si="14"/>
        <v>-0.322908997870134</v>
      </c>
      <c r="M161" s="76" cm="1">
        <f t="array" ref="M161:P161">_xlfn.XLOOKUP(A161,RvL!A:A,RvL!C:F,"")</f>
        <v>13</v>
      </c>
      <c r="N161" s="77">
        <v>0</v>
      </c>
      <c r="O161" s="77">
        <v>0.38461538000000001</v>
      </c>
      <c r="P161" s="77">
        <v>0.76923076999999995</v>
      </c>
      <c r="Q161" s="77">
        <f t="shared" si="15"/>
        <v>0.61538461999999994</v>
      </c>
      <c r="R161" s="77">
        <f t="shared" si="16"/>
        <v>0.4733727850887573</v>
      </c>
      <c r="S161" s="78">
        <f>IF(P161="","",(P161-Players!$AA$2)/Players!$AA$3)</f>
        <v>4.0979879414388432</v>
      </c>
      <c r="T161" s="78">
        <f>IFERROR((Q161-Players!$AC$2)/Players!$AC$3,"")</f>
        <v>-0.4384503293433929</v>
      </c>
      <c r="U161" s="78">
        <f>IFERROR(((R161-Players!$AD$2)/Players!$AD$3)*M161,"")</f>
        <v>41.385446814532365</v>
      </c>
      <c r="V161" s="78">
        <f t="shared" si="17"/>
        <v>0.10289477851812623</v>
      </c>
    </row>
    <row r="162" spans="1:22" x14ac:dyDescent="0.45">
      <c r="A162" t="s">
        <v>501</v>
      </c>
      <c r="B162" t="s">
        <v>66</v>
      </c>
      <c r="C162" s="68">
        <v>20</v>
      </c>
      <c r="D162" s="69">
        <v>0.2</v>
      </c>
      <c r="E162" s="69">
        <v>0.4</v>
      </c>
      <c r="F162" s="69">
        <v>0.4375</v>
      </c>
      <c r="G162" s="69">
        <f t="shared" si="12"/>
        <v>0.4</v>
      </c>
      <c r="H162" s="69">
        <f t="shared" si="13"/>
        <v>0.17500000000000002</v>
      </c>
      <c r="I162" s="72">
        <f>(F162-Players!$AA$2)/Players!$AA$3</f>
        <v>0.47324254568252433</v>
      </c>
      <c r="J162" s="72">
        <f>(G162-Players!$AC$2)/Players!$AC$3</f>
        <v>-3.1448590960833216</v>
      </c>
      <c r="K162" s="72">
        <f>((H162-Players!$AD$2)/Players!$AD$3)*C162</f>
        <v>-24.155023011630217</v>
      </c>
      <c r="L162" s="72">
        <f t="shared" si="14"/>
        <v>-0.33482611436744825</v>
      </c>
      <c r="M162" s="76" cm="1">
        <f t="array" ref="M162:P162">_xlfn.XLOOKUP(A162,RvL!A:A,RvL!C:F,"")</f>
        <v>23</v>
      </c>
      <c r="N162" s="77">
        <v>8.6956519999999995E-2</v>
      </c>
      <c r="O162" s="77">
        <v>0.26086957</v>
      </c>
      <c r="P162" s="77">
        <v>0.19047618999999999</v>
      </c>
      <c r="Q162" s="77">
        <f t="shared" si="15"/>
        <v>0.65217391000000002</v>
      </c>
      <c r="R162" s="77">
        <f t="shared" si="16"/>
        <v>0.1242236015942029</v>
      </c>
      <c r="S162" s="78">
        <f>IF(P162="","",(P162-Players!$AA$2)/Players!$AA$3)</f>
        <v>-2.2259294905433702</v>
      </c>
      <c r="T162" s="78">
        <f>IFERROR((Q162-Players!$AC$2)/Players!$AC$3,"")</f>
        <v>2.3824353863503959E-2</v>
      </c>
      <c r="U162" s="78">
        <f>IFERROR(((R162-Players!$AD$2)/Players!$AD$3)*M162,"")</f>
        <v>-44.96600131821193</v>
      </c>
      <c r="V162" s="78">
        <f t="shared" si="17"/>
        <v>-0.86853182402354179</v>
      </c>
    </row>
    <row r="163" spans="1:22" x14ac:dyDescent="0.45">
      <c r="A163" t="s">
        <v>289</v>
      </c>
      <c r="B163" t="s">
        <v>65</v>
      </c>
      <c r="C163" s="68">
        <v>125</v>
      </c>
      <c r="D163" s="69">
        <v>0.104</v>
      </c>
      <c r="E163" s="69">
        <v>0.25600000000000001</v>
      </c>
      <c r="F163" s="69">
        <v>0.37272727</v>
      </c>
      <c r="G163" s="69">
        <f t="shared" si="12"/>
        <v>0.64</v>
      </c>
      <c r="H163" s="69">
        <f t="shared" si="13"/>
        <v>0.2385454528</v>
      </c>
      <c r="I163" s="72">
        <f>(F163-Players!$AA$2)/Players!$AA$3</f>
        <v>-0.23451409334757597</v>
      </c>
      <c r="J163" s="72">
        <f>(G163-Players!$AC$2)/Players!$AC$3</f>
        <v>-0.12914653490981201</v>
      </c>
      <c r="K163" s="72">
        <f>((H163-Players!$AD$2)/Players!$AD$3)*C163</f>
        <v>-34.066566980653789</v>
      </c>
      <c r="L163" s="72">
        <f t="shared" si="14"/>
        <v>-0.41508328274013945</v>
      </c>
      <c r="M163" s="76" cm="1">
        <f t="array" ref="M163:P163">_xlfn.XLOOKUP(A163,RvL!A:A,RvL!C:F,"")</f>
        <v>54</v>
      </c>
      <c r="N163" s="77">
        <v>3.703704E-2</v>
      </c>
      <c r="O163" s="77">
        <v>0.33333332999999998</v>
      </c>
      <c r="P163" s="77">
        <v>0.47058823999999999</v>
      </c>
      <c r="Q163" s="77">
        <f t="shared" si="15"/>
        <v>0.62962963000000005</v>
      </c>
      <c r="R163" s="77">
        <f t="shared" si="16"/>
        <v>0.29629629943355124</v>
      </c>
      <c r="S163" s="78">
        <f>IF(P163="","",(P163-Players!$AA$2)/Players!$AA$3)</f>
        <v>0.83479009098162349</v>
      </c>
      <c r="T163" s="78">
        <f>IFERROR((Q163-Players!$AC$2)/Players!$AC$3,"")</f>
        <v>-0.25945509771404873</v>
      </c>
      <c r="U163" s="78">
        <f>IFERROR(((R163-Players!$AD$2)/Players!$AD$3)*M163,"")</f>
        <v>31.179871037992339</v>
      </c>
      <c r="V163" s="78">
        <f t="shared" si="17"/>
        <v>-1.19147356007976E-2</v>
      </c>
    </row>
    <row r="164" spans="1:22" x14ac:dyDescent="0.45">
      <c r="A164" t="s">
        <v>286</v>
      </c>
      <c r="B164" t="s">
        <v>78</v>
      </c>
      <c r="C164" s="68">
        <v>112</v>
      </c>
      <c r="D164" s="69">
        <v>0.125</v>
      </c>
      <c r="E164" s="69">
        <v>0.28571428999999998</v>
      </c>
      <c r="F164" s="69">
        <v>0.40206185999999999</v>
      </c>
      <c r="G164" s="69">
        <f t="shared" si="12"/>
        <v>0.58928570999999996</v>
      </c>
      <c r="H164" s="69">
        <f t="shared" si="13"/>
        <v>0.23692930863402059</v>
      </c>
      <c r="I164" s="72">
        <f>(F164-Players!$AA$2)/Players!$AA$3</f>
        <v>8.601818660613271E-2</v>
      </c>
      <c r="J164" s="72">
        <f>(G164-Players!$AC$2)/Players!$AC$3</f>
        <v>-0.7663953740097964</v>
      </c>
      <c r="K164" s="72">
        <f>((H164-Players!$AD$2)/Players!$AD$3)*C164</f>
        <v>-33.187598407160031</v>
      </c>
      <c r="L164" s="72">
        <f t="shared" si="14"/>
        <v>-0.40796597296300879</v>
      </c>
      <c r="M164" s="76" cm="1">
        <f t="array" ref="M164:P164">_xlfn.XLOOKUP(A164,RvL!A:A,RvL!C:F,"")</f>
        <v>35</v>
      </c>
      <c r="N164" s="77">
        <v>5.7142859999999997E-2</v>
      </c>
      <c r="O164" s="77">
        <v>0.14285713999999999</v>
      </c>
      <c r="P164" s="77">
        <v>0.36363635999999999</v>
      </c>
      <c r="Q164" s="77">
        <f t="shared" si="15"/>
        <v>0.8</v>
      </c>
      <c r="R164" s="77">
        <f t="shared" si="16"/>
        <v>0.29090908799999998</v>
      </c>
      <c r="S164" s="78">
        <f>IF(P164="","",(P164-Players!$AA$2)/Players!$AA$3)</f>
        <v>-0.3338483642255386</v>
      </c>
      <c r="T164" s="78">
        <f>IFERROR((Q164-Players!$AC$2)/Players!$AC$3,"")</f>
        <v>1.8813285058725282</v>
      </c>
      <c r="U164" s="78">
        <f>IFERROR(((R164-Players!$AD$2)/Players!$AD$3)*M164,"")</f>
        <v>17.434190103762845</v>
      </c>
      <c r="V164" s="78">
        <f t="shared" si="17"/>
        <v>-0.16654931809249457</v>
      </c>
    </row>
    <row r="165" spans="1:22" x14ac:dyDescent="0.45">
      <c r="A165" t="s">
        <v>271</v>
      </c>
      <c r="B165" t="s">
        <v>53</v>
      </c>
      <c r="C165" s="68">
        <v>109</v>
      </c>
      <c r="D165" s="69">
        <v>7.3394500000000001E-2</v>
      </c>
      <c r="E165" s="69">
        <v>0.23853210999999999</v>
      </c>
      <c r="F165" s="69">
        <v>0.34375</v>
      </c>
      <c r="G165" s="69">
        <f t="shared" si="12"/>
        <v>0.68807339000000001</v>
      </c>
      <c r="H165" s="69">
        <f t="shared" si="13"/>
        <v>0.23652522781250002</v>
      </c>
      <c r="I165" s="72">
        <f>(F165-Players!$AA$2)/Players!$AA$3</f>
        <v>-0.55114202030800752</v>
      </c>
      <c r="J165" s="72">
        <f>(G165-Players!$AC$2)/Players!$AC$3</f>
        <v>0.47491815709515872</v>
      </c>
      <c r="K165" s="72">
        <f>((H165-Players!$AD$2)/Players!$AD$3)*C165</f>
        <v>-32.946866331776604</v>
      </c>
      <c r="L165" s="72">
        <f t="shared" si="14"/>
        <v>-0.40601668284563275</v>
      </c>
      <c r="M165" s="76" cm="1">
        <f t="array" ref="M165:P165">_xlfn.XLOOKUP(A165,RvL!A:A,RvL!C:F,"")</f>
        <v>49</v>
      </c>
      <c r="N165" s="77">
        <v>0.16326531</v>
      </c>
      <c r="O165" s="77">
        <v>0.22448979999999999</v>
      </c>
      <c r="P165" s="77">
        <v>0.21052631999999999</v>
      </c>
      <c r="Q165" s="77">
        <f t="shared" si="15"/>
        <v>0.61224489000000004</v>
      </c>
      <c r="R165" s="77">
        <f t="shared" si="16"/>
        <v>0.12889366363050481</v>
      </c>
      <c r="S165" s="78">
        <f>IF(P165="","",(P165-Players!$AA$2)/Players!$AA$3)</f>
        <v>-2.0068463575502635</v>
      </c>
      <c r="T165" s="78">
        <f>IFERROR((Q165-Players!$AC$2)/Players!$AC$3,"")</f>
        <v>-0.4779025093421137</v>
      </c>
      <c r="U165" s="78">
        <f>IFERROR(((R165-Players!$AD$2)/Players!$AD$3)*M165,"")</f>
        <v>-92.42932470551068</v>
      </c>
      <c r="V165" s="78">
        <f t="shared" si="17"/>
        <v>-1.4024792676446569</v>
      </c>
    </row>
    <row r="166" spans="1:22" x14ac:dyDescent="0.45">
      <c r="A166" t="s">
        <v>577</v>
      </c>
      <c r="B166" t="s">
        <v>29</v>
      </c>
      <c r="C166" s="68">
        <v>11</v>
      </c>
      <c r="D166" s="69">
        <v>9.0909089999999998E-2</v>
      </c>
      <c r="E166" s="69">
        <v>0.36363635999999999</v>
      </c>
      <c r="F166" s="69">
        <v>0.2</v>
      </c>
      <c r="G166" s="69">
        <f t="shared" si="12"/>
        <v>0.54545454999999998</v>
      </c>
      <c r="H166" s="69">
        <f t="shared" si="13"/>
        <v>0.10909091</v>
      </c>
      <c r="I166" s="72">
        <f>(F166-Players!$AA$2)/Players!$AA$3</f>
        <v>-2.1218650214934898</v>
      </c>
      <c r="J166" s="72">
        <f>(G166-Players!$AC$2)/Players!$AC$3</f>
        <v>-1.3171544564381541</v>
      </c>
      <c r="K166" s="72">
        <f>((H166-Players!$AD$2)/Players!$AD$3)*C166</f>
        <v>-23.955317813067367</v>
      </c>
      <c r="L166" s="72">
        <f t="shared" si="14"/>
        <v>-0.33320903293230031</v>
      </c>
      <c r="M166" s="76" t="str" cm="1">
        <f t="array" ref="M166">_xlfn.XLOOKUP(A166,RvL!A:A,RvL!C:F,"")</f>
        <v/>
      </c>
      <c r="N166" s="77"/>
      <c r="O166" s="77"/>
      <c r="P166" s="77"/>
      <c r="Q166" s="77" t="str">
        <f t="shared" si="15"/>
        <v/>
      </c>
      <c r="R166" s="77" t="str">
        <f t="shared" si="16"/>
        <v/>
      </c>
      <c r="S166" s="78" t="str">
        <f>IF(P166="","",(P166-Players!$AA$2)/Players!$AA$3)</f>
        <v/>
      </c>
      <c r="T166" s="78" t="str">
        <f>IFERROR((Q166-Players!$AC$2)/Players!$AC$3,"")</f>
        <v/>
      </c>
      <c r="U166" s="78" t="str">
        <f>IFERROR(((R166-Players!$AD$2)/Players!$AD$3)*M166,"")</f>
        <v/>
      </c>
      <c r="V166" s="78" t="str">
        <f t="shared" si="17"/>
        <v/>
      </c>
    </row>
    <row r="167" spans="1:22" x14ac:dyDescent="0.45">
      <c r="A167" t="s">
        <v>493</v>
      </c>
      <c r="B167" t="s">
        <v>63</v>
      </c>
      <c r="C167" s="68">
        <v>49</v>
      </c>
      <c r="D167" s="69">
        <v>4.0816329999999998E-2</v>
      </c>
      <c r="E167" s="69">
        <v>0.38775510000000002</v>
      </c>
      <c r="F167" s="69">
        <v>0.38297871999999999</v>
      </c>
      <c r="G167" s="69">
        <f t="shared" si="12"/>
        <v>0.57142857000000002</v>
      </c>
      <c r="H167" s="69">
        <f t="shared" si="13"/>
        <v>0.21884498231003041</v>
      </c>
      <c r="I167" s="72">
        <f>(F167-Players!$AA$2)/Players!$AA$3</f>
        <v>-0.12249887031799056</v>
      </c>
      <c r="J167" s="72">
        <f>(G167-Players!$AC$2)/Players!$AC$3</f>
        <v>-0.99077871319577038</v>
      </c>
      <c r="K167" s="72">
        <f>((H167-Players!$AD$2)/Players!$AD$3)*C167</f>
        <v>-27.561060287238785</v>
      </c>
      <c r="L167" s="72">
        <f t="shared" si="14"/>
        <v>-0.36240596549523468</v>
      </c>
      <c r="M167" s="76" cm="1">
        <f t="array" ref="M167:P167">_xlfn.XLOOKUP(A167,RvL!A:A,RvL!C:F,"")</f>
        <v>27</v>
      </c>
      <c r="N167" s="77">
        <v>7.4074070000000006E-2</v>
      </c>
      <c r="O167" s="77">
        <v>0.18518519</v>
      </c>
      <c r="P167" s="77">
        <v>0.56000000000000005</v>
      </c>
      <c r="Q167" s="77">
        <f t="shared" si="15"/>
        <v>0.74074074000000001</v>
      </c>
      <c r="R167" s="77">
        <f t="shared" si="16"/>
        <v>0.41481481440000006</v>
      </c>
      <c r="S167" s="78">
        <f>IF(P167="","",(P167-Players!$AA$2)/Players!$AA$3)</f>
        <v>1.8117717119101533</v>
      </c>
      <c r="T167" s="78">
        <f>IFERROR((Q167-Players!$AC$2)/Players!$AC$3,"")</f>
        <v>1.1367081110898323</v>
      </c>
      <c r="U167" s="78">
        <f>IFERROR(((R167-Players!$AD$2)/Players!$AD$3)*M167,"")</f>
        <v>62.685350621036847</v>
      </c>
      <c r="V167" s="78">
        <f t="shared" si="17"/>
        <v>0.34251198977101888</v>
      </c>
    </row>
    <row r="168" spans="1:22" x14ac:dyDescent="0.45">
      <c r="A168" t="s">
        <v>456</v>
      </c>
      <c r="B168" t="s">
        <v>53</v>
      </c>
      <c r="C168" s="68">
        <v>31</v>
      </c>
      <c r="D168" s="69">
        <v>0</v>
      </c>
      <c r="E168" s="69">
        <v>0.22580644999999999</v>
      </c>
      <c r="F168" s="69">
        <v>0.25806452000000002</v>
      </c>
      <c r="G168" s="69">
        <f t="shared" si="12"/>
        <v>0.77419355000000001</v>
      </c>
      <c r="H168" s="69">
        <f t="shared" si="13"/>
        <v>0.19979188686784602</v>
      </c>
      <c r="I168" s="72">
        <f>(F168-Players!$AA$2)/Players!$AA$3</f>
        <v>-1.4874074415505716</v>
      </c>
      <c r="J168" s="72">
        <f>(G168-Players!$AC$2)/Players!$AC$3</f>
        <v>1.5570583582712938</v>
      </c>
      <c r="K168" s="72">
        <f>((H168-Players!$AD$2)/Players!$AD$3)*C168</f>
        <v>-26.129313360491224</v>
      </c>
      <c r="L168" s="72">
        <f t="shared" si="14"/>
        <v>-0.35081261994521917</v>
      </c>
      <c r="M168" s="76" cm="1">
        <f t="array" ref="M168:P168">_xlfn.XLOOKUP(A168,RvL!A:A,RvL!C:F,"")</f>
        <v>25</v>
      </c>
      <c r="N168" s="77">
        <v>0.04</v>
      </c>
      <c r="O168" s="77">
        <v>0.28000000000000003</v>
      </c>
      <c r="P168" s="77">
        <v>0.375</v>
      </c>
      <c r="Q168" s="77">
        <f t="shared" si="15"/>
        <v>0.67999999999999994</v>
      </c>
      <c r="R168" s="77">
        <f t="shared" si="16"/>
        <v>0.255</v>
      </c>
      <c r="S168" s="78">
        <f>IF(P168="","",(P168-Players!$AA$2)/Players!$AA$3)</f>
        <v>-0.20968049831116359</v>
      </c>
      <c r="T168" s="78">
        <f>IFERROR((Q168-Players!$AC$2)/Players!$AC$3,"")</f>
        <v>0.37347222528577201</v>
      </c>
      <c r="U168" s="78">
        <f>IFERROR(((R168-Players!$AD$2)/Players!$AD$3)*M168,"")</f>
        <v>-0.75914344358902752</v>
      </c>
      <c r="V168" s="78">
        <f t="shared" si="17"/>
        <v>-0.37121859207667496</v>
      </c>
    </row>
    <row r="169" spans="1:22" x14ac:dyDescent="0.45">
      <c r="A169" t="s">
        <v>381</v>
      </c>
      <c r="B169" t="s">
        <v>63</v>
      </c>
      <c r="C169" s="68">
        <v>49</v>
      </c>
      <c r="D169" s="69">
        <v>2.0408160000000002E-2</v>
      </c>
      <c r="E169" s="69">
        <v>0.32653061</v>
      </c>
      <c r="F169" s="69">
        <v>0.33333332999999998</v>
      </c>
      <c r="G169" s="69">
        <f t="shared" si="12"/>
        <v>0.65306123000000005</v>
      </c>
      <c r="H169" s="69">
        <f t="shared" si="13"/>
        <v>0.21768707448979591</v>
      </c>
      <c r="I169" s="72">
        <f>(F169-Players!$AA$2)/Players!$AA$3</f>
        <v>-0.66496256406285137</v>
      </c>
      <c r="J169" s="72">
        <f>(G169-Players!$AC$2)/Players!$AC$3</f>
        <v>3.4973945820922933E-2</v>
      </c>
      <c r="K169" s="72">
        <f>((H169-Players!$AD$2)/Players!$AD$3)*C169</f>
        <v>-28.396083850623782</v>
      </c>
      <c r="L169" s="72">
        <f t="shared" si="14"/>
        <v>-0.36916743746480879</v>
      </c>
      <c r="M169" s="76" cm="1">
        <f t="array" ref="M169:P169">_xlfn.XLOOKUP(A169,RvL!A:A,RvL!C:F,"")</f>
        <v>12</v>
      </c>
      <c r="N169" s="77">
        <v>0</v>
      </c>
      <c r="O169" s="77">
        <v>0.16666666999999999</v>
      </c>
      <c r="P169" s="77">
        <v>0.27272727000000002</v>
      </c>
      <c r="Q169" s="77">
        <f t="shared" si="15"/>
        <v>0.83333332999999998</v>
      </c>
      <c r="R169" s="77">
        <f t="shared" si="16"/>
        <v>0.22727272409090912</v>
      </c>
      <c r="S169" s="78">
        <f>IF(P169="","",(P169-Players!$AA$2)/Players!$AA$3)</f>
        <v>-1.3271909637374764</v>
      </c>
      <c r="T169" s="78">
        <f>IFERROR((Q169-Players!$AC$2)/Players!$AC$3,"")</f>
        <v>2.3001774308172847</v>
      </c>
      <c r="U169" s="78">
        <f>IFERROR(((R169-Players!$AD$2)/Players!$AD$3)*M169,"")</f>
        <v>-5.2612423818872402</v>
      </c>
      <c r="V169" s="78">
        <f t="shared" si="17"/>
        <v>-0.42186578758420556</v>
      </c>
    </row>
    <row r="170" spans="1:22" x14ac:dyDescent="0.45">
      <c r="A170" t="s">
        <v>488</v>
      </c>
      <c r="B170" t="s">
        <v>78</v>
      </c>
      <c r="C170" s="68">
        <v>12</v>
      </c>
      <c r="D170" s="69">
        <v>0</v>
      </c>
      <c r="E170" s="69">
        <v>0.33333332999999998</v>
      </c>
      <c r="F170" s="69">
        <v>0.16666666999999999</v>
      </c>
      <c r="G170" s="69">
        <f t="shared" si="12"/>
        <v>0.66666667000000002</v>
      </c>
      <c r="H170" s="69">
        <f t="shared" si="13"/>
        <v>0.11111111388888889</v>
      </c>
      <c r="I170" s="72">
        <f>(F170-Players!$AA$2)/Players!$AA$3</f>
        <v>-2.4860906085342278</v>
      </c>
      <c r="J170" s="72">
        <f>(G170-Players!$AC$2)/Players!$AC$3</f>
        <v>0.20593268043880802</v>
      </c>
      <c r="K170" s="72">
        <f>((H170-Players!$AD$2)/Players!$AD$3)*C170</f>
        <v>-25.776290189431233</v>
      </c>
      <c r="L170" s="72">
        <f t="shared" si="14"/>
        <v>-0.34795407034207254</v>
      </c>
      <c r="M170" s="76" cm="1">
        <f t="array" ref="M170:P170">_xlfn.XLOOKUP(A170,RvL!A:A,RvL!C:F,"")</f>
        <v>22</v>
      </c>
      <c r="N170" s="77">
        <v>4.5454550000000003E-2</v>
      </c>
      <c r="O170" s="77">
        <v>0.27272727000000002</v>
      </c>
      <c r="P170" s="77">
        <v>0.23809524000000001</v>
      </c>
      <c r="Q170" s="77">
        <f t="shared" si="15"/>
        <v>0.68181818000000005</v>
      </c>
      <c r="R170" s="77">
        <f t="shared" si="16"/>
        <v>0.16233766320346321</v>
      </c>
      <c r="S170" s="78">
        <f>IF(P170="","",(P170-Players!$AA$2)/Players!$AA$3)</f>
        <v>-1.7056071452939681</v>
      </c>
      <c r="T170" s="78">
        <f>IFERROR((Q170-Players!$AC$2)/Players!$AC$3,"")</f>
        <v>0.39631850972108362</v>
      </c>
      <c r="U170" s="78">
        <f>IFERROR(((R170-Players!$AD$2)/Players!$AD$3)*M170,"")</f>
        <v>-30.670349237881247</v>
      </c>
      <c r="V170" s="78">
        <f t="shared" si="17"/>
        <v>-0.70771023930425359</v>
      </c>
    </row>
    <row r="171" spans="1:22" x14ac:dyDescent="0.45">
      <c r="A171" t="s">
        <v>128</v>
      </c>
      <c r="B171" t="s">
        <v>93</v>
      </c>
      <c r="C171" s="68">
        <v>163</v>
      </c>
      <c r="D171" s="69">
        <v>9.2024540000000002E-2</v>
      </c>
      <c r="E171" s="69">
        <v>0.28834356</v>
      </c>
      <c r="F171" s="69">
        <v>0.38732393999999998</v>
      </c>
      <c r="G171" s="69">
        <f t="shared" si="12"/>
        <v>0.6196318999999999</v>
      </c>
      <c r="H171" s="69">
        <f t="shared" si="13"/>
        <v>0.23999826885768594</v>
      </c>
      <c r="I171" s="72">
        <f>(F171-Players!$AA$2)/Players!$AA$3</f>
        <v>-7.5019656410434704E-2</v>
      </c>
      <c r="J171" s="72">
        <f>(G171-Players!$AC$2)/Players!$AC$3</f>
        <v>-0.38508126414830574</v>
      </c>
      <c r="K171" s="72">
        <f>((H171-Players!$AD$2)/Players!$AD$3)*C171</f>
        <v>-40.937609808790619</v>
      </c>
      <c r="L171" s="72">
        <f t="shared" si="14"/>
        <v>-0.47072047134336736</v>
      </c>
      <c r="M171" s="76" cm="1">
        <f t="array" ref="M171:P171">_xlfn.XLOOKUP(A171,RvL!A:A,RvL!C:F,"")</f>
        <v>89</v>
      </c>
      <c r="N171" s="77">
        <v>0.10112359999999999</v>
      </c>
      <c r="O171" s="77">
        <v>0.28089888000000002</v>
      </c>
      <c r="P171" s="77">
        <v>0.4</v>
      </c>
      <c r="Q171" s="77">
        <f t="shared" si="15"/>
        <v>0.61797751999999995</v>
      </c>
      <c r="R171" s="77">
        <f t="shared" si="16"/>
        <v>0.24719100799999999</v>
      </c>
      <c r="S171" s="78">
        <f>IF(P171="","",(P171-Players!$AA$2)/Players!$AA$3)</f>
        <v>6.348871928631182E-2</v>
      </c>
      <c r="T171" s="78">
        <f>IFERROR((Q171-Players!$AC$2)/Players!$AC$3,"")</f>
        <v>-0.40586932476061449</v>
      </c>
      <c r="U171" s="78">
        <f>IFERROR(((R171-Players!$AD$2)/Players!$AD$3)*M171,"")</f>
        <v>-12.931090671794133</v>
      </c>
      <c r="V171" s="78">
        <f t="shared" si="17"/>
        <v>-0.50814916588749293</v>
      </c>
    </row>
    <row r="172" spans="1:22" x14ac:dyDescent="0.45">
      <c r="A172" t="s">
        <v>558</v>
      </c>
      <c r="B172" t="s">
        <v>114</v>
      </c>
      <c r="C172" s="68">
        <v>46</v>
      </c>
      <c r="D172" s="69">
        <v>6.521739E-2</v>
      </c>
      <c r="E172" s="69">
        <v>0.28260869999999999</v>
      </c>
      <c r="F172" s="69">
        <v>0.32558140000000002</v>
      </c>
      <c r="G172" s="69">
        <f t="shared" si="12"/>
        <v>0.65217390999999991</v>
      </c>
      <c r="H172" s="69">
        <f t="shared" si="13"/>
        <v>0.21233569466127397</v>
      </c>
      <c r="I172" s="72">
        <f>(F172-Players!$AA$2)/Players!$AA$3</f>
        <v>-0.74966611018166684</v>
      </c>
      <c r="J172" s="72">
        <f>(G172-Players!$AC$2)/Players!$AC$3</f>
        <v>2.3824353863502564E-2</v>
      </c>
      <c r="K172" s="72">
        <f>((H172-Players!$AD$2)/Players!$AD$3)*C172</f>
        <v>-30.280414120144986</v>
      </c>
      <c r="L172" s="72">
        <f t="shared" si="14"/>
        <v>-0.3844255054493087</v>
      </c>
      <c r="M172" s="76" cm="1">
        <f t="array" ref="M172:P172">_xlfn.XLOOKUP(A172,RvL!A:A,RvL!C:F,"")</f>
        <v>19</v>
      </c>
      <c r="N172" s="77">
        <v>0.10526315999999999</v>
      </c>
      <c r="O172" s="77">
        <v>0.47368420999999999</v>
      </c>
      <c r="P172" s="77">
        <v>0.23529412</v>
      </c>
      <c r="Q172" s="77">
        <f t="shared" si="15"/>
        <v>0.42105262999999998</v>
      </c>
      <c r="R172" s="77">
        <f t="shared" si="16"/>
        <v>9.9071208049535592E-2</v>
      </c>
      <c r="S172" s="78">
        <f>IF(P172="","",(P172-Players!$AA$2)/Players!$AA$3)</f>
        <v>-1.7362143356458337</v>
      </c>
      <c r="T172" s="78">
        <f>IFERROR((Q172-Players!$AC$2)/Players!$AC$3,"")</f>
        <v>-2.8803229263469126</v>
      </c>
      <c r="U172" s="78">
        <f>IFERROR(((R172-Players!$AD$2)/Players!$AD$3)*M172,"")</f>
        <v>-44.179166724558748</v>
      </c>
      <c r="V172" s="78">
        <f t="shared" si="17"/>
        <v>-0.85968018259073409</v>
      </c>
    </row>
    <row r="173" spans="1:22" x14ac:dyDescent="0.45">
      <c r="A173" t="s">
        <v>200</v>
      </c>
      <c r="B173" t="s">
        <v>31</v>
      </c>
      <c r="C173" s="68">
        <v>61</v>
      </c>
      <c r="D173" s="69">
        <v>6.5573770000000003E-2</v>
      </c>
      <c r="E173" s="69">
        <v>0.24590164</v>
      </c>
      <c r="F173" s="69">
        <v>0.32075471999999999</v>
      </c>
      <c r="G173" s="69">
        <f t="shared" si="12"/>
        <v>0.68852458999999999</v>
      </c>
      <c r="H173" s="69">
        <f t="shared" si="13"/>
        <v>0.22084751207856479</v>
      </c>
      <c r="I173" s="72">
        <f>(F173-Players!$AA$2)/Players!$AA$3</f>
        <v>-0.80240612614940232</v>
      </c>
      <c r="J173" s="72">
        <f>(G173-Players!$AC$2)/Players!$AC$3</f>
        <v>0.48058769671016471</v>
      </c>
      <c r="K173" s="72">
        <f>((H173-Players!$AD$2)/Players!$AD$3)*C173</f>
        <v>-32.512923834109081</v>
      </c>
      <c r="L173" s="72">
        <f t="shared" si="14"/>
        <v>-0.4025029017225088</v>
      </c>
      <c r="M173" s="76" cm="1">
        <f t="array" ref="M173:P173">_xlfn.XLOOKUP(A173,RvL!A:A,RvL!C:F,"")</f>
        <v>50</v>
      </c>
      <c r="N173" s="77">
        <v>0.04</v>
      </c>
      <c r="O173" s="77">
        <v>0.14000000000000001</v>
      </c>
      <c r="P173" s="77">
        <v>0.44680850999999999</v>
      </c>
      <c r="Q173" s="77">
        <f t="shared" si="15"/>
        <v>0.82</v>
      </c>
      <c r="R173" s="77">
        <f t="shared" si="16"/>
        <v>0.36638297819999999</v>
      </c>
      <c r="S173" s="78">
        <f>IF(P173="","",(P173-Players!$AA$2)/Players!$AA$3)</f>
        <v>0.57495448143045513</v>
      </c>
      <c r="T173" s="78">
        <f>IFERROR((Q173-Players!$AC$2)/Players!$AC$3,"")</f>
        <v>2.1326378859703197</v>
      </c>
      <c r="U173" s="78">
        <f>IFERROR(((R173-Players!$AD$2)/Players!$AD$3)*M173,"")</f>
        <v>80.444646719776543</v>
      </c>
      <c r="V173" s="78">
        <f t="shared" si="17"/>
        <v>0.54229847912102591</v>
      </c>
    </row>
    <row r="174" spans="1:22" x14ac:dyDescent="0.45">
      <c r="A174" t="s">
        <v>15</v>
      </c>
      <c r="B174" t="s">
        <v>8</v>
      </c>
      <c r="C174" s="68">
        <v>108</v>
      </c>
      <c r="D174" s="69">
        <v>0.12037037</v>
      </c>
      <c r="E174" s="69">
        <v>0.26851851999999998</v>
      </c>
      <c r="F174" s="69">
        <v>0.38202247</v>
      </c>
      <c r="G174" s="69">
        <f t="shared" si="12"/>
        <v>0.61111110999999996</v>
      </c>
      <c r="H174" s="69">
        <f t="shared" si="13"/>
        <v>0.23345817568664168</v>
      </c>
      <c r="I174" s="72">
        <f>(F174-Players!$AA$2)/Players!$AA$3</f>
        <v>-0.1329475928910939</v>
      </c>
      <c r="J174" s="72">
        <f>(G174-Players!$AC$2)/Players!$AC$3</f>
        <v>-0.49214898679047853</v>
      </c>
      <c r="K174" s="72">
        <f>((H174-Players!$AD$2)/Players!$AD$3)*C174</f>
        <v>-37.519589788133679</v>
      </c>
      <c r="L174" s="72">
        <f t="shared" si="14"/>
        <v>-0.44304359182223274</v>
      </c>
      <c r="M174" s="76" cm="1">
        <f t="array" ref="M174:P174">_xlfn.XLOOKUP(A174,RvL!A:A,RvL!C:F,"")</f>
        <v>47</v>
      </c>
      <c r="N174" s="77">
        <v>0.25531914999999999</v>
      </c>
      <c r="O174" s="77">
        <v>8.5106379999999995E-2</v>
      </c>
      <c r="P174" s="77">
        <v>0.72727273000000003</v>
      </c>
      <c r="Q174" s="77">
        <f t="shared" si="15"/>
        <v>0.65957446999999991</v>
      </c>
      <c r="R174" s="77">
        <f t="shared" si="16"/>
        <v>0.47969052543520307</v>
      </c>
      <c r="S174" s="78">
        <f>IF(P174="","",(P174-Players!$AA$2)/Players!$AA$3)</f>
        <v>3.6395221430899016</v>
      </c>
      <c r="T174" s="78">
        <f>IFERROR((Q174-Players!$AC$2)/Players!$AC$3,"")</f>
        <v>0.11681586116232852</v>
      </c>
      <c r="U174" s="78">
        <f>IFERROR(((R174-Players!$AD$2)/Players!$AD$3)*M174,"")</f>
        <v>153.99437671810534</v>
      </c>
      <c r="V174" s="78">
        <f t="shared" si="17"/>
        <v>1.3697097834491181</v>
      </c>
    </row>
    <row r="175" spans="1:22" x14ac:dyDescent="0.45">
      <c r="A175" t="s">
        <v>354</v>
      </c>
      <c r="B175" t="s">
        <v>66</v>
      </c>
      <c r="C175" s="68">
        <v>146</v>
      </c>
      <c r="D175" s="69">
        <v>2.739726E-2</v>
      </c>
      <c r="E175" s="69">
        <v>0.35616438</v>
      </c>
      <c r="F175" s="69">
        <v>0.38571429000000002</v>
      </c>
      <c r="G175" s="69">
        <f t="shared" si="12"/>
        <v>0.61643836000000007</v>
      </c>
      <c r="H175" s="69">
        <f t="shared" si="13"/>
        <v>0.23776908435616445</v>
      </c>
      <c r="I175" s="72">
        <f>(F175-Players!$AA$2)/Players!$AA$3</f>
        <v>-9.2607929654665327E-2</v>
      </c>
      <c r="J175" s="72">
        <f>(G175-Players!$AC$2)/Players!$AC$3</f>
        <v>-0.4252095920341788</v>
      </c>
      <c r="K175" s="72">
        <f>((H175-Players!$AD$2)/Players!$AD$3)*C175</f>
        <v>-41.457955140790041</v>
      </c>
      <c r="L175" s="72">
        <f t="shared" si="14"/>
        <v>-0.47493388582780471</v>
      </c>
      <c r="M175" s="76" cm="1">
        <f t="array" ref="M175:P175">_xlfn.XLOOKUP(A175,RvL!A:A,RvL!C:F,"")</f>
        <v>63</v>
      </c>
      <c r="N175" s="77">
        <v>4.7619050000000003E-2</v>
      </c>
      <c r="O175" s="77">
        <v>0.20634921000000001</v>
      </c>
      <c r="P175" s="77">
        <v>0.59649123000000004</v>
      </c>
      <c r="Q175" s="77">
        <f t="shared" si="15"/>
        <v>0.74603174000000005</v>
      </c>
      <c r="R175" s="77">
        <f t="shared" si="16"/>
        <v>0.44500139021164026</v>
      </c>
      <c r="S175" s="78">
        <f>IF(P175="","",(P175-Players!$AA$2)/Players!$AA$3)</f>
        <v>2.2105029418409337</v>
      </c>
      <c r="T175" s="78">
        <f>IFERROR((Q175-Players!$AC$2)/Players!$AC$3,"")</f>
        <v>1.2031920075947038</v>
      </c>
      <c r="U175" s="78">
        <f>IFERROR(((R175-Players!$AD$2)/Players!$AD$3)*M175,"")</f>
        <v>174.2545399097724</v>
      </c>
      <c r="V175" s="78">
        <f t="shared" si="17"/>
        <v>1.5976302401618505</v>
      </c>
    </row>
    <row r="176" spans="1:22" x14ac:dyDescent="0.45">
      <c r="A176" t="s">
        <v>252</v>
      </c>
      <c r="B176" t="s">
        <v>22</v>
      </c>
      <c r="C176" s="68">
        <v>104</v>
      </c>
      <c r="D176" s="69">
        <v>0.10576923000000001</v>
      </c>
      <c r="E176" s="69">
        <v>0.125</v>
      </c>
      <c r="F176" s="69">
        <v>0.30107527000000001</v>
      </c>
      <c r="G176" s="69">
        <f t="shared" si="12"/>
        <v>0.76923076999999995</v>
      </c>
      <c r="H176" s="69">
        <f t="shared" si="13"/>
        <v>0.23159636177005788</v>
      </c>
      <c r="I176" s="72">
        <f>(F176-Players!$AA$2)/Players!$AA$3</f>
        <v>-1.0174389245193476</v>
      </c>
      <c r="J176" s="72">
        <f>(G176-Players!$AC$2)/Players!$AC$3</f>
        <v>1.494698700003207</v>
      </c>
      <c r="K176" s="72">
        <f>((H176-Players!$AD$2)/Players!$AD$3)*C176</f>
        <v>-38.979669662381923</v>
      </c>
      <c r="L176" s="72">
        <f t="shared" si="14"/>
        <v>-0.45486635895834654</v>
      </c>
      <c r="M176" s="76" cm="1">
        <f t="array" ref="M176:P176">_xlfn.XLOOKUP(A176,RvL!A:A,RvL!C:F,"")</f>
        <v>20</v>
      </c>
      <c r="N176" s="77">
        <v>0.05</v>
      </c>
      <c r="O176" s="77">
        <v>0.15</v>
      </c>
      <c r="P176" s="77">
        <v>0.38888888999999999</v>
      </c>
      <c r="Q176" s="77">
        <f t="shared" si="15"/>
        <v>0.79999999999999993</v>
      </c>
      <c r="R176" s="77">
        <f t="shared" si="16"/>
        <v>0.31111111199999997</v>
      </c>
      <c r="S176" s="78">
        <f>IF(P176="","",(P176-Players!$AA$2)/Players!$AA$3)</f>
        <v>-5.7919809727267853E-2</v>
      </c>
      <c r="T176" s="78">
        <f>IFERROR((Q176-Players!$AC$2)/Players!$AC$3,"")</f>
        <v>1.8813285058725266</v>
      </c>
      <c r="U176" s="78">
        <f>IFERROR(((R176-Players!$AD$2)/Players!$AD$3)*M176,"")</f>
        <v>15.908786436857881</v>
      </c>
      <c r="V176" s="78">
        <f t="shared" si="17"/>
        <v>-0.18370962905066354</v>
      </c>
    </row>
    <row r="177" spans="1:22" x14ac:dyDescent="0.45">
      <c r="A177" t="s">
        <v>436</v>
      </c>
      <c r="B177" t="s">
        <v>14</v>
      </c>
      <c r="C177" s="68">
        <v>37</v>
      </c>
      <c r="D177" s="69">
        <v>0.13513513999999999</v>
      </c>
      <c r="E177" s="69">
        <v>0.18918919000000001</v>
      </c>
      <c r="F177" s="69">
        <v>0.29032258</v>
      </c>
      <c r="G177" s="69">
        <f t="shared" si="12"/>
        <v>0.67567566999999995</v>
      </c>
      <c r="H177" s="69">
        <f t="shared" si="13"/>
        <v>0.19616390375762857</v>
      </c>
      <c r="I177" s="72">
        <f>(F177-Players!$AA$2)/Players!$AA$3</f>
        <v>-1.1349310810940754</v>
      </c>
      <c r="J177" s="72">
        <f>(G177-Players!$AC$2)/Players!$AC$3</f>
        <v>0.31913499070385781</v>
      </c>
      <c r="K177" s="72">
        <f>((H177-Players!$AD$2)/Players!$AD$3)*C177</f>
        <v>-33.162184473657014</v>
      </c>
      <c r="L177" s="72">
        <f t="shared" si="14"/>
        <v>-0.40776018763364552</v>
      </c>
      <c r="M177" s="76" cm="1">
        <f t="array" ref="M177:P177">_xlfn.XLOOKUP(A177,RvL!A:A,RvL!C:F,"")</f>
        <v>31</v>
      </c>
      <c r="N177" s="77">
        <v>0.16129031999999999</v>
      </c>
      <c r="O177" s="77">
        <v>0.12903226000000001</v>
      </c>
      <c r="P177" s="77">
        <v>0.52</v>
      </c>
      <c r="Q177" s="77">
        <f t="shared" si="15"/>
        <v>0.70967742</v>
      </c>
      <c r="R177" s="77">
        <f t="shared" si="16"/>
        <v>0.36903225840000003</v>
      </c>
      <c r="S177" s="78">
        <f>IF(P177="","",(P177-Players!$AA$2)/Players!$AA$3)</f>
        <v>1.3747009637541925</v>
      </c>
      <c r="T177" s="78">
        <f>IFERROR((Q177-Players!$AC$2)/Players!$AC$3,"")</f>
        <v>0.74638292644086424</v>
      </c>
      <c r="U177" s="78">
        <f>IFERROR(((R177-Players!$AD$2)/Players!$AD$3)*M177,"")</f>
        <v>51.084380212786641</v>
      </c>
      <c r="V177" s="78">
        <f t="shared" si="17"/>
        <v>0.21200472540471862</v>
      </c>
    </row>
    <row r="178" spans="1:22" x14ac:dyDescent="0.45">
      <c r="A178" t="s">
        <v>576</v>
      </c>
      <c r="B178" t="s">
        <v>90</v>
      </c>
      <c r="C178" s="68">
        <v>36</v>
      </c>
      <c r="D178" s="69">
        <v>2.7777779999999998E-2</v>
      </c>
      <c r="E178" s="69">
        <v>0.19444444</v>
      </c>
      <c r="F178" s="69">
        <v>0.25</v>
      </c>
      <c r="G178" s="69">
        <f t="shared" si="12"/>
        <v>0.77777778000000009</v>
      </c>
      <c r="H178" s="69">
        <f t="shared" si="13"/>
        <v>0.19444444500000002</v>
      </c>
      <c r="I178" s="72">
        <f>(F178-Players!$AA$2)/Players!$AA$3</f>
        <v>-1.5755265862985395</v>
      </c>
      <c r="J178" s="72">
        <f>(G178-Players!$AC$2)/Players!$AC$3</f>
        <v>1.6020958892426904</v>
      </c>
      <c r="K178" s="72">
        <f>((H178-Players!$AD$2)/Players!$AD$3)*C178</f>
        <v>-33.176918764255973</v>
      </c>
      <c r="L178" s="72">
        <f t="shared" si="14"/>
        <v>-0.40787949623431841</v>
      </c>
      <c r="M178" s="76" cm="1">
        <f t="array" ref="M178:P178">_xlfn.XLOOKUP(A178,RvL!A:A,RvL!C:F,"")</f>
        <v>13</v>
      </c>
      <c r="N178" s="77">
        <v>7.6923080000000005E-2</v>
      </c>
      <c r="O178" s="77">
        <v>0.15384614999999999</v>
      </c>
      <c r="P178" s="77">
        <v>0.63636364000000001</v>
      </c>
      <c r="Q178" s="77">
        <f t="shared" si="15"/>
        <v>0.76923076999999995</v>
      </c>
      <c r="R178" s="77">
        <f t="shared" si="16"/>
        <v>0.48951049279720277</v>
      </c>
      <c r="S178" s="78">
        <f>IF(P178="","",(P178-Players!$AA$2)/Players!$AA$3)</f>
        <v>2.6461795435779631</v>
      </c>
      <c r="T178" s="78">
        <f>IFERROR((Q178-Players!$AC$2)/Players!$AC$3,"")</f>
        <v>1.494698700003207</v>
      </c>
      <c r="U178" s="78">
        <f>IFERROR(((R178-Players!$AD$2)/Players!$AD$3)*M178,"")</f>
        <v>44.472995833074378</v>
      </c>
      <c r="V178" s="78">
        <f t="shared" si="17"/>
        <v>0.13762873281907084</v>
      </c>
    </row>
    <row r="179" spans="1:22" x14ac:dyDescent="0.45">
      <c r="A179" t="s">
        <v>474</v>
      </c>
      <c r="B179" t="s">
        <v>14</v>
      </c>
      <c r="C179" s="68">
        <v>11</v>
      </c>
      <c r="D179" s="69">
        <v>0</v>
      </c>
      <c r="E179" s="69">
        <v>0.27272727000000002</v>
      </c>
      <c r="F179" s="69">
        <v>9.0909089999999998E-2</v>
      </c>
      <c r="G179" s="69">
        <f t="shared" si="12"/>
        <v>0.72727272999999992</v>
      </c>
      <c r="H179" s="69">
        <f t="shared" si="13"/>
        <v>6.6115702066115695E-2</v>
      </c>
      <c r="I179" s="72">
        <f>(F179-Players!$AA$2)/Players!$AA$3</f>
        <v>-3.3138761627613524</v>
      </c>
      <c r="J179" s="72">
        <f>(G179-Players!$AC$2)/Players!$AC$3</f>
        <v>0.96747624887728767</v>
      </c>
      <c r="K179" s="72">
        <f>((H179-Players!$AD$2)/Players!$AD$3)*C179</f>
        <v>-30.912595466634421</v>
      </c>
      <c r="L179" s="72">
        <f t="shared" si="14"/>
        <v>-0.38954449447118517</v>
      </c>
      <c r="M179" s="76" t="str" cm="1">
        <f t="array" ref="M179">_xlfn.XLOOKUP(A179,RvL!A:A,RvL!C:F,"")</f>
        <v/>
      </c>
      <c r="N179" s="77"/>
      <c r="O179" s="77"/>
      <c r="P179" s="77"/>
      <c r="Q179" s="77" t="str">
        <f t="shared" si="15"/>
        <v/>
      </c>
      <c r="R179" s="77" t="str">
        <f t="shared" si="16"/>
        <v/>
      </c>
      <c r="S179" s="78" t="str">
        <f>IF(P179="","",(P179-Players!$AA$2)/Players!$AA$3)</f>
        <v/>
      </c>
      <c r="T179" s="78" t="str">
        <f>IFERROR((Q179-Players!$AC$2)/Players!$AC$3,"")</f>
        <v/>
      </c>
      <c r="U179" s="78" t="str">
        <f>IFERROR(((R179-Players!$AD$2)/Players!$AD$3)*M179,"")</f>
        <v/>
      </c>
      <c r="V179" s="78" t="str">
        <f t="shared" si="17"/>
        <v/>
      </c>
    </row>
    <row r="180" spans="1:22" x14ac:dyDescent="0.45">
      <c r="A180" t="s">
        <v>620</v>
      </c>
      <c r="B180" t="s">
        <v>66</v>
      </c>
      <c r="C180" s="68">
        <v>11</v>
      </c>
      <c r="D180" s="69">
        <v>0</v>
      </c>
      <c r="E180" s="69">
        <v>0.27272727000000002</v>
      </c>
      <c r="F180" s="69">
        <v>9.0909089999999998E-2</v>
      </c>
      <c r="G180" s="69">
        <f t="shared" si="12"/>
        <v>0.72727272999999992</v>
      </c>
      <c r="H180" s="69">
        <f t="shared" si="13"/>
        <v>6.6115702066115695E-2</v>
      </c>
      <c r="I180" s="72">
        <f>(F180-Players!$AA$2)/Players!$AA$3</f>
        <v>-3.3138761627613524</v>
      </c>
      <c r="J180" s="72">
        <f>(G180-Players!$AC$2)/Players!$AC$3</f>
        <v>0.96747624887728767</v>
      </c>
      <c r="K180" s="72">
        <f>((H180-Players!$AD$2)/Players!$AD$3)*C180</f>
        <v>-30.912595466634421</v>
      </c>
      <c r="L180" s="72">
        <f t="shared" si="14"/>
        <v>-0.38954449447118517</v>
      </c>
      <c r="M180" s="76" t="str" cm="1">
        <f t="array" ref="M180">_xlfn.XLOOKUP(A180,RvL!A:A,RvL!C:F,"")</f>
        <v/>
      </c>
      <c r="N180" s="77"/>
      <c r="O180" s="77"/>
      <c r="P180" s="77"/>
      <c r="Q180" s="77" t="str">
        <f t="shared" si="15"/>
        <v/>
      </c>
      <c r="R180" s="77" t="str">
        <f t="shared" si="16"/>
        <v/>
      </c>
      <c r="S180" s="78" t="str">
        <f>IF(P180="","",(P180-Players!$AA$2)/Players!$AA$3)</f>
        <v/>
      </c>
      <c r="T180" s="78" t="str">
        <f>IFERROR((Q180-Players!$AC$2)/Players!$AC$3,"")</f>
        <v/>
      </c>
      <c r="U180" s="78" t="str">
        <f>IFERROR(((R180-Players!$AD$2)/Players!$AD$3)*M180,"")</f>
        <v/>
      </c>
      <c r="V180" s="78" t="str">
        <f t="shared" si="17"/>
        <v/>
      </c>
    </row>
    <row r="181" spans="1:22" x14ac:dyDescent="0.45">
      <c r="A181" t="s">
        <v>159</v>
      </c>
      <c r="B181" t="s">
        <v>31</v>
      </c>
      <c r="C181" s="68">
        <v>54</v>
      </c>
      <c r="D181" s="69">
        <v>0.12962963</v>
      </c>
      <c r="E181" s="69">
        <v>0.42592593000000001</v>
      </c>
      <c r="F181" s="69">
        <v>0.47826087</v>
      </c>
      <c r="G181" s="69">
        <f t="shared" si="12"/>
        <v>0.44444444000000005</v>
      </c>
      <c r="H181" s="69">
        <f t="shared" si="13"/>
        <v>0.21256038454106282</v>
      </c>
      <c r="I181" s="72">
        <f>(F181-Players!$AA$2)/Players!$AA$3</f>
        <v>0.91862714434222026</v>
      </c>
      <c r="J181" s="72">
        <f>(G181-Players!$AC$2)/Players!$AC$3</f>
        <v>-2.5863938628236447</v>
      </c>
      <c r="K181" s="72">
        <f>((H181-Players!$AD$2)/Players!$AD$3)*C181</f>
        <v>-35.368004151420401</v>
      </c>
      <c r="L181" s="72">
        <f t="shared" si="14"/>
        <v>-0.42562146553659685</v>
      </c>
      <c r="M181" s="76" cm="1">
        <f t="array" ref="M181:P181">_xlfn.XLOOKUP(A181,RvL!A:A,RvL!C:F,"")</f>
        <v>45</v>
      </c>
      <c r="N181" s="77">
        <v>0.2</v>
      </c>
      <c r="O181" s="77">
        <v>0.13333333</v>
      </c>
      <c r="P181" s="77">
        <v>0.57142857000000002</v>
      </c>
      <c r="Q181" s="77">
        <f t="shared" si="15"/>
        <v>0.66666667000000002</v>
      </c>
      <c r="R181" s="77">
        <f t="shared" si="16"/>
        <v>0.38095238190476194</v>
      </c>
      <c r="S181" s="78">
        <f>IF(P181="","",(P181-Players!$AA$2)/Players!$AA$3)</f>
        <v>1.9366490529164719</v>
      </c>
      <c r="T181" s="78">
        <f>IFERROR((Q181-Players!$AC$2)/Players!$AC$3,"")</f>
        <v>0.20593268043880802</v>
      </c>
      <c r="U181" s="78">
        <f>IFERROR(((R181-Players!$AD$2)/Players!$AD$3)*M181,"")</f>
        <v>82.049196457899214</v>
      </c>
      <c r="V181" s="78">
        <f t="shared" si="17"/>
        <v>0.56034915846015532</v>
      </c>
    </row>
    <row r="182" spans="1:22" x14ac:dyDescent="0.45">
      <c r="A182" t="s">
        <v>74</v>
      </c>
      <c r="B182" t="s">
        <v>22</v>
      </c>
      <c r="C182" s="68">
        <v>108</v>
      </c>
      <c r="D182" s="69">
        <v>0.12037037</v>
      </c>
      <c r="E182" s="69">
        <v>0.18518519</v>
      </c>
      <c r="F182" s="69">
        <v>0.33333332999999998</v>
      </c>
      <c r="G182" s="69">
        <f t="shared" si="12"/>
        <v>0.69444443999999994</v>
      </c>
      <c r="H182" s="69">
        <f t="shared" si="13"/>
        <v>0.23148147768518518</v>
      </c>
      <c r="I182" s="72">
        <f>(F182-Players!$AA$2)/Players!$AA$3</f>
        <v>-0.66496256406285137</v>
      </c>
      <c r="J182" s="72">
        <f>(G182-Players!$AC$2)/Players!$AC$3</f>
        <v>0.55497338839875987</v>
      </c>
      <c r="K182" s="72">
        <f>((H182-Players!$AD$2)/Players!$AD$3)*C182</f>
        <v>-40.66149256800977</v>
      </c>
      <c r="L182" s="72">
        <f t="shared" si="14"/>
        <v>-0.46848465541466755</v>
      </c>
      <c r="M182" s="76" cm="1">
        <f t="array" ref="M182:P182">_xlfn.XLOOKUP(A182,RvL!A:A,RvL!C:F,"")</f>
        <v>32</v>
      </c>
      <c r="N182" s="77">
        <v>6.25E-2</v>
      </c>
      <c r="O182" s="77">
        <v>0.1875</v>
      </c>
      <c r="P182" s="77">
        <v>0.55172414000000003</v>
      </c>
      <c r="Q182" s="77">
        <f t="shared" si="15"/>
        <v>0.75</v>
      </c>
      <c r="R182" s="77">
        <f t="shared" si="16"/>
        <v>0.41379310499999999</v>
      </c>
      <c r="S182" s="78">
        <f>IF(P182="","",(P182-Players!$AA$2)/Players!$AA$3)</f>
        <v>1.7213433038643033</v>
      </c>
      <c r="T182" s="78">
        <f>IFERROR((Q182-Players!$AC$2)/Players!$AC$3,"")</f>
        <v>1.2530550556280464</v>
      </c>
      <c r="U182" s="78">
        <f>IFERROR(((R182-Players!$AD$2)/Players!$AD$3)*M182,"")</f>
        <v>73.812570586704012</v>
      </c>
      <c r="V182" s="78">
        <f t="shared" si="17"/>
        <v>0.46768971082516081</v>
      </c>
    </row>
    <row r="183" spans="1:22" x14ac:dyDescent="0.45">
      <c r="A183" t="s">
        <v>438</v>
      </c>
      <c r="B183" t="s">
        <v>14</v>
      </c>
      <c r="C183" s="68">
        <v>18</v>
      </c>
      <c r="D183" s="69">
        <v>5.5555559999999997E-2</v>
      </c>
      <c r="E183" s="69">
        <v>0.27777777999999997</v>
      </c>
      <c r="F183" s="69">
        <v>0.1875</v>
      </c>
      <c r="G183" s="69">
        <f t="shared" si="12"/>
        <v>0.66666666000000008</v>
      </c>
      <c r="H183" s="69">
        <f t="shared" si="13"/>
        <v>0.12499999875000001</v>
      </c>
      <c r="I183" s="72">
        <f>(F183-Players!$AA$2)/Players!$AA$3</f>
        <v>-2.2584496302922275</v>
      </c>
      <c r="J183" s="72">
        <f>(G183-Players!$AC$2)/Players!$AC$3</f>
        <v>0.20593255478411873</v>
      </c>
      <c r="K183" s="72">
        <f>((H183-Players!$AD$2)/Players!$AD$3)*C183</f>
        <v>-34.985106936033787</v>
      </c>
      <c r="L183" s="72">
        <f t="shared" si="14"/>
        <v>-0.42252101555819194</v>
      </c>
      <c r="M183" s="76" t="str" cm="1">
        <f t="array" ref="M183">_xlfn.XLOOKUP(A183,RvL!A:A,RvL!C:F,"")</f>
        <v/>
      </c>
      <c r="N183" s="77"/>
      <c r="O183" s="77"/>
      <c r="P183" s="77"/>
      <c r="Q183" s="77" t="str">
        <f t="shared" si="15"/>
        <v/>
      </c>
      <c r="R183" s="77" t="str">
        <f t="shared" si="16"/>
        <v/>
      </c>
      <c r="S183" s="78" t="str">
        <f>IF(P183="","",(P183-Players!$AA$2)/Players!$AA$3)</f>
        <v/>
      </c>
      <c r="T183" s="78" t="str">
        <f>IFERROR((Q183-Players!$AC$2)/Players!$AC$3,"")</f>
        <v/>
      </c>
      <c r="U183" s="78" t="str">
        <f>IFERROR(((R183-Players!$AD$2)/Players!$AD$3)*M183,"")</f>
        <v/>
      </c>
      <c r="V183" s="78" t="str">
        <f t="shared" si="17"/>
        <v/>
      </c>
    </row>
    <row r="184" spans="1:22" x14ac:dyDescent="0.45">
      <c r="A184" t="s">
        <v>188</v>
      </c>
      <c r="B184" t="s">
        <v>7</v>
      </c>
      <c r="C184" s="68">
        <v>108</v>
      </c>
      <c r="D184" s="69">
        <v>9.2592590000000002E-2</v>
      </c>
      <c r="E184" s="69">
        <v>0.18518519</v>
      </c>
      <c r="F184" s="69">
        <v>0.31632652999999999</v>
      </c>
      <c r="G184" s="69">
        <f t="shared" si="12"/>
        <v>0.72222222000000003</v>
      </c>
      <c r="H184" s="69">
        <f t="shared" si="13"/>
        <v>0.22845804874149661</v>
      </c>
      <c r="I184" s="72">
        <f>(F184-Players!$AA$2)/Players!$AA$3</f>
        <v>-0.85079193405632092</v>
      </c>
      <c r="J184" s="72">
        <f>(G184-Players!$AC$2)/Players!$AC$3</f>
        <v>0.90401422201340387</v>
      </c>
      <c r="K184" s="72">
        <f>((H184-Players!$AD$2)/Players!$AD$3)*C184</f>
        <v>-45.467143100328585</v>
      </c>
      <c r="L184" s="72">
        <f t="shared" si="14"/>
        <v>-0.50739765475341936</v>
      </c>
      <c r="M184" s="76" cm="1">
        <f t="array" ref="M184:P184">_xlfn.XLOOKUP(A184,RvL!A:A,RvL!C:F,"")</f>
        <v>57</v>
      </c>
      <c r="N184" s="77">
        <v>0.12280702</v>
      </c>
      <c r="O184" s="77">
        <v>0.1754386</v>
      </c>
      <c r="P184" s="77">
        <v>0.36734694000000001</v>
      </c>
      <c r="Q184" s="77">
        <f t="shared" si="15"/>
        <v>0.70175438000000001</v>
      </c>
      <c r="R184" s="77">
        <f t="shared" si="16"/>
        <v>0.25778732412459721</v>
      </c>
      <c r="S184" s="78">
        <f>IF(P184="","",(P184-Players!$AA$2)/Players!$AA$3)</f>
        <v>-0.29330371480822481</v>
      </c>
      <c r="T184" s="78">
        <f>IFERROR((Q184-Players!$AC$2)/Players!$AC$3,"")</f>
        <v>0.64682621289636366</v>
      </c>
      <c r="U184" s="78">
        <f>IFERROR(((R184-Players!$AD$2)/Players!$AD$3)*M184,"")</f>
        <v>0.60740321878785553</v>
      </c>
      <c r="V184" s="78">
        <f t="shared" si="17"/>
        <v>-0.35584537240111463</v>
      </c>
    </row>
    <row r="185" spans="1:22" x14ac:dyDescent="0.45">
      <c r="A185" t="s">
        <v>446</v>
      </c>
      <c r="B185" t="s">
        <v>117</v>
      </c>
      <c r="C185" s="68">
        <v>38</v>
      </c>
      <c r="D185" s="69">
        <v>5.2631579999999997E-2</v>
      </c>
      <c r="E185" s="69">
        <v>0.26315789000000001</v>
      </c>
      <c r="F185" s="69">
        <v>0.27272727000000002</v>
      </c>
      <c r="G185" s="69">
        <f t="shared" si="12"/>
        <v>0.68421052999999998</v>
      </c>
      <c r="H185" s="69">
        <f t="shared" si="13"/>
        <v>0.18660286995215311</v>
      </c>
      <c r="I185" s="72">
        <f>(F185-Players!$AA$2)/Players!$AA$3</f>
        <v>-1.3271909637374764</v>
      </c>
      <c r="J185" s="72">
        <f>(G185-Players!$AC$2)/Players!$AC$3</f>
        <v>0.42637950949493048</v>
      </c>
      <c r="K185" s="72">
        <f>((H185-Players!$AD$2)/Players!$AD$3)*C185</f>
        <v>-39.405545053455029</v>
      </c>
      <c r="L185" s="72">
        <f t="shared" si="14"/>
        <v>-0.45831481795464024</v>
      </c>
      <c r="M185" s="76" cm="1">
        <f t="array" ref="M185:P185">_xlfn.XLOOKUP(A185,RvL!A:A,RvL!C:F,"")</f>
        <v>12</v>
      </c>
      <c r="N185" s="77">
        <v>8.3333329999999997E-2</v>
      </c>
      <c r="O185" s="77">
        <v>8.3333329999999997E-2</v>
      </c>
      <c r="P185" s="77">
        <v>0.27272727000000002</v>
      </c>
      <c r="Q185" s="77">
        <f t="shared" si="15"/>
        <v>0.83333334000000003</v>
      </c>
      <c r="R185" s="77">
        <f t="shared" si="16"/>
        <v>0.22727272681818184</v>
      </c>
      <c r="S185" s="78">
        <f>IF(P185="","",(P185-Players!$AA$2)/Players!$AA$3)</f>
        <v>-1.3271909637374764</v>
      </c>
      <c r="T185" s="78">
        <f>IFERROR((Q185-Players!$AC$2)/Players!$AC$3,"")</f>
        <v>2.3001775564719753</v>
      </c>
      <c r="U185" s="78">
        <f>IFERROR(((R185-Players!$AD$2)/Players!$AD$3)*M185,"")</f>
        <v>-5.2612419002295745</v>
      </c>
      <c r="V185" s="78">
        <f t="shared" si="17"/>
        <v>-0.42186578216570847</v>
      </c>
    </row>
    <row r="186" spans="1:22" x14ac:dyDescent="0.45">
      <c r="A186" t="s">
        <v>43</v>
      </c>
      <c r="B186" t="s">
        <v>44</v>
      </c>
      <c r="C186" s="68">
        <v>171</v>
      </c>
      <c r="D186" s="69">
        <v>7.0175440000000006E-2</v>
      </c>
      <c r="E186" s="69">
        <v>0.29239766</v>
      </c>
      <c r="F186" s="69">
        <v>0.37086092999999998</v>
      </c>
      <c r="G186" s="69">
        <f t="shared" si="12"/>
        <v>0.63742690000000002</v>
      </c>
      <c r="H186" s="69">
        <f t="shared" si="13"/>
        <v>0.23639673294101698</v>
      </c>
      <c r="I186" s="72">
        <f>(F186-Players!$AA$2)/Players!$AA$3</f>
        <v>-0.2549071588504111</v>
      </c>
      <c r="J186" s="72">
        <f>(G186-Players!$AC$2)/Players!$AC$3</f>
        <v>-0.16147874320629343</v>
      </c>
      <c r="K186" s="72">
        <f>((H186-Players!$AD$2)/Players!$AD$3)*C186</f>
        <v>-52.010663786026278</v>
      </c>
      <c r="L186" s="72">
        <f t="shared" si="14"/>
        <v>-0.56038278432188193</v>
      </c>
      <c r="M186" s="76" cm="1">
        <f t="array" ref="M186:P186">_xlfn.XLOOKUP(A186,RvL!A:A,RvL!C:F,"")</f>
        <v>84</v>
      </c>
      <c r="N186" s="77">
        <v>4.7619050000000003E-2</v>
      </c>
      <c r="O186" s="77">
        <v>0.20238095</v>
      </c>
      <c r="P186" s="77">
        <v>0.45454545000000002</v>
      </c>
      <c r="Q186" s="77">
        <f t="shared" si="15"/>
        <v>0.75</v>
      </c>
      <c r="R186" s="77">
        <f t="shared" si="16"/>
        <v>0.34090908750000004</v>
      </c>
      <c r="S186" s="78">
        <f>IF(P186="","",(P186-Players!$AA$2)/Players!$AA$3)</f>
        <v>0.65949423528639983</v>
      </c>
      <c r="T186" s="78">
        <f>IFERROR((Q186-Players!$AC$2)/Players!$AC$3,"")</f>
        <v>1.2530550556280464</v>
      </c>
      <c r="U186" s="78">
        <f>IFERROR(((R186-Players!$AD$2)/Players!$AD$3)*M186,"")</f>
        <v>103.65478980489593</v>
      </c>
      <c r="V186" s="78">
        <f t="shared" si="17"/>
        <v>0.80340528079299189</v>
      </c>
    </row>
    <row r="187" spans="1:22" x14ac:dyDescent="0.45">
      <c r="A187" t="s">
        <v>202</v>
      </c>
      <c r="B187" t="s">
        <v>7</v>
      </c>
      <c r="C187" s="68">
        <v>43</v>
      </c>
      <c r="D187" s="69">
        <v>9.3023259999999997E-2</v>
      </c>
      <c r="E187" s="69">
        <v>0.30232557999999998</v>
      </c>
      <c r="F187" s="69">
        <v>0.30769231000000002</v>
      </c>
      <c r="G187" s="69">
        <f t="shared" si="12"/>
        <v>0.60465115999999997</v>
      </c>
      <c r="H187" s="69">
        <f t="shared" si="13"/>
        <v>0.1860465121645796</v>
      </c>
      <c r="I187" s="72">
        <f>(F187-Players!$AA$2)/Players!$AA$3</f>
        <v>-0.94513605893489949</v>
      </c>
      <c r="J187" s="72">
        <f>(G187-Players!$AC$2)/Players!$AC$3</f>
        <v>-0.57332128828861517</v>
      </c>
      <c r="K187" s="72">
        <f>((H187-Players!$AD$2)/Players!$AD$3)*C187</f>
        <v>-44.942573246649246</v>
      </c>
      <c r="L187" s="72">
        <f t="shared" si="14"/>
        <v>-0.50315003286912396</v>
      </c>
      <c r="M187" s="76" cm="1">
        <f t="array" ref="M187:P187">_xlfn.XLOOKUP(A187,RvL!A:A,RvL!C:F,"")</f>
        <v>59</v>
      </c>
      <c r="N187" s="77">
        <v>3.3898310000000001E-2</v>
      </c>
      <c r="O187" s="77">
        <v>0.27118643999999997</v>
      </c>
      <c r="P187" s="77">
        <v>0.61818181999999999</v>
      </c>
      <c r="Q187" s="77">
        <f t="shared" si="15"/>
        <v>0.69491524999999998</v>
      </c>
      <c r="R187" s="77">
        <f t="shared" si="16"/>
        <v>0.42958397399075499</v>
      </c>
      <c r="S187" s="78">
        <f>IF(P187="","",(P187-Players!$AA$2)/Players!$AA$3)</f>
        <v>2.4475110018220381</v>
      </c>
      <c r="T187" s="78">
        <f>IFERROR((Q187-Players!$AC$2)/Players!$AC$3,"")</f>
        <v>0.56088933686095255</v>
      </c>
      <c r="U187" s="78">
        <f>IFERROR(((R187-Players!$AD$2)/Players!$AD$3)*M187,"")</f>
        <v>149.8034818884762</v>
      </c>
      <c r="V187" s="78">
        <f t="shared" si="17"/>
        <v>1.3225635361771826</v>
      </c>
    </row>
    <row r="188" spans="1:22" x14ac:dyDescent="0.45">
      <c r="A188" t="s">
        <v>433</v>
      </c>
      <c r="B188" t="s">
        <v>12</v>
      </c>
      <c r="C188" s="68">
        <v>74</v>
      </c>
      <c r="D188" s="69">
        <v>0.10810810999999999</v>
      </c>
      <c r="E188" s="69">
        <v>0.32432432</v>
      </c>
      <c r="F188" s="69">
        <v>0.375</v>
      </c>
      <c r="G188" s="69">
        <f t="shared" si="12"/>
        <v>0.56756757000000002</v>
      </c>
      <c r="H188" s="69">
        <f t="shared" si="13"/>
        <v>0.21283783875000001</v>
      </c>
      <c r="I188" s="72">
        <f>(F188-Players!$AA$2)/Players!$AA$3</f>
        <v>-0.20968049831116359</v>
      </c>
      <c r="J188" s="72">
        <f>(G188-Players!$AC$2)/Players!$AC$3</f>
        <v>-1.0392939890236492</v>
      </c>
      <c r="K188" s="72">
        <f>((H188-Players!$AD$2)/Players!$AD$3)*C188</f>
        <v>-48.165094700284619</v>
      </c>
      <c r="L188" s="72">
        <f t="shared" si="14"/>
        <v>-0.52924389349238499</v>
      </c>
      <c r="M188" s="76" cm="1">
        <f t="array" ref="M188:P188">_xlfn.XLOOKUP(A188,RvL!A:A,RvL!C:F,"")</f>
        <v>21</v>
      </c>
      <c r="N188" s="77">
        <v>4.7619050000000003E-2</v>
      </c>
      <c r="O188" s="77">
        <v>0.38095237999999998</v>
      </c>
      <c r="P188" s="77">
        <v>0.63157894999999997</v>
      </c>
      <c r="Q188" s="77">
        <f t="shared" si="15"/>
        <v>0.57142857000000002</v>
      </c>
      <c r="R188" s="77">
        <f t="shared" si="16"/>
        <v>0.36090225624060152</v>
      </c>
      <c r="S188" s="78">
        <f>IF(P188="","",(P188-Players!$AA$2)/Players!$AA$3)</f>
        <v>2.5938983426281039</v>
      </c>
      <c r="T188" s="78">
        <f>IFERROR((Q188-Players!$AC$2)/Players!$AC$3,"")</f>
        <v>-0.99077871319577038</v>
      </c>
      <c r="U188" s="78">
        <f>IFERROR(((R188-Players!$AD$2)/Players!$AD$3)*M188,"")</f>
        <v>32.092859574516851</v>
      </c>
      <c r="V188" s="78">
        <f t="shared" si="17"/>
        <v>-1.6439020320066977E-3</v>
      </c>
    </row>
    <row r="189" spans="1:22" x14ac:dyDescent="0.45">
      <c r="A189" t="s">
        <v>613</v>
      </c>
      <c r="B189" t="s">
        <v>55</v>
      </c>
      <c r="C189" s="68">
        <v>20</v>
      </c>
      <c r="D189" s="69">
        <v>0</v>
      </c>
      <c r="E189" s="69">
        <v>0.45</v>
      </c>
      <c r="F189" s="69">
        <v>0.2</v>
      </c>
      <c r="G189" s="69">
        <f t="shared" si="12"/>
        <v>0.55000000000000004</v>
      </c>
      <c r="H189" s="69">
        <f t="shared" si="13"/>
        <v>0.11000000000000001</v>
      </c>
      <c r="I189" s="72">
        <f>(F189-Players!$AA$2)/Players!$AA$3</f>
        <v>-2.1218650214934898</v>
      </c>
      <c r="J189" s="72">
        <f>(G189-Players!$AC$2)/Players!$AC$3</f>
        <v>-1.2600387453498778</v>
      </c>
      <c r="K189" s="72">
        <f>((H189-Players!$AD$2)/Players!$AD$3)*C189</f>
        <v>-43.287535970246907</v>
      </c>
      <c r="L189" s="72">
        <f t="shared" si="14"/>
        <v>-0.48974862883253484</v>
      </c>
      <c r="M189" s="76" cm="1">
        <f t="array" ref="M189:P189">_xlfn.XLOOKUP(A189,RvL!A:A,RvL!C:F,"")</f>
        <v>23</v>
      </c>
      <c r="N189" s="77">
        <v>4.3478259999999998E-2</v>
      </c>
      <c r="O189" s="77">
        <v>0.47826087</v>
      </c>
      <c r="P189" s="77">
        <v>9.0909089999999998E-2</v>
      </c>
      <c r="Q189" s="77">
        <f t="shared" si="15"/>
        <v>0.47826087</v>
      </c>
      <c r="R189" s="77">
        <f t="shared" si="16"/>
        <v>4.3478260474308299E-2</v>
      </c>
      <c r="S189" s="78">
        <f>IF(P189="","",(P189-Players!$AA$2)/Players!$AA$3)</f>
        <v>-3.3138761627613524</v>
      </c>
      <c r="T189" s="78">
        <f>IFERROR((Q189-Players!$AC$2)/Players!$AC$3,"")</f>
        <v>-2.1614745598026257</v>
      </c>
      <c r="U189" s="78">
        <f>IFERROR(((R189-Players!$AD$2)/Players!$AD$3)*M189,"")</f>
        <v>-72.298162520103531</v>
      </c>
      <c r="V189" s="78">
        <f t="shared" si="17"/>
        <v>-1.1760100316345918</v>
      </c>
    </row>
    <row r="190" spans="1:22" x14ac:dyDescent="0.45">
      <c r="A190" t="s">
        <v>344</v>
      </c>
      <c r="B190" t="s">
        <v>65</v>
      </c>
      <c r="C190" s="68">
        <v>48</v>
      </c>
      <c r="D190" s="69">
        <v>4.1666670000000003E-2</v>
      </c>
      <c r="E190" s="69">
        <v>0.3125</v>
      </c>
      <c r="F190" s="69">
        <v>0.29545454999999998</v>
      </c>
      <c r="G190" s="69">
        <f t="shared" si="12"/>
        <v>0.64583332999999998</v>
      </c>
      <c r="H190" s="69">
        <f t="shared" si="13"/>
        <v>0.19081439589015148</v>
      </c>
      <c r="I190" s="72">
        <f>(F190-Players!$AA$2)/Players!$AA$3</f>
        <v>-1.078855231908727</v>
      </c>
      <c r="J190" s="72">
        <f>(G190-Players!$AC$2)/Players!$AC$3</f>
        <v>-5.5848007599519592E-2</v>
      </c>
      <c r="K190" s="72">
        <f>((H190-Players!$AD$2)/Players!$AD$3)*C190</f>
        <v>-46.80027180756727</v>
      </c>
      <c r="L190" s="72">
        <f t="shared" si="14"/>
        <v>-0.51819245478192222</v>
      </c>
      <c r="M190" s="76" cm="1">
        <f t="array" ref="M190:P190">_xlfn.XLOOKUP(A190,RvL!A:A,RvL!C:F,"")</f>
        <v>19</v>
      </c>
      <c r="N190" s="77">
        <v>0</v>
      </c>
      <c r="O190" s="77">
        <v>0.31578947000000002</v>
      </c>
      <c r="P190" s="77">
        <v>0.52631578999999995</v>
      </c>
      <c r="Q190" s="77">
        <f t="shared" si="15"/>
        <v>0.68421052999999998</v>
      </c>
      <c r="R190" s="77">
        <f t="shared" si="16"/>
        <v>0.36011080562326864</v>
      </c>
      <c r="S190" s="78">
        <f>IF(P190="","",(P190-Players!$AA$2)/Players!$AA$3)</f>
        <v>1.4437121402665902</v>
      </c>
      <c r="T190" s="78">
        <f>IFERROR((Q190-Players!$AC$2)/Players!$AC$3,"")</f>
        <v>0.42637950949493048</v>
      </c>
      <c r="U190" s="78">
        <f>IFERROR(((R190-Players!$AD$2)/Players!$AD$3)*M190,"")</f>
        <v>28.815084185086732</v>
      </c>
      <c r="V190" s="78">
        <f t="shared" si="17"/>
        <v>-3.851784311002994E-2</v>
      </c>
    </row>
    <row r="191" spans="1:22" x14ac:dyDescent="0.45">
      <c r="A191" t="s">
        <v>552</v>
      </c>
      <c r="B191" t="s">
        <v>90</v>
      </c>
      <c r="C191" s="68">
        <v>41</v>
      </c>
      <c r="D191" s="69">
        <v>0.17073171000000001</v>
      </c>
      <c r="E191" s="69">
        <v>0.21951219999999999</v>
      </c>
      <c r="F191" s="69">
        <v>0.29411765000000001</v>
      </c>
      <c r="G191" s="69">
        <f t="shared" si="12"/>
        <v>0.60975609000000008</v>
      </c>
      <c r="H191" s="69">
        <f t="shared" si="13"/>
        <v>0.17934002826398854</v>
      </c>
      <c r="I191" s="72">
        <f>(F191-Players!$AA$2)/Players!$AA$3</f>
        <v>-1.0934632289889692</v>
      </c>
      <c r="J191" s="72">
        <f>(G191-Players!$AC$2)/Players!$AC$3</f>
        <v>-0.50917544860148245</v>
      </c>
      <c r="K191" s="72">
        <f>((H191-Players!$AD$2)/Players!$AD$3)*C191</f>
        <v>-46.898980614563143</v>
      </c>
      <c r="L191" s="72">
        <f t="shared" si="14"/>
        <v>-0.51899173382136288</v>
      </c>
      <c r="M191" s="76" cm="1">
        <f t="array" ref="M191:P191">_xlfn.XLOOKUP(A191,RvL!A:A,RvL!C:F,"")</f>
        <v>11</v>
      </c>
      <c r="N191" s="77">
        <v>0.18181818</v>
      </c>
      <c r="O191" s="77">
        <v>0.27272727000000002</v>
      </c>
      <c r="P191" s="77">
        <v>0.22222222</v>
      </c>
      <c r="Q191" s="77">
        <f t="shared" si="15"/>
        <v>0.54545454999999987</v>
      </c>
      <c r="R191" s="77">
        <f t="shared" si="16"/>
        <v>0.12121212101010097</v>
      </c>
      <c r="S191" s="78">
        <f>IF(P191="","",(P191-Players!$AA$2)/Players!$AA$3)</f>
        <v>-1.8790479634663311</v>
      </c>
      <c r="T191" s="78">
        <f>IFERROR((Q191-Players!$AC$2)/Players!$AC$3,"")</f>
        <v>-1.3171544564381554</v>
      </c>
      <c r="U191" s="78">
        <f>IFERROR(((R191-Players!$AD$2)/Players!$AD$3)*M191,"")</f>
        <v>-21.993008971549116</v>
      </c>
      <c r="V191" s="78">
        <f t="shared" si="17"/>
        <v>-0.61009289348901163</v>
      </c>
    </row>
    <row r="192" spans="1:22" x14ac:dyDescent="0.45">
      <c r="A192" t="s">
        <v>572</v>
      </c>
      <c r="B192" t="s">
        <v>55</v>
      </c>
      <c r="C192" s="68">
        <v>18</v>
      </c>
      <c r="D192" s="69">
        <v>5.5555559999999997E-2</v>
      </c>
      <c r="E192" s="69">
        <v>0.33333332999999998</v>
      </c>
      <c r="F192" s="69">
        <v>0.14285713999999999</v>
      </c>
      <c r="G192" s="69">
        <f t="shared" si="12"/>
        <v>0.61111111000000007</v>
      </c>
      <c r="H192" s="69">
        <f t="shared" si="13"/>
        <v>8.7301585396825407E-2</v>
      </c>
      <c r="I192" s="72">
        <f>(F192-Players!$AA$2)/Players!$AA$3</f>
        <v>-2.7462518357927723</v>
      </c>
      <c r="J192" s="72">
        <f>(G192-Players!$AC$2)/Players!$AC$3</f>
        <v>-0.49214898679047708</v>
      </c>
      <c r="K192" s="72">
        <f>((H192-Players!$AD$2)/Players!$AD$3)*C192</f>
        <v>-44.971858379095494</v>
      </c>
      <c r="L192" s="72">
        <f t="shared" si="14"/>
        <v>-0.50338716462305655</v>
      </c>
      <c r="M192" s="76" cm="1">
        <f t="array" ref="M192:P192">_xlfn.XLOOKUP(A192,RvL!A:A,RvL!C:F,"")</f>
        <v>14</v>
      </c>
      <c r="N192" s="77">
        <v>0</v>
      </c>
      <c r="O192" s="77">
        <v>0.35714286000000001</v>
      </c>
      <c r="P192" s="77">
        <v>0.5</v>
      </c>
      <c r="Q192" s="77">
        <f t="shared" si="15"/>
        <v>0.64285714000000005</v>
      </c>
      <c r="R192" s="77">
        <f t="shared" si="16"/>
        <v>0.32142857000000002</v>
      </c>
      <c r="S192" s="78">
        <f>IF(P192="","",(P192-Players!$AA$2)/Players!$AA$3)</f>
        <v>1.1561655896762122</v>
      </c>
      <c r="T192" s="78">
        <f>IFERROR((Q192-Players!$AC$2)/Players!$AC$3,"")</f>
        <v>-9.3245230797181208E-2</v>
      </c>
      <c r="U192" s="78">
        <f>IFERROR(((R192-Players!$AD$2)/Players!$AD$3)*M192,"")</f>
        <v>13.261984801484964</v>
      </c>
      <c r="V192" s="78">
        <f t="shared" si="17"/>
        <v>-0.21348531406638549</v>
      </c>
    </row>
    <row r="193" spans="1:22" x14ac:dyDescent="0.45">
      <c r="A193" t="s">
        <v>212</v>
      </c>
      <c r="B193" t="s">
        <v>63</v>
      </c>
      <c r="C193" s="68">
        <v>63</v>
      </c>
      <c r="D193" s="69">
        <v>6.3492060000000003E-2</v>
      </c>
      <c r="E193" s="69">
        <v>0.28571428999999998</v>
      </c>
      <c r="F193" s="69">
        <v>0.31034483000000002</v>
      </c>
      <c r="G193" s="69">
        <f t="shared" si="12"/>
        <v>0.65079365</v>
      </c>
      <c r="H193" s="69">
        <f t="shared" si="13"/>
        <v>0.20197044467432951</v>
      </c>
      <c r="I193" s="72">
        <f>(F193-Players!$AA$2)/Players!$AA$3</f>
        <v>-0.91615258641243336</v>
      </c>
      <c r="J193" s="72">
        <f>(G193-Players!$AC$2)/Players!$AC$3</f>
        <v>6.4807396148147314E-3</v>
      </c>
      <c r="K193" s="72">
        <f>((H193-Players!$AD$2)/Players!$AD$3)*C193</f>
        <v>-51.081568578504729</v>
      </c>
      <c r="L193" s="72">
        <f t="shared" si="14"/>
        <v>-0.55285958200977392</v>
      </c>
      <c r="M193" s="76" cm="1">
        <f t="array" ref="M193:P193">_xlfn.XLOOKUP(A193,RvL!A:A,RvL!C:F,"")</f>
        <v>69</v>
      </c>
      <c r="N193" s="77">
        <v>0.10144928</v>
      </c>
      <c r="O193" s="77">
        <v>0.18840580000000001</v>
      </c>
      <c r="P193" s="77">
        <v>0.41935484000000001</v>
      </c>
      <c r="Q193" s="77">
        <f t="shared" si="15"/>
        <v>0.71014492000000007</v>
      </c>
      <c r="R193" s="77">
        <f t="shared" si="16"/>
        <v>0.29780270930341285</v>
      </c>
      <c r="S193" s="78">
        <f>IF(P193="","",(P193-Players!$AA$2)/Players!$AA$3)</f>
        <v>0.2749745792672843</v>
      </c>
      <c r="T193" s="78">
        <f>IFERROR((Q193-Players!$AC$2)/Players!$AC$3,"")</f>
        <v>0.75225728320065088</v>
      </c>
      <c r="U193" s="78">
        <f>IFERROR(((R193-Players!$AD$2)/Players!$AD$3)*M193,"")</f>
        <v>41.370697894455823</v>
      </c>
      <c r="V193" s="78">
        <f t="shared" si="17"/>
        <v>0.10272885781116728</v>
      </c>
    </row>
    <row r="194" spans="1:22" x14ac:dyDescent="0.45">
      <c r="A194" t="s">
        <v>450</v>
      </c>
      <c r="B194" t="s">
        <v>47</v>
      </c>
      <c r="C194" s="68">
        <v>16</v>
      </c>
      <c r="D194" s="69">
        <v>6.25E-2</v>
      </c>
      <c r="E194" s="69">
        <v>0.125</v>
      </c>
      <c r="F194" s="69">
        <v>7.1428569999999997E-2</v>
      </c>
      <c r="G194" s="69">
        <f t="shared" si="12"/>
        <v>0.8125</v>
      </c>
      <c r="H194" s="69">
        <f t="shared" si="13"/>
        <v>5.8035713124999999E-2</v>
      </c>
      <c r="I194" s="72">
        <f>(F194-Players!$AA$2)/Players!$AA$3</f>
        <v>-3.5267352990330312</v>
      </c>
      <c r="J194" s="72">
        <f>(G194-Players!$AC$2)/Players!$AC$3</f>
        <v>2.0383968684336478</v>
      </c>
      <c r="K194" s="72">
        <f>((H194-Players!$AD$2)/Players!$AD$3)*C194</f>
        <v>-46.866427447227835</v>
      </c>
      <c r="L194" s="72">
        <f t="shared" si="14"/>
        <v>-0.51872813966892217</v>
      </c>
      <c r="M194" s="76" t="str" cm="1">
        <f t="array" ref="M194">_xlfn.XLOOKUP(A194,RvL!A:A,RvL!C:F,"")</f>
        <v/>
      </c>
      <c r="N194" s="77"/>
      <c r="O194" s="77"/>
      <c r="P194" s="77"/>
      <c r="Q194" s="77" t="str">
        <f t="shared" si="15"/>
        <v/>
      </c>
      <c r="R194" s="77" t="str">
        <f t="shared" si="16"/>
        <v/>
      </c>
      <c r="S194" s="78" t="str">
        <f>IF(P194="","",(P194-Players!$AA$2)/Players!$AA$3)</f>
        <v/>
      </c>
      <c r="T194" s="78" t="str">
        <f>IFERROR((Q194-Players!$AC$2)/Players!$AC$3,"")</f>
        <v/>
      </c>
      <c r="U194" s="78" t="str">
        <f>IFERROR(((R194-Players!$AD$2)/Players!$AD$3)*M194,"")</f>
        <v/>
      </c>
      <c r="V194" s="78" t="str">
        <f t="shared" si="17"/>
        <v/>
      </c>
    </row>
    <row r="195" spans="1:22" x14ac:dyDescent="0.45">
      <c r="A195" t="s">
        <v>374</v>
      </c>
      <c r="B195" t="s">
        <v>7</v>
      </c>
      <c r="C195" s="68">
        <v>40</v>
      </c>
      <c r="D195" s="69">
        <v>0.05</v>
      </c>
      <c r="E195" s="69">
        <v>0.4</v>
      </c>
      <c r="F195" s="69">
        <v>0.31578947000000002</v>
      </c>
      <c r="G195" s="69">
        <f t="shared" ref="G195:G258" si="18">1-D195-E195</f>
        <v>0.54999999999999993</v>
      </c>
      <c r="H195" s="69">
        <f t="shared" ref="H195:H258" si="19">F195*G195</f>
        <v>0.17368420849999999</v>
      </c>
      <c r="I195" s="72">
        <f>(F195-Players!$AA$2)/Players!$AA$3</f>
        <v>-0.85666026445643662</v>
      </c>
      <c r="J195" s="72">
        <f>(G195-Players!$AC$2)/Players!$AC$3</f>
        <v>-1.2600387453498791</v>
      </c>
      <c r="K195" s="72">
        <f>((H195-Players!$AD$2)/Players!$AD$3)*C195</f>
        <v>-49.084642882478533</v>
      </c>
      <c r="L195" s="72">
        <f t="shared" ref="L195:L258" si="20">(K195-AB$3)/AB$4</f>
        <v>-0.53668979026848618</v>
      </c>
      <c r="M195" s="76" cm="1">
        <f t="array" ref="M195:P195">_xlfn.XLOOKUP(A195,RvL!A:A,RvL!C:F,"")</f>
        <v>13</v>
      </c>
      <c r="N195" s="77">
        <v>7.6923080000000005E-2</v>
      </c>
      <c r="O195" s="77">
        <v>0.38461538000000001</v>
      </c>
      <c r="P195" s="77">
        <v>0.58333332999999998</v>
      </c>
      <c r="Q195" s="77">
        <f t="shared" ref="Q195:Q258" si="21">IF(N195="","",1-N195-O195)</f>
        <v>0.53846153999999991</v>
      </c>
      <c r="R195" s="77">
        <f t="shared" ref="R195:R258" si="22">IFERROR(P195*Q195,"")</f>
        <v>0.31410256320512814</v>
      </c>
      <c r="S195" s="78">
        <f>IF(P195="","",(P195-Players!$AA$2)/Players!$AA$3)</f>
        <v>2.0667296119119003</v>
      </c>
      <c r="T195" s="78">
        <f>IFERROR((Q195-Players!$AC$2)/Players!$AC$3,"")</f>
        <v>-1.4050249068440381</v>
      </c>
      <c r="U195" s="78">
        <f>IFERROR(((R195-Players!$AD$2)/Players!$AD$3)*M195,"")</f>
        <v>10.913050973429465</v>
      </c>
      <c r="V195" s="78">
        <f t="shared" ref="V195:V258" si="23">IFERROR((U195-AB$7)/AB$8,"")</f>
        <v>-0.23991008003759898</v>
      </c>
    </row>
    <row r="196" spans="1:22" x14ac:dyDescent="0.45">
      <c r="A196" t="s">
        <v>522</v>
      </c>
      <c r="B196" t="s">
        <v>29</v>
      </c>
      <c r="C196" s="68">
        <v>15</v>
      </c>
      <c r="D196" s="69">
        <v>0</v>
      </c>
      <c r="E196" s="69">
        <v>0.4</v>
      </c>
      <c r="F196" s="69">
        <v>6.6666669999999997E-2</v>
      </c>
      <c r="G196" s="69">
        <f t="shared" si="18"/>
        <v>0.6</v>
      </c>
      <c r="H196" s="69">
        <f t="shared" si="19"/>
        <v>4.0000002E-2</v>
      </c>
      <c r="I196" s="72">
        <f>(F196-Players!$AA$2)/Players!$AA$3</f>
        <v>-3.5787674789241284</v>
      </c>
      <c r="J196" s="72">
        <f>(G196-Players!$AC$2)/Players!$AC$3</f>
        <v>-0.63176529510539736</v>
      </c>
      <c r="K196" s="72">
        <f>((H196-Players!$AD$2)/Players!$AD$3)*C196</f>
        <v>-47.918835079663744</v>
      </c>
      <c r="L196" s="72">
        <f t="shared" si="20"/>
        <v>-0.52724984494683713</v>
      </c>
      <c r="M196" s="76" t="str" cm="1">
        <f t="array" ref="M196">_xlfn.XLOOKUP(A196,RvL!A:A,RvL!C:F,"")</f>
        <v/>
      </c>
      <c r="N196" s="77"/>
      <c r="O196" s="77"/>
      <c r="P196" s="77"/>
      <c r="Q196" s="77" t="str">
        <f t="shared" si="21"/>
        <v/>
      </c>
      <c r="R196" s="77" t="str">
        <f t="shared" si="22"/>
        <v/>
      </c>
      <c r="S196" s="78" t="str">
        <f>IF(P196="","",(P196-Players!$AA$2)/Players!$AA$3)</f>
        <v/>
      </c>
      <c r="T196" s="78" t="str">
        <f>IFERROR((Q196-Players!$AC$2)/Players!$AC$3,"")</f>
        <v/>
      </c>
      <c r="U196" s="78" t="str">
        <f>IFERROR(((R196-Players!$AD$2)/Players!$AD$3)*M196,"")</f>
        <v/>
      </c>
      <c r="V196" s="78" t="str">
        <f t="shared" si="23"/>
        <v/>
      </c>
    </row>
    <row r="197" spans="1:22" x14ac:dyDescent="0.45">
      <c r="A197" t="s">
        <v>439</v>
      </c>
      <c r="B197" t="s">
        <v>57</v>
      </c>
      <c r="C197" s="68">
        <v>39</v>
      </c>
      <c r="D197" s="69">
        <v>0.10256410000000001</v>
      </c>
      <c r="E197" s="69">
        <v>5.1282050000000003E-2</v>
      </c>
      <c r="F197" s="69">
        <v>0.2</v>
      </c>
      <c r="G197" s="69">
        <f t="shared" si="18"/>
        <v>0.84615384999999999</v>
      </c>
      <c r="H197" s="69">
        <f t="shared" si="19"/>
        <v>0.16923077</v>
      </c>
      <c r="I197" s="72">
        <f>(F197-Players!$AA$2)/Players!$AA$3</f>
        <v>-2.1218650214934898</v>
      </c>
      <c r="J197" s="72">
        <f>(G197-Players!$AC$2)/Players!$AC$3</f>
        <v>2.4612732775038522</v>
      </c>
      <c r="K197" s="72">
        <f>((H197-Players!$AD$2)/Players!$AD$3)*C197</f>
        <v>-50.413690904766135</v>
      </c>
      <c r="L197" s="72">
        <f t="shared" si="20"/>
        <v>-0.54745154759241976</v>
      </c>
      <c r="M197" s="76" cm="1">
        <f t="array" ref="M197:P197">_xlfn.XLOOKUP(A197,RvL!A:A,RvL!C:F,"")</f>
        <v>20</v>
      </c>
      <c r="N197" s="77">
        <v>0.2</v>
      </c>
      <c r="O197" s="77">
        <v>0.05</v>
      </c>
      <c r="P197" s="77">
        <v>0.5625</v>
      </c>
      <c r="Q197" s="77">
        <f t="shared" si="21"/>
        <v>0.75</v>
      </c>
      <c r="R197" s="77">
        <f t="shared" si="22"/>
        <v>0.421875</v>
      </c>
      <c r="S197" s="78">
        <f>IF(P197="","",(P197-Players!$AA$2)/Players!$AA$3)</f>
        <v>1.8390886336699002</v>
      </c>
      <c r="T197" s="78">
        <f>IFERROR((Q197-Players!$AC$2)/Players!$AC$3,"")</f>
        <v>1.2530550556280464</v>
      </c>
      <c r="U197" s="78">
        <f>IFERROR(((R197-Players!$AD$2)/Players!$AD$3)*M197,"")</f>
        <v>48.511732936961998</v>
      </c>
      <c r="V197" s="78">
        <f t="shared" si="23"/>
        <v>0.18306325358538564</v>
      </c>
    </row>
    <row r="198" spans="1:22" x14ac:dyDescent="0.45">
      <c r="A198" t="s">
        <v>362</v>
      </c>
      <c r="B198" t="s">
        <v>44</v>
      </c>
      <c r="C198" s="68">
        <v>31</v>
      </c>
      <c r="D198" s="69">
        <v>3.2258059999999998E-2</v>
      </c>
      <c r="E198" s="69">
        <v>0.41935484000000001</v>
      </c>
      <c r="F198" s="69">
        <v>0.26666666999999999</v>
      </c>
      <c r="G198" s="69">
        <f t="shared" si="18"/>
        <v>0.54838710000000002</v>
      </c>
      <c r="H198" s="69">
        <f t="shared" si="19"/>
        <v>0.146236561827957</v>
      </c>
      <c r="I198" s="72">
        <f>(F198-Players!$AA$2)/Players!$AA$3</f>
        <v>-1.393413738144327</v>
      </c>
      <c r="J198" s="72">
        <f>(G198-Players!$AC$2)/Players!$AC$3</f>
        <v>-1.2803055903078646</v>
      </c>
      <c r="K198" s="72">
        <f>((H198-Players!$AD$2)/Players!$AD$3)*C198</f>
        <v>-50.563226022173353</v>
      </c>
      <c r="L198" s="72">
        <f t="shared" si="20"/>
        <v>-0.54866238468630624</v>
      </c>
      <c r="M198" s="76" cm="1">
        <f t="array" ref="M198:P198">_xlfn.XLOOKUP(A198,RvL!A:A,RvL!C:F,"")</f>
        <v>29</v>
      </c>
      <c r="N198" s="77">
        <v>0.13793103000000001</v>
      </c>
      <c r="O198" s="77">
        <v>0.24137931000000001</v>
      </c>
      <c r="P198" s="77">
        <v>0.04</v>
      </c>
      <c r="Q198" s="77">
        <f t="shared" si="21"/>
        <v>0.62068965999999992</v>
      </c>
      <c r="R198" s="77">
        <f t="shared" si="22"/>
        <v>2.4827586399999997E-2</v>
      </c>
      <c r="S198" s="78">
        <f>IF(P198="","",(P198-Players!$AA$2)/Players!$AA$3)</f>
        <v>-3.8701480141173308</v>
      </c>
      <c r="T198" s="78">
        <f>IFERROR((Q198-Players!$AC$2)/Players!$AC$3,"")</f>
        <v>-0.37179001365369346</v>
      </c>
      <c r="U198" s="78">
        <f>IFERROR(((R198-Players!$AD$2)/Players!$AD$3)*M198,"")</f>
        <v>-99.11870169581276</v>
      </c>
      <c r="V198" s="78">
        <f t="shared" si="23"/>
        <v>-1.4777326525423844</v>
      </c>
    </row>
    <row r="199" spans="1:22" x14ac:dyDescent="0.45">
      <c r="A199" t="s">
        <v>543</v>
      </c>
      <c r="B199" t="s">
        <v>57</v>
      </c>
      <c r="C199" s="68">
        <v>116</v>
      </c>
      <c r="D199" s="69">
        <v>4.3103450000000001E-2</v>
      </c>
      <c r="E199" s="69">
        <v>0.24137931000000001</v>
      </c>
      <c r="F199" s="69">
        <v>0.31132074999999998</v>
      </c>
      <c r="G199" s="69">
        <f t="shared" si="18"/>
        <v>0.71551723999999994</v>
      </c>
      <c r="H199" s="69">
        <f t="shared" si="19"/>
        <v>0.22275536379472996</v>
      </c>
      <c r="I199" s="72">
        <f>(F199-Players!$AA$2)/Players!$AA$3</f>
        <v>-0.90548893429892463</v>
      </c>
      <c r="J199" s="72">
        <f>(G199-Players!$AC$2)/Players!$AC$3</f>
        <v>0.81976300364499799</v>
      </c>
      <c r="K199" s="72">
        <f>((H199-Players!$AD$2)/Players!$AD$3)*C199</f>
        <v>-58.570753828262589</v>
      </c>
      <c r="L199" s="72">
        <f t="shared" si="20"/>
        <v>-0.61350208164883935</v>
      </c>
      <c r="M199" s="76" cm="1">
        <f t="array" ref="M199:P199">_xlfn.XLOOKUP(A199,RvL!A:A,RvL!C:F,"")</f>
        <v>40</v>
      </c>
      <c r="N199" s="77">
        <v>7.4999999999999997E-2</v>
      </c>
      <c r="O199" s="77">
        <v>0.22500000000000001</v>
      </c>
      <c r="P199" s="77">
        <v>0.37837838000000001</v>
      </c>
      <c r="Q199" s="77">
        <f t="shared" si="21"/>
        <v>0.70000000000000007</v>
      </c>
      <c r="R199" s="77">
        <f t="shared" si="22"/>
        <v>0.26486486600000003</v>
      </c>
      <c r="S199" s="78">
        <f>IF(P199="","",(P199-Players!$AA$2)/Players!$AA$3)</f>
        <v>-0.17276572145728511</v>
      </c>
      <c r="T199" s="78">
        <f>IFERROR((Q199-Players!$AC$2)/Players!$AC$3,"")</f>
        <v>0.62478160538356609</v>
      </c>
      <c r="U199" s="78">
        <f>IFERROR(((R199-Players!$AD$2)/Players!$AD$3)*M199,"")</f>
        <v>4.5927451542581004</v>
      </c>
      <c r="V199" s="78">
        <f t="shared" si="23"/>
        <v>-0.31101153046728558</v>
      </c>
    </row>
    <row r="200" spans="1:22" x14ac:dyDescent="0.45">
      <c r="A200" t="s">
        <v>331</v>
      </c>
      <c r="B200" t="s">
        <v>78</v>
      </c>
      <c r="C200" s="68">
        <v>71</v>
      </c>
      <c r="D200" s="69">
        <v>4.2253520000000003E-2</v>
      </c>
      <c r="E200" s="69">
        <v>0.28169013999999998</v>
      </c>
      <c r="F200" s="69">
        <v>0.30303029999999997</v>
      </c>
      <c r="G200" s="69">
        <f t="shared" si="18"/>
        <v>0.67605633999999992</v>
      </c>
      <c r="H200" s="69">
        <f t="shared" si="19"/>
        <v>0.20486555552710195</v>
      </c>
      <c r="I200" s="72">
        <f>(F200-Players!$AA$2)/Players!$AA$3</f>
        <v>-0.9960767639001642</v>
      </c>
      <c r="J200" s="72">
        <f>(G200-Players!$AC$2)/Players!$AC$3</f>
        <v>0.3239182877899488</v>
      </c>
      <c r="K200" s="72">
        <f>((H200-Players!$AD$2)/Players!$AD$3)*C200</f>
        <v>-54.542930077565707</v>
      </c>
      <c r="L200" s="72">
        <f t="shared" si="20"/>
        <v>-0.58088741233541141</v>
      </c>
      <c r="M200" s="76" cm="1">
        <f t="array" ref="M200:P200">_xlfn.XLOOKUP(A200,RvL!A:A,RvL!C:F,"")</f>
        <v>25</v>
      </c>
      <c r="N200" s="77">
        <v>0.04</v>
      </c>
      <c r="O200" s="77">
        <v>0.2</v>
      </c>
      <c r="P200" s="77">
        <v>0.29166667000000002</v>
      </c>
      <c r="Q200" s="77">
        <f t="shared" si="21"/>
        <v>0.76</v>
      </c>
      <c r="R200" s="77">
        <f t="shared" si="22"/>
        <v>0.22166666920000003</v>
      </c>
      <c r="S200" s="78">
        <f>IF(P200="","",(P200-Players!$AA$2)/Players!$AA$3)</f>
        <v>-1.1202445205468516</v>
      </c>
      <c r="T200" s="78">
        <f>IFERROR((Q200-Players!$AC$2)/Players!$AC$3,"")</f>
        <v>1.3787097456769428</v>
      </c>
      <c r="U200" s="78">
        <f>IFERROR(((R200-Players!$AD$2)/Players!$AD$3)*M200,"")</f>
        <v>-13.023573895220879</v>
      </c>
      <c r="V200" s="78">
        <f t="shared" si="23"/>
        <v>-0.50918957303141754</v>
      </c>
    </row>
    <row r="201" spans="1:22" x14ac:dyDescent="0.45">
      <c r="A201" t="s">
        <v>316</v>
      </c>
      <c r="B201" t="s">
        <v>55</v>
      </c>
      <c r="C201" s="68">
        <v>108</v>
      </c>
      <c r="D201" s="69">
        <v>9.2592590000000002E-2</v>
      </c>
      <c r="E201" s="69">
        <v>0.19444444</v>
      </c>
      <c r="F201" s="69">
        <v>0.30927834999999998</v>
      </c>
      <c r="G201" s="69">
        <f t="shared" si="18"/>
        <v>0.71296296999999997</v>
      </c>
      <c r="H201" s="69">
        <f t="shared" si="19"/>
        <v>0.22050401097269948</v>
      </c>
      <c r="I201" s="72">
        <f>(F201-Players!$AA$2)/Players!$AA$3</f>
        <v>-0.927805766699768</v>
      </c>
      <c r="J201" s="72">
        <f>(G201-Players!$AC$2)/Players!$AC$3</f>
        <v>0.78766740312987893</v>
      </c>
      <c r="K201" s="72">
        <f>((H201-Players!$AD$2)/Players!$AD$3)*C201</f>
        <v>-58.109849957222799</v>
      </c>
      <c r="L201" s="72">
        <f t="shared" si="20"/>
        <v>-0.6097699850453967</v>
      </c>
      <c r="M201" s="76" cm="1">
        <f t="array" ref="M201:P201">_xlfn.XLOOKUP(A201,RvL!A:A,RvL!C:F,"")</f>
        <v>79</v>
      </c>
      <c r="N201" s="77">
        <v>6.3291139999999996E-2</v>
      </c>
      <c r="O201" s="77">
        <v>0.18987341999999999</v>
      </c>
      <c r="P201" s="77">
        <v>0.45945945999999999</v>
      </c>
      <c r="Q201" s="77">
        <f t="shared" si="21"/>
        <v>0.74683544000000002</v>
      </c>
      <c r="R201" s="77">
        <f t="shared" si="22"/>
        <v>0.34314060797126239</v>
      </c>
      <c r="S201" s="78">
        <f>IF(P201="","",(P201-Players!$AA$2)/Players!$AA$3)</f>
        <v>0.71318848596504625</v>
      </c>
      <c r="T201" s="78">
        <f>IFERROR((Q201-Players!$AC$2)/Players!$AC$3,"")</f>
        <v>1.2132908750339331</v>
      </c>
      <c r="U201" s="78">
        <f>IFERROR(((R201-Players!$AD$2)/Players!$AD$3)*M201,"")</f>
        <v>100.07937949599095</v>
      </c>
      <c r="V201" s="78">
        <f t="shared" si="23"/>
        <v>0.76318304058536102</v>
      </c>
    </row>
    <row r="202" spans="1:22" x14ac:dyDescent="0.45">
      <c r="A202" t="s">
        <v>89</v>
      </c>
      <c r="B202" t="s">
        <v>90</v>
      </c>
      <c r="C202" s="68">
        <v>113</v>
      </c>
      <c r="D202" s="69">
        <v>0.13274336</v>
      </c>
      <c r="E202" s="69">
        <v>0.26548673</v>
      </c>
      <c r="F202" s="69">
        <v>0.36842105000000003</v>
      </c>
      <c r="G202" s="69">
        <f t="shared" si="18"/>
        <v>0.60176991000000002</v>
      </c>
      <c r="H202" s="69">
        <f t="shared" si="19"/>
        <v>0.22170470210060553</v>
      </c>
      <c r="I202" s="72">
        <f>(F202-Players!$AA$2)/Players!$AA$3</f>
        <v>-0.28156716327567965</v>
      </c>
      <c r="J202" s="72">
        <f>(G202-Players!$AC$2)/Players!$AC$3</f>
        <v>-0.60952554585895269</v>
      </c>
      <c r="K202" s="72">
        <f>((H202-Players!$AD$2)/Players!$AD$3)*C202</f>
        <v>-58.803303128785451</v>
      </c>
      <c r="L202" s="72">
        <f t="shared" si="20"/>
        <v>-0.61538511303379251</v>
      </c>
      <c r="M202" s="76" cm="1">
        <f t="array" ref="M202:P202">_xlfn.XLOOKUP(A202,RvL!A:A,RvL!C:F,"")</f>
        <v>53</v>
      </c>
      <c r="N202" s="77">
        <v>9.4339619999999999E-2</v>
      </c>
      <c r="O202" s="77">
        <v>0.24528301999999999</v>
      </c>
      <c r="P202" s="77">
        <v>0.55319149000000001</v>
      </c>
      <c r="Q202" s="77">
        <f t="shared" si="21"/>
        <v>0.66037736000000002</v>
      </c>
      <c r="R202" s="77">
        <f t="shared" si="22"/>
        <v>0.36531513574066643</v>
      </c>
      <c r="S202" s="78">
        <f>IF(P202="","",(P202-Players!$AA$2)/Players!$AA$3)</f>
        <v>1.7373766979219694</v>
      </c>
      <c r="T202" s="78">
        <f>IFERROR((Q202-Players!$AC$2)/Players!$AC$3,"")</f>
        <v>0.12690455057166575</v>
      </c>
      <c r="U202" s="78">
        <f>IFERROR(((R202-Players!$AD$2)/Players!$AD$3)*M202,"")</f>
        <v>84.43838935863937</v>
      </c>
      <c r="V202" s="78">
        <f t="shared" si="23"/>
        <v>0.58722682632294354</v>
      </c>
    </row>
    <row r="203" spans="1:22" x14ac:dyDescent="0.45">
      <c r="A203" t="s">
        <v>290</v>
      </c>
      <c r="B203" t="s">
        <v>7</v>
      </c>
      <c r="C203" s="68">
        <v>109</v>
      </c>
      <c r="D203" s="69">
        <v>0.11926605999999999</v>
      </c>
      <c r="E203" s="69">
        <v>0.42201834999999999</v>
      </c>
      <c r="F203" s="69">
        <v>0.47872340000000002</v>
      </c>
      <c r="G203" s="69">
        <f t="shared" si="18"/>
        <v>0.45871559000000006</v>
      </c>
      <c r="H203" s="69">
        <f t="shared" si="19"/>
        <v>0.21959788687780604</v>
      </c>
      <c r="I203" s="72">
        <f>(F203-Players!$AA$2)/Players!$AA$3</f>
        <v>0.92368110267083492</v>
      </c>
      <c r="J203" s="72">
        <f>(G203-Players!$AC$2)/Players!$AC$3</f>
        <v>-2.4070701698345141</v>
      </c>
      <c r="K203" s="72">
        <f>((H203-Players!$AD$2)/Players!$AD$3)*C203</f>
        <v>-60.101497183228233</v>
      </c>
      <c r="L203" s="72">
        <f t="shared" si="20"/>
        <v>-0.62589703520590434</v>
      </c>
      <c r="M203" s="76" cm="1">
        <f t="array" ref="M203:P203">_xlfn.XLOOKUP(A203,RvL!A:A,RvL!C:F,"")</f>
        <v>63</v>
      </c>
      <c r="N203" s="77">
        <v>0.12698413</v>
      </c>
      <c r="O203" s="77">
        <v>0.33333332999999998</v>
      </c>
      <c r="P203" s="77">
        <v>0.29090908999999998</v>
      </c>
      <c r="Q203" s="77">
        <f t="shared" si="21"/>
        <v>0.53968254000000004</v>
      </c>
      <c r="R203" s="77">
        <f t="shared" si="22"/>
        <v>0.15699855660028861</v>
      </c>
      <c r="S203" s="78">
        <f>IF(P203="","",(P203-Players!$AA$2)/Players!$AA$3)</f>
        <v>-1.1285224219815517</v>
      </c>
      <c r="T203" s="78">
        <f>IFERROR((Q203-Players!$AC$2)/Players!$AC$3,"")</f>
        <v>-1.3896824691890661</v>
      </c>
      <c r="U203" s="78">
        <f>IFERROR(((R203-Players!$AD$2)/Players!$AD$3)*M203,"")</f>
        <v>-92.779099020853153</v>
      </c>
      <c r="V203" s="78">
        <f t="shared" si="23"/>
        <v>-1.4064141185609629</v>
      </c>
    </row>
    <row r="204" spans="1:22" x14ac:dyDescent="0.45">
      <c r="A204" t="s">
        <v>341</v>
      </c>
      <c r="B204" t="s">
        <v>542</v>
      </c>
      <c r="C204" s="68">
        <v>127</v>
      </c>
      <c r="D204" s="69">
        <v>9.448819E-2</v>
      </c>
      <c r="E204" s="69">
        <v>0.30708660999999998</v>
      </c>
      <c r="F204" s="69">
        <v>0.37391303999999997</v>
      </c>
      <c r="G204" s="69">
        <f t="shared" si="18"/>
        <v>0.5984252000000001</v>
      </c>
      <c r="H204" s="69">
        <f t="shared" si="19"/>
        <v>0.22375898574460804</v>
      </c>
      <c r="I204" s="72">
        <f>(F204-Players!$AA$2)/Players!$AA$3</f>
        <v>-0.22155745882155392</v>
      </c>
      <c r="J204" s="72">
        <f>(G204-Players!$AC$2)/Players!$AC$3</f>
        <v>-0.65155339569429604</v>
      </c>
      <c r="K204" s="72">
        <f>((H204-Players!$AD$2)/Players!$AD$3)*C204</f>
        <v>-62.24900790909777</v>
      </c>
      <c r="L204" s="72">
        <f t="shared" si="20"/>
        <v>-0.64328616554189699</v>
      </c>
      <c r="M204" s="76" cm="1">
        <f t="array" ref="M204:P204">_xlfn.XLOOKUP(A204,RvL!A:A,RvL!C:F,"")</f>
        <v>74</v>
      </c>
      <c r="N204" s="77">
        <v>6.7567569999999993E-2</v>
      </c>
      <c r="O204" s="77">
        <v>0.39189189000000002</v>
      </c>
      <c r="P204" s="77">
        <v>0.44927536000000001</v>
      </c>
      <c r="Q204" s="77">
        <f t="shared" si="21"/>
        <v>0.54054053999999996</v>
      </c>
      <c r="R204" s="77">
        <f t="shared" si="22"/>
        <v>0.24285154570309439</v>
      </c>
      <c r="S204" s="78">
        <f>IF(P204="","",(P204-Players!$AA$2)/Players!$AA$3)</f>
        <v>0.60190918080766864</v>
      </c>
      <c r="T204" s="78">
        <f>IFERROR((Q204-Players!$AC$2)/Players!$AC$3,"")</f>
        <v>-1.378901296782872</v>
      </c>
      <c r="U204" s="78">
        <f>IFERROR(((R204-Players!$AD$2)/Players!$AD$3)*M204,"")</f>
        <v>-15.477721504900817</v>
      </c>
      <c r="V204" s="78">
        <f t="shared" si="23"/>
        <v>-0.53679796091788679</v>
      </c>
    </row>
    <row r="205" spans="1:22" x14ac:dyDescent="0.45">
      <c r="A205" t="s">
        <v>484</v>
      </c>
      <c r="B205" t="s">
        <v>10</v>
      </c>
      <c r="C205" s="68">
        <v>39</v>
      </c>
      <c r="D205" s="69">
        <v>7.6923080000000005E-2</v>
      </c>
      <c r="E205" s="69">
        <v>0.28205128000000002</v>
      </c>
      <c r="F205" s="69">
        <v>0.25</v>
      </c>
      <c r="G205" s="69">
        <f t="shared" si="18"/>
        <v>0.64102563999999995</v>
      </c>
      <c r="H205" s="69">
        <f t="shared" si="19"/>
        <v>0.16025640999999999</v>
      </c>
      <c r="I205" s="72">
        <f>(F205-Players!$AA$2)/Players!$AA$3</f>
        <v>-1.5755265862985395</v>
      </c>
      <c r="J205" s="72">
        <f>(G205-Players!$AC$2)/Players!$AC$3</f>
        <v>-0.11625888727963778</v>
      </c>
      <c r="K205" s="72">
        <f>((H205-Players!$AD$2)/Players!$AD$3)*C205</f>
        <v>-55.564752674624891</v>
      </c>
      <c r="L205" s="72">
        <f t="shared" si="20"/>
        <v>-0.5891614600998667</v>
      </c>
      <c r="M205" s="76" cm="1">
        <f t="array" ref="M205:P205">_xlfn.XLOOKUP(A205,RvL!A:A,RvL!C:F,"")</f>
        <v>27</v>
      </c>
      <c r="N205" s="77">
        <v>0</v>
      </c>
      <c r="O205" s="77">
        <v>0.29629630000000001</v>
      </c>
      <c r="P205" s="77">
        <v>0.65384615000000001</v>
      </c>
      <c r="Q205" s="77">
        <f t="shared" si="21"/>
        <v>0.70370369999999993</v>
      </c>
      <c r="R205" s="77">
        <f t="shared" si="22"/>
        <v>0.46011395498575497</v>
      </c>
      <c r="S205" s="78">
        <f>IF(P205="","",(P205-Players!$AA$2)/Players!$AA$3)</f>
        <v>2.8372068867115647</v>
      </c>
      <c r="T205" s="78">
        <f>IFERROR((Q205-Players!$AC$2)/Players!$AC$3,"")</f>
        <v>0.67132033293697413</v>
      </c>
      <c r="U205" s="78">
        <f>IFERROR(((R205-Players!$AD$2)/Players!$AD$3)*M205,"")</f>
        <v>80.685760348206983</v>
      </c>
      <c r="V205" s="78">
        <f t="shared" si="23"/>
        <v>0.5450109315228967</v>
      </c>
    </row>
    <row r="206" spans="1:22" x14ac:dyDescent="0.45">
      <c r="A206" t="s">
        <v>228</v>
      </c>
      <c r="B206" t="s">
        <v>65</v>
      </c>
      <c r="C206" s="68">
        <v>95</v>
      </c>
      <c r="D206" s="69">
        <v>0.11578947000000001</v>
      </c>
      <c r="E206" s="69">
        <v>0.21052631999999999</v>
      </c>
      <c r="F206" s="69">
        <v>0.31707317000000002</v>
      </c>
      <c r="G206" s="69">
        <f t="shared" si="18"/>
        <v>0.67368421000000001</v>
      </c>
      <c r="H206" s="69">
        <f t="shared" si="19"/>
        <v>0.2136071880436457</v>
      </c>
      <c r="I206" s="72">
        <f>(F206-Players!$AA$2)/Players!$AA$3</f>
        <v>-0.84263357147124152</v>
      </c>
      <c r="J206" s="72">
        <f>(G206-Players!$AC$2)/Players!$AC$3</f>
        <v>0.29411136179938102</v>
      </c>
      <c r="K206" s="72">
        <f>((H206-Players!$AD$2)/Players!$AD$3)*C206</f>
        <v>-60.757905515723365</v>
      </c>
      <c r="L206" s="72">
        <f t="shared" si="20"/>
        <v>-0.63121219843647114</v>
      </c>
      <c r="M206" s="76" cm="1">
        <f t="array" ref="M206:P206">_xlfn.XLOOKUP(A206,RvL!A:A,RvL!C:F,"")</f>
        <v>52</v>
      </c>
      <c r="N206" s="77">
        <v>0.13461538000000001</v>
      </c>
      <c r="O206" s="77">
        <v>0.26923077000000001</v>
      </c>
      <c r="P206" s="77">
        <v>0.22727273000000001</v>
      </c>
      <c r="Q206" s="77">
        <f t="shared" si="21"/>
        <v>0.59615384999999987</v>
      </c>
      <c r="R206" s="77">
        <f t="shared" si="22"/>
        <v>0.13548951298951048</v>
      </c>
      <c r="S206" s="78">
        <f>IF(P206="","",(P206-Players!$AA$2)/Players!$AA$3)</f>
        <v>-1.8238622088596022</v>
      </c>
      <c r="T206" s="78">
        <f>IFERROR((Q206-Players!$AC$2)/Players!$AC$3,"")</f>
        <v>-0.68009397371855496</v>
      </c>
      <c r="U206" s="78">
        <f>IFERROR(((R206-Players!$AD$2)/Players!$AD$3)*M206,"")</f>
        <v>-93.040456019416467</v>
      </c>
      <c r="V206" s="78">
        <f t="shared" si="23"/>
        <v>-1.4093543025029225</v>
      </c>
    </row>
    <row r="207" spans="1:22" x14ac:dyDescent="0.45">
      <c r="A207" t="s">
        <v>355</v>
      </c>
      <c r="B207" t="s">
        <v>78</v>
      </c>
      <c r="C207" s="68">
        <v>70</v>
      </c>
      <c r="D207" s="69">
        <v>4.2857140000000002E-2</v>
      </c>
      <c r="E207" s="69">
        <v>0.21428570999999999</v>
      </c>
      <c r="F207" s="69">
        <v>0.26865672000000002</v>
      </c>
      <c r="G207" s="69">
        <f t="shared" si="18"/>
        <v>0.74285715000000008</v>
      </c>
      <c r="H207" s="69">
        <f t="shared" si="19"/>
        <v>0.19957356534754803</v>
      </c>
      <c r="I207" s="72">
        <f>(F207-Players!$AA$2)/Players!$AA$3</f>
        <v>-1.3716689220851326</v>
      </c>
      <c r="J207" s="72">
        <f>(G207-Players!$AC$2)/Players!$AC$3</f>
        <v>1.1633017953464715</v>
      </c>
      <c r="K207" s="72">
        <f>((H207-Players!$AD$2)/Players!$AD$3)*C207</f>
        <v>-59.226592831785503</v>
      </c>
      <c r="L207" s="72">
        <f t="shared" si="20"/>
        <v>-0.61881263482759918</v>
      </c>
      <c r="M207" s="76" cm="1">
        <f t="array" ref="M207:P207">_xlfn.XLOOKUP(A207,RvL!A:A,RvL!C:F,"")</f>
        <v>34</v>
      </c>
      <c r="N207" s="77">
        <v>8.8235289999999994E-2</v>
      </c>
      <c r="O207" s="77">
        <v>0.47058823999999999</v>
      </c>
      <c r="P207" s="77">
        <v>0.16666666999999999</v>
      </c>
      <c r="Q207" s="77">
        <f t="shared" si="21"/>
        <v>0.44117647000000004</v>
      </c>
      <c r="R207" s="77">
        <f t="shared" si="22"/>
        <v>7.3529413137254904E-2</v>
      </c>
      <c r="S207" s="78">
        <f>IF(P207="","",(P207-Players!$AA$2)/Players!$AA$3)</f>
        <v>-2.4860906085342278</v>
      </c>
      <c r="T207" s="78">
        <f>IFERROR((Q207-Players!$AC$2)/Players!$AC$3,"")</f>
        <v>-2.627457438567554</v>
      </c>
      <c r="U207" s="78">
        <f>IFERROR(((R207-Players!$AD$2)/Players!$AD$3)*M207,"")</f>
        <v>-91.838284361599818</v>
      </c>
      <c r="V207" s="78">
        <f t="shared" si="23"/>
        <v>-1.3958302498729136</v>
      </c>
    </row>
    <row r="208" spans="1:22" x14ac:dyDescent="0.45">
      <c r="A208" t="s">
        <v>387</v>
      </c>
      <c r="B208" t="s">
        <v>14</v>
      </c>
      <c r="C208" s="68">
        <v>41</v>
      </c>
      <c r="D208" s="69">
        <v>9.7560980000000005E-2</v>
      </c>
      <c r="E208" s="69">
        <v>0.26829268000000001</v>
      </c>
      <c r="F208" s="69">
        <v>0.25714285999999997</v>
      </c>
      <c r="G208" s="69">
        <f t="shared" si="18"/>
        <v>0.63414634000000003</v>
      </c>
      <c r="H208" s="69">
        <f t="shared" si="19"/>
        <v>0.16306620352613238</v>
      </c>
      <c r="I208" s="72">
        <f>(F208-Players!$AA$2)/Players!$AA$3</f>
        <v>-1.4974782071942077</v>
      </c>
      <c r="J208" s="72">
        <f>(G208-Players!$AC$2)/Players!$AC$3</f>
        <v>-0.20270051820497398</v>
      </c>
      <c r="K208" s="72">
        <f>((H208-Players!$AD$2)/Players!$AD$3)*C208</f>
        <v>-56.718769591497669</v>
      </c>
      <c r="L208" s="72">
        <f t="shared" si="20"/>
        <v>-0.59850593057710533</v>
      </c>
      <c r="M208" s="76" cm="1">
        <f t="array" ref="M208:P208">_xlfn.XLOOKUP(A208,RvL!A:A,RvL!C:F,"")</f>
        <v>15</v>
      </c>
      <c r="N208" s="77">
        <v>0.13333333</v>
      </c>
      <c r="O208" s="77">
        <v>0.4</v>
      </c>
      <c r="P208" s="77">
        <v>0.46153845999999998</v>
      </c>
      <c r="Q208" s="77">
        <f t="shared" si="21"/>
        <v>0.46666666999999995</v>
      </c>
      <c r="R208" s="77">
        <f t="shared" si="22"/>
        <v>0.21538461620512817</v>
      </c>
      <c r="S208" s="78">
        <f>IF(P208="","",(P208-Players!$AA$2)/Players!$AA$3)</f>
        <v>0.73590523810045227</v>
      </c>
      <c r="T208" s="78">
        <f>IFERROR((Q208-Players!$AC$2)/Players!$AC$3,"")</f>
        <v>-2.3071611205391176</v>
      </c>
      <c r="U208" s="78">
        <f>IFERROR(((R208-Players!$AD$2)/Players!$AD$3)*M208,"")</f>
        <v>-9.2009688794144822</v>
      </c>
      <c r="V208" s="78">
        <f t="shared" si="23"/>
        <v>-0.46618647020382942</v>
      </c>
    </row>
    <row r="209" spans="1:22" x14ac:dyDescent="0.45">
      <c r="A209" t="s">
        <v>579</v>
      </c>
      <c r="B209" t="s">
        <v>42</v>
      </c>
      <c r="C209" s="68">
        <v>18</v>
      </c>
      <c r="D209" s="69">
        <v>0</v>
      </c>
      <c r="E209" s="69">
        <v>0.44444444</v>
      </c>
      <c r="F209" s="69">
        <v>5.5555559999999997E-2</v>
      </c>
      <c r="G209" s="69">
        <f t="shared" si="18"/>
        <v>0.55555555999999995</v>
      </c>
      <c r="H209" s="69">
        <f t="shared" si="19"/>
        <v>3.0864200246913595E-2</v>
      </c>
      <c r="I209" s="72">
        <f>(F209-Players!$AA$2)/Players!$AA$3</f>
        <v>-3.7001760079377073</v>
      </c>
      <c r="J209" s="72">
        <f>(G209-Players!$AC$2)/Players!$AC$3</f>
        <v>-1.1902305283650743</v>
      </c>
      <c r="K209" s="72">
        <f>((H209-Players!$AD$2)/Players!$AD$3)*C209</f>
        <v>-59.922783032295733</v>
      </c>
      <c r="L209" s="72">
        <f t="shared" si="20"/>
        <v>-0.62444992547741018</v>
      </c>
      <c r="M209" s="76" t="str" cm="1">
        <f t="array" ref="M209">_xlfn.XLOOKUP(A209,RvL!A:A,RvL!C:F,"")</f>
        <v/>
      </c>
      <c r="N209" s="77"/>
      <c r="O209" s="77"/>
      <c r="P209" s="77"/>
      <c r="Q209" s="77" t="str">
        <f t="shared" si="21"/>
        <v/>
      </c>
      <c r="R209" s="77" t="str">
        <f t="shared" si="22"/>
        <v/>
      </c>
      <c r="S209" s="78" t="str">
        <f>IF(P209="","",(P209-Players!$AA$2)/Players!$AA$3)</f>
        <v/>
      </c>
      <c r="T209" s="78" t="str">
        <f>IFERROR((Q209-Players!$AC$2)/Players!$AC$3,"")</f>
        <v/>
      </c>
      <c r="U209" s="78" t="str">
        <f>IFERROR(((R209-Players!$AD$2)/Players!$AD$3)*M209,"")</f>
        <v/>
      </c>
      <c r="V209" s="78" t="str">
        <f t="shared" si="23"/>
        <v/>
      </c>
    </row>
    <row r="210" spans="1:22" x14ac:dyDescent="0.45">
      <c r="A210" t="s">
        <v>61</v>
      </c>
      <c r="B210" t="s">
        <v>37</v>
      </c>
      <c r="C210" s="68">
        <v>152</v>
      </c>
      <c r="D210" s="69">
        <v>0.15131579000000001</v>
      </c>
      <c r="E210" s="69">
        <v>0.24342105</v>
      </c>
      <c r="F210" s="69">
        <v>0.37096773999999999</v>
      </c>
      <c r="G210" s="69">
        <f t="shared" si="18"/>
        <v>0.60526316000000002</v>
      </c>
      <c r="H210" s="69">
        <f t="shared" si="19"/>
        <v>0.22453310657045841</v>
      </c>
      <c r="I210" s="72">
        <f>(F210-Players!$AA$2)/Players!$AA$3</f>
        <v>-0.25374007068514748</v>
      </c>
      <c r="J210" s="72">
        <f>(G210-Players!$AC$2)/Players!$AC$3</f>
        <v>-0.565631221257622</v>
      </c>
      <c r="K210" s="72">
        <f>((H210-Players!$AD$2)/Players!$AD$3)*C210</f>
        <v>-72.771016344039523</v>
      </c>
      <c r="L210" s="72">
        <f t="shared" si="20"/>
        <v>-0.72848647391173305</v>
      </c>
      <c r="M210" s="76" cm="1">
        <f t="array" ref="M210:P210">_xlfn.XLOOKUP(A210,RvL!A:A,RvL!C:F,"")</f>
        <v>66</v>
      </c>
      <c r="N210" s="77">
        <v>0.10606061</v>
      </c>
      <c r="O210" s="77">
        <v>0.25757575999999999</v>
      </c>
      <c r="P210" s="77">
        <v>0.67241379000000001</v>
      </c>
      <c r="Q210" s="77">
        <f t="shared" si="21"/>
        <v>0.63636362999999996</v>
      </c>
      <c r="R210" s="77">
        <f t="shared" si="22"/>
        <v>0.42789968026645769</v>
      </c>
      <c r="S210" s="78">
        <f>IF(P210="","",(P210-Players!$AA$2)/Players!$AA$3)</f>
        <v>3.040091194368828</v>
      </c>
      <c r="T210" s="78">
        <f>IFERROR((Q210-Players!$AC$2)/Players!$AC$3,"")</f>
        <v>-0.17483922943512317</v>
      </c>
      <c r="U210" s="78">
        <f>IFERROR(((R210-Players!$AD$2)/Players!$AD$3)*M210,"")</f>
        <v>165.94074948873507</v>
      </c>
      <c r="V210" s="78">
        <f t="shared" si="23"/>
        <v>1.5041027156374611</v>
      </c>
    </row>
    <row r="211" spans="1:22" x14ac:dyDescent="0.45">
      <c r="A211" t="s">
        <v>253</v>
      </c>
      <c r="B211" t="s">
        <v>112</v>
      </c>
      <c r="C211" s="68">
        <v>129</v>
      </c>
      <c r="D211" s="69">
        <v>7.7519379999999999E-2</v>
      </c>
      <c r="E211" s="69">
        <v>0.20930233000000001</v>
      </c>
      <c r="F211" s="69">
        <v>0.30769231000000002</v>
      </c>
      <c r="G211" s="69">
        <f t="shared" si="18"/>
        <v>0.71317828999999999</v>
      </c>
      <c r="H211" s="69">
        <f t="shared" si="19"/>
        <v>0.21943947549194992</v>
      </c>
      <c r="I211" s="72">
        <f>(F211-Players!$AA$2)/Players!$AA$3</f>
        <v>-0.94513605893489949</v>
      </c>
      <c r="J211" s="72">
        <f>(G211-Players!$AC$2)/Players!$AC$3</f>
        <v>0.79037299991601206</v>
      </c>
      <c r="K211" s="72">
        <f>((H211-Players!$AD$2)/Players!$AD$3)*C211</f>
        <v>-71.430044230108777</v>
      </c>
      <c r="L211" s="72">
        <f t="shared" si="20"/>
        <v>-0.71762816313117495</v>
      </c>
      <c r="M211" s="76" cm="1">
        <f t="array" ref="M211:P211">_xlfn.XLOOKUP(A211,RvL!A:A,RvL!C:F,"")</f>
        <v>44</v>
      </c>
      <c r="N211" s="77">
        <v>9.0909089999999998E-2</v>
      </c>
      <c r="O211" s="77">
        <v>0.31818182</v>
      </c>
      <c r="P211" s="77">
        <v>0.3</v>
      </c>
      <c r="Q211" s="77">
        <f t="shared" si="21"/>
        <v>0.59090909000000003</v>
      </c>
      <c r="R211" s="77">
        <f t="shared" si="22"/>
        <v>0.17727272699999999</v>
      </c>
      <c r="S211" s="78">
        <f>IF(P211="","",(P211-Players!$AA$2)/Players!$AA$3)</f>
        <v>-1.0291881511035892</v>
      </c>
      <c r="T211" s="78">
        <f>IFERROR((Q211-Players!$AC$2)/Players!$AC$3,"")</f>
        <v>-0.74599684293663793</v>
      </c>
      <c r="U211" s="78">
        <f>IFERROR(((R211-Players!$AD$2)/Players!$AD$3)*M211,"")</f>
        <v>-51.669319036146874</v>
      </c>
      <c r="V211" s="78">
        <f t="shared" si="23"/>
        <v>-0.94394203771770757</v>
      </c>
    </row>
    <row r="212" spans="1:22" x14ac:dyDescent="0.45">
      <c r="A212" t="s">
        <v>23</v>
      </c>
      <c r="B212" t="s">
        <v>24</v>
      </c>
      <c r="C212" s="68">
        <v>56</v>
      </c>
      <c r="D212" s="69">
        <v>0.10714286000000001</v>
      </c>
      <c r="E212" s="69">
        <v>0.33928571000000002</v>
      </c>
      <c r="F212" s="69">
        <v>0.32</v>
      </c>
      <c r="G212" s="69">
        <f t="shared" si="18"/>
        <v>0.55357143000000009</v>
      </c>
      <c r="H212" s="69">
        <f t="shared" si="19"/>
        <v>0.17714285760000004</v>
      </c>
      <c r="I212" s="72">
        <f>(F212-Players!$AA$2)/Players!$AA$3</f>
        <v>-0.81065277702560889</v>
      </c>
      <c r="J212" s="72">
        <f>(G212-Players!$AC$2)/Players!$AC$3</f>
        <v>-1.2151620523817444</v>
      </c>
      <c r="K212" s="72">
        <f>((H212-Players!$AD$2)/Players!$AD$3)*C212</f>
        <v>-65.867985936544343</v>
      </c>
      <c r="L212" s="72">
        <f t="shared" si="20"/>
        <v>-0.67259027091575052</v>
      </c>
      <c r="M212" s="76" cm="1">
        <f t="array" ref="M212:P212">_xlfn.XLOOKUP(A212,RvL!A:A,RvL!C:F,"")</f>
        <v>30</v>
      </c>
      <c r="N212" s="77">
        <v>0.13333333</v>
      </c>
      <c r="O212" s="77">
        <v>0.16666666999999999</v>
      </c>
      <c r="P212" s="77">
        <v>0.65384615000000001</v>
      </c>
      <c r="Q212" s="77">
        <f t="shared" si="21"/>
        <v>0.7</v>
      </c>
      <c r="R212" s="77">
        <f t="shared" si="22"/>
        <v>0.45769230499999997</v>
      </c>
      <c r="S212" s="78">
        <f>IF(P212="","",(P212-Players!$AA$2)/Players!$AA$3)</f>
        <v>2.8372068867115647</v>
      </c>
      <c r="T212" s="78">
        <f>IFERROR((Q212-Players!$AC$2)/Players!$AC$3,"")</f>
        <v>0.62478160538356464</v>
      </c>
      <c r="U212" s="78">
        <f>IFERROR(((R212-Players!$AD$2)/Players!$AD$3)*M212,"")</f>
        <v>88.58163906825591</v>
      </c>
      <c r="V212" s="78">
        <f t="shared" si="23"/>
        <v>0.63383708099646452</v>
      </c>
    </row>
    <row r="213" spans="1:22" x14ac:dyDescent="0.45">
      <c r="A213" t="s">
        <v>314</v>
      </c>
      <c r="B213" t="s">
        <v>8</v>
      </c>
      <c r="C213" s="68">
        <v>30</v>
      </c>
      <c r="D213" s="69">
        <v>0.13333333</v>
      </c>
      <c r="E213" s="69">
        <v>0.43333333000000002</v>
      </c>
      <c r="F213" s="69">
        <v>0.26086957</v>
      </c>
      <c r="G213" s="69">
        <f t="shared" si="18"/>
        <v>0.43333333999999996</v>
      </c>
      <c r="H213" s="69">
        <f t="shared" si="19"/>
        <v>0.11304348207246379</v>
      </c>
      <c r="I213" s="72">
        <f>(F213-Players!$AA$2)/Players!$AA$3</f>
        <v>-1.4567573089977</v>
      </c>
      <c r="J213" s="72">
        <f>(G213-Players!$AC$2)/Players!$AC$3</f>
        <v>-2.7260100454838749</v>
      </c>
      <c r="K213" s="72">
        <f>((H213-Players!$AD$2)/Players!$AD$3)*C213</f>
        <v>-63.587547181738117</v>
      </c>
      <c r="L213" s="72">
        <f t="shared" si="20"/>
        <v>-0.65412477677275027</v>
      </c>
      <c r="M213" s="76" cm="1">
        <f t="array" ref="M213:P213">_xlfn.XLOOKUP(A213,RvL!A:A,RvL!C:F,"")</f>
        <v>21</v>
      </c>
      <c r="N213" s="77">
        <v>4.7619050000000003E-2</v>
      </c>
      <c r="O213" s="77">
        <v>0.38095237999999998</v>
      </c>
      <c r="P213" s="77">
        <v>0.10526315999999999</v>
      </c>
      <c r="Q213" s="77">
        <f t="shared" si="21"/>
        <v>0.57142857000000002</v>
      </c>
      <c r="R213" s="77">
        <f t="shared" si="22"/>
        <v>6.01503769924812E-2</v>
      </c>
      <c r="S213" s="78">
        <f>IF(P213="","",(P213-Players!$AA$2)/Players!$AA$3)</f>
        <v>-3.157032559911777</v>
      </c>
      <c r="T213" s="78">
        <f>IFERROR((Q213-Players!$AC$2)/Players!$AC$3,"")</f>
        <v>-0.99077871319577038</v>
      </c>
      <c r="U213" s="78">
        <f>IFERROR(((R213-Players!$AD$2)/Players!$AD$3)*M213,"")</f>
        <v>-60.858620246946728</v>
      </c>
      <c r="V213" s="78">
        <f t="shared" si="23"/>
        <v>-1.047318782960204</v>
      </c>
    </row>
    <row r="214" spans="1:22" x14ac:dyDescent="0.45">
      <c r="A214" t="s">
        <v>296</v>
      </c>
      <c r="B214" t="s">
        <v>24</v>
      </c>
      <c r="C214" s="68">
        <v>112</v>
      </c>
      <c r="D214" s="69">
        <v>0.14285713999999999</v>
      </c>
      <c r="E214" s="69">
        <v>0.25</v>
      </c>
      <c r="F214" s="69">
        <v>0.35106383000000002</v>
      </c>
      <c r="G214" s="69">
        <f t="shared" si="18"/>
        <v>0.60714285999999995</v>
      </c>
      <c r="H214" s="69">
        <f t="shared" si="19"/>
        <v>0.21314589778875379</v>
      </c>
      <c r="I214" s="72">
        <f>(F214-Players!$AA$2)/Players!$AA$3</f>
        <v>-0.47122549155836962</v>
      </c>
      <c r="J214" s="72">
        <f>(G214-Players!$AC$2)/Players!$AC$3</f>
        <v>-0.54201190916913178</v>
      </c>
      <c r="K214" s="72">
        <f>((H214-Players!$AD$2)/Players!$AD$3)*C214</f>
        <v>-72.390735802608674</v>
      </c>
      <c r="L214" s="72">
        <f t="shared" si="20"/>
        <v>-0.72540721203912684</v>
      </c>
      <c r="M214" s="76" cm="1">
        <f t="array" ref="M214:P214">_xlfn.XLOOKUP(A214,RvL!A:A,RvL!C:F,"")</f>
        <v>65</v>
      </c>
      <c r="N214" s="77">
        <v>0.12307692000000001</v>
      </c>
      <c r="O214" s="77">
        <v>0.33846154000000001</v>
      </c>
      <c r="P214" s="77">
        <v>0.26315789000000001</v>
      </c>
      <c r="Q214" s="77">
        <f t="shared" si="21"/>
        <v>0.53846153999999991</v>
      </c>
      <c r="R214" s="77">
        <f t="shared" si="22"/>
        <v>0.14170040271255058</v>
      </c>
      <c r="S214" s="78">
        <f>IF(P214="","",(P214-Players!$AA$2)/Players!$AA$3)</f>
        <v>-1.4317533656371937</v>
      </c>
      <c r="T214" s="78">
        <f>IFERROR((Q214-Players!$AC$2)/Players!$AC$3,"")</f>
        <v>-1.4050249068440381</v>
      </c>
      <c r="U214" s="78">
        <f>IFERROR(((R214-Players!$AD$2)/Players!$AD$3)*M214,"")</f>
        <v>-110.35907361874038</v>
      </c>
      <c r="V214" s="78">
        <f t="shared" si="23"/>
        <v>-1.6041832974882428</v>
      </c>
    </row>
    <row r="215" spans="1:22" x14ac:dyDescent="0.45">
      <c r="A215" t="s">
        <v>527</v>
      </c>
      <c r="B215" t="s">
        <v>44</v>
      </c>
      <c r="C215" s="68">
        <v>17</v>
      </c>
      <c r="D215" s="69">
        <v>5.8823529999999999E-2</v>
      </c>
      <c r="E215" s="69">
        <v>0.17647059000000001</v>
      </c>
      <c r="F215" s="69">
        <v>0</v>
      </c>
      <c r="G215" s="69">
        <f t="shared" si="18"/>
        <v>0.76470588000000006</v>
      </c>
      <c r="H215" s="69">
        <f t="shared" si="19"/>
        <v>0</v>
      </c>
      <c r="I215" s="72">
        <f>(F215-Players!$AA$2)/Players!$AA$3</f>
        <v>-4.3072187622732914</v>
      </c>
      <c r="J215" s="72">
        <f>(G215-Players!$AC$2)/Players!$AC$3</f>
        <v>1.4378413349576733</v>
      </c>
      <c r="K215" s="72">
        <f>((H215-Players!$AD$2)/Players!$AD$3)*C215</f>
        <v>-64.315789599796958</v>
      </c>
      <c r="L215" s="72">
        <f t="shared" si="20"/>
        <v>-0.6600216052128951</v>
      </c>
      <c r="M215" s="76" t="str" cm="1">
        <f t="array" ref="M215">_xlfn.XLOOKUP(A215,RvL!A:A,RvL!C:F,"")</f>
        <v/>
      </c>
      <c r="N215" s="77"/>
      <c r="O215" s="77"/>
      <c r="P215" s="77"/>
      <c r="Q215" s="77" t="str">
        <f t="shared" si="21"/>
        <v/>
      </c>
      <c r="R215" s="77" t="str">
        <f t="shared" si="22"/>
        <v/>
      </c>
      <c r="S215" s="78" t="str">
        <f>IF(P215="","",(P215-Players!$AA$2)/Players!$AA$3)</f>
        <v/>
      </c>
      <c r="T215" s="78" t="str">
        <f>IFERROR((Q215-Players!$AC$2)/Players!$AC$3,"")</f>
        <v/>
      </c>
      <c r="U215" s="78" t="str">
        <f>IFERROR(((R215-Players!$AD$2)/Players!$AD$3)*M215,"")</f>
        <v/>
      </c>
      <c r="V215" s="78" t="str">
        <f t="shared" si="23"/>
        <v/>
      </c>
    </row>
    <row r="216" spans="1:22" x14ac:dyDescent="0.45">
      <c r="A216" t="s">
        <v>237</v>
      </c>
      <c r="B216" t="s">
        <v>47</v>
      </c>
      <c r="C216" s="68">
        <v>67</v>
      </c>
      <c r="D216" s="69">
        <v>7.4626869999999998E-2</v>
      </c>
      <c r="E216" s="69">
        <v>0.22388060000000001</v>
      </c>
      <c r="F216" s="69">
        <v>0.26666666999999999</v>
      </c>
      <c r="G216" s="69">
        <f t="shared" si="18"/>
        <v>0.70149253</v>
      </c>
      <c r="H216" s="69">
        <f t="shared" si="19"/>
        <v>0.18706467700497509</v>
      </c>
      <c r="I216" s="72">
        <f>(F216-Players!$AA$2)/Players!$AA$3</f>
        <v>-1.393413738144327</v>
      </c>
      <c r="J216" s="72">
        <f>(G216-Players!$AC$2)/Players!$AC$3</f>
        <v>0.64353594483743315</v>
      </c>
      <c r="K216" s="72">
        <f>((H216-Players!$AD$2)/Players!$AD$3)*C216</f>
        <v>-69.022828264094244</v>
      </c>
      <c r="L216" s="72">
        <f t="shared" si="20"/>
        <v>-0.69813611046030422</v>
      </c>
      <c r="M216" s="76" cm="1">
        <f t="array" ref="M216:P216">_xlfn.XLOOKUP(A216,RvL!A:A,RvL!C:F,"")</f>
        <v>18</v>
      </c>
      <c r="N216" s="77">
        <v>0.11111111</v>
      </c>
      <c r="O216" s="77">
        <v>0.16666666999999999</v>
      </c>
      <c r="P216" s="77">
        <v>0.25</v>
      </c>
      <c r="Q216" s="77">
        <f t="shared" si="21"/>
        <v>0.72222222000000003</v>
      </c>
      <c r="R216" s="77">
        <f t="shared" si="22"/>
        <v>0.18055555500000001</v>
      </c>
      <c r="S216" s="78">
        <f>IF(P216="","",(P216-Players!$AA$2)/Players!$AA$3)</f>
        <v>-1.5755265862985395</v>
      </c>
      <c r="T216" s="78">
        <f>IFERROR((Q216-Players!$AC$2)/Players!$AC$3,"")</f>
        <v>0.90401422201340387</v>
      </c>
      <c r="U216" s="78">
        <f>IFERROR(((R216-Players!$AD$2)/Players!$AD$3)*M216,"")</f>
        <v>-20.267789091592938</v>
      </c>
      <c r="V216" s="78">
        <f t="shared" si="23"/>
        <v>-0.59068471304892389</v>
      </c>
    </row>
    <row r="217" spans="1:22" x14ac:dyDescent="0.45">
      <c r="A217" t="s">
        <v>519</v>
      </c>
      <c r="B217" t="s">
        <v>10</v>
      </c>
      <c r="C217" s="68">
        <v>56</v>
      </c>
      <c r="D217" s="69">
        <v>5.3571430000000003E-2</v>
      </c>
      <c r="E217" s="69">
        <v>0.28571428999999998</v>
      </c>
      <c r="F217" s="69">
        <v>0.26415094</v>
      </c>
      <c r="G217" s="69">
        <f t="shared" si="18"/>
        <v>0.6607142800000001</v>
      </c>
      <c r="H217" s="69">
        <f t="shared" si="19"/>
        <v>0.17452829813342322</v>
      </c>
      <c r="I217" s="72">
        <f>(F217-Players!$AA$2)/Players!$AA$3</f>
        <v>-1.4209025379757867</v>
      </c>
      <c r="J217" s="72">
        <f>(G217-Players!$AC$2)/Players!$AC$3</f>
        <v>0.13113810838879408</v>
      </c>
      <c r="K217" s="72">
        <f>((H217-Players!$AD$2)/Players!$AD$3)*C217</f>
        <v>-68.022826860405786</v>
      </c>
      <c r="L217" s="72">
        <f t="shared" si="20"/>
        <v>-0.69003875637706769</v>
      </c>
      <c r="M217" s="76" cm="1">
        <f t="array" ref="M217:P217">_xlfn.XLOOKUP(A217,RvL!A:A,RvL!C:F,"")</f>
        <v>33</v>
      </c>
      <c r="N217" s="77">
        <v>0</v>
      </c>
      <c r="O217" s="77">
        <v>0.15151514999999999</v>
      </c>
      <c r="P217" s="77">
        <v>0.36363635999999999</v>
      </c>
      <c r="Q217" s="77">
        <f t="shared" si="21"/>
        <v>0.84848484999999996</v>
      </c>
      <c r="R217" s="77">
        <f t="shared" si="22"/>
        <v>0.308539942369146</v>
      </c>
      <c r="S217" s="78">
        <f>IF(P217="","",(P217-Players!$AA$2)/Players!$AA$3)</f>
        <v>-0.3338483642255386</v>
      </c>
      <c r="T217" s="78">
        <f>IFERROR((Q217-Players!$AC$2)/Players!$AC$3,"")</f>
        <v>2.4905633857542497</v>
      </c>
      <c r="U217" s="78">
        <f>IFERROR(((R217-Players!$AD$2)/Players!$AD$3)*M217,"")</f>
        <v>25.000753853679502</v>
      </c>
      <c r="V217" s="78">
        <f t="shared" si="23"/>
        <v>-8.1427858343526671E-2</v>
      </c>
    </row>
    <row r="218" spans="1:22" x14ac:dyDescent="0.45">
      <c r="A218" t="s">
        <v>528</v>
      </c>
      <c r="B218" t="s">
        <v>35</v>
      </c>
      <c r="C218" s="68">
        <v>22</v>
      </c>
      <c r="D218" s="69">
        <v>4.5454550000000003E-2</v>
      </c>
      <c r="E218" s="69">
        <v>0.36363635999999999</v>
      </c>
      <c r="F218" s="69">
        <v>9.5238100000000006E-2</v>
      </c>
      <c r="G218" s="69">
        <f t="shared" si="18"/>
        <v>0.59090909000000003</v>
      </c>
      <c r="H218" s="69">
        <f t="shared" si="19"/>
        <v>5.6277059004329007E-2</v>
      </c>
      <c r="I218" s="72">
        <f>(F218-Players!$AA$2)/Players!$AA$3</f>
        <v>-3.2665740717744871</v>
      </c>
      <c r="J218" s="72">
        <f>(G218-Players!$AC$2)/Players!$AC$3</f>
        <v>-0.74599684293663793</v>
      </c>
      <c r="K218" s="72">
        <f>((H218-Players!$AD$2)/Players!$AD$3)*C218</f>
        <v>-65.010756509612264</v>
      </c>
      <c r="L218" s="72">
        <f t="shared" si="20"/>
        <v>-0.66564899045870674</v>
      </c>
      <c r="M218" s="76" cm="1">
        <f t="array" ref="M218:P218">_xlfn.XLOOKUP(A218,RvL!A:A,RvL!C:F,"")</f>
        <v>15</v>
      </c>
      <c r="N218" s="77">
        <v>6.6666669999999997E-2</v>
      </c>
      <c r="O218" s="77">
        <v>0.2</v>
      </c>
      <c r="P218" s="77">
        <v>0.38461538000000001</v>
      </c>
      <c r="Q218" s="77">
        <f t="shared" si="21"/>
        <v>0.73333333000000001</v>
      </c>
      <c r="R218" s="77">
        <f t="shared" si="22"/>
        <v>0.28205127738461538</v>
      </c>
      <c r="S218" s="78">
        <f>IF(P218="","",(P218-Players!$AA$2)/Players!$AA$3)</f>
        <v>-0.10461546505106709</v>
      </c>
      <c r="T218" s="78">
        <f>IFERROR((Q218-Players!$AC$2)/Players!$AC$3,"")</f>
        <v>1.0436305303283226</v>
      </c>
      <c r="U218" s="78">
        <f>IFERROR(((R218-Players!$AD$2)/Players!$AD$3)*M218,"")</f>
        <v>5.5163475697114484</v>
      </c>
      <c r="V218" s="78">
        <f t="shared" si="23"/>
        <v>-0.30062129410247235</v>
      </c>
    </row>
    <row r="219" spans="1:22" x14ac:dyDescent="0.45">
      <c r="A219" t="s">
        <v>312</v>
      </c>
      <c r="B219" t="s">
        <v>65</v>
      </c>
      <c r="C219" s="68">
        <v>43</v>
      </c>
      <c r="D219" s="69">
        <v>6.976744E-2</v>
      </c>
      <c r="E219" s="69">
        <v>0.41860465000000002</v>
      </c>
      <c r="F219" s="69">
        <v>0.28947368000000001</v>
      </c>
      <c r="G219" s="69">
        <f t="shared" si="18"/>
        <v>0.51162790999999996</v>
      </c>
      <c r="H219" s="69">
        <f t="shared" si="19"/>
        <v>0.14810281389840879</v>
      </c>
      <c r="I219" s="72">
        <f>(F219-Players!$AA$2)/Players!$AA$3</f>
        <v>-1.1442068150468152</v>
      </c>
      <c r="J219" s="72">
        <f>(G219-Players!$AC$2)/Players!$AC$3</f>
        <v>-1.7422020528977138</v>
      </c>
      <c r="K219" s="72">
        <f>((H219-Players!$AD$2)/Players!$AD$3)*C219</f>
        <v>-68.955040052295587</v>
      </c>
      <c r="L219" s="72">
        <f t="shared" si="20"/>
        <v>-0.69758720607719182</v>
      </c>
      <c r="M219" s="76" cm="1">
        <f t="array" ref="M219:P219">_xlfn.XLOOKUP(A219,RvL!A:A,RvL!C:F,"")</f>
        <v>22</v>
      </c>
      <c r="N219" s="77">
        <v>0</v>
      </c>
      <c r="O219" s="77">
        <v>0.59090909000000003</v>
      </c>
      <c r="P219" s="77">
        <v>0.23809524000000001</v>
      </c>
      <c r="Q219" s="77">
        <f t="shared" si="21"/>
        <v>0.40909090999999997</v>
      </c>
      <c r="R219" s="77">
        <f t="shared" si="22"/>
        <v>9.7402598398268397E-2</v>
      </c>
      <c r="S219" s="78">
        <f>IF(P219="","",(P219-Players!$AA$2)/Players!$AA$3)</f>
        <v>-1.7056071452939681</v>
      </c>
      <c r="T219" s="78">
        <f>IFERROR((Q219-Players!$AC$2)/Players!$AC$3,"")</f>
        <v>-3.030627548252081</v>
      </c>
      <c r="U219" s="78">
        <f>IFERROR(((R219-Players!$AD$2)/Players!$AD$3)*M219,"")</f>
        <v>-51.695088710795162</v>
      </c>
      <c r="V219" s="78">
        <f t="shared" si="23"/>
        <v>-0.94423193844356113</v>
      </c>
    </row>
    <row r="220" spans="1:22" x14ac:dyDescent="0.45">
      <c r="A220" t="s">
        <v>445</v>
      </c>
      <c r="B220" t="s">
        <v>12</v>
      </c>
      <c r="C220" s="68">
        <v>21</v>
      </c>
      <c r="D220" s="69">
        <v>4.7619050000000003E-2</v>
      </c>
      <c r="E220" s="69">
        <v>0.38095237999999998</v>
      </c>
      <c r="F220" s="69">
        <v>5.8823529999999999E-2</v>
      </c>
      <c r="G220" s="69">
        <f t="shared" si="18"/>
        <v>0.57142857000000002</v>
      </c>
      <c r="H220" s="69">
        <f t="shared" si="19"/>
        <v>3.3613445630252099E-2</v>
      </c>
      <c r="I220" s="72">
        <f>(F220-Players!$AA$2)/Players!$AA$3</f>
        <v>-3.6644676556164266</v>
      </c>
      <c r="J220" s="72">
        <f>(G220-Players!$AC$2)/Players!$AC$3</f>
        <v>-0.99077871319577038</v>
      </c>
      <c r="K220" s="72">
        <f>((H220-Players!$AD$2)/Players!$AD$3)*C220</f>
        <v>-69.06022166738147</v>
      </c>
      <c r="L220" s="72">
        <f t="shared" si="20"/>
        <v>-0.69843889766207923</v>
      </c>
      <c r="M220" s="76" t="str" cm="1">
        <f t="array" ref="M220">_xlfn.XLOOKUP(A220,RvL!A:A,RvL!C:F,"")</f>
        <v/>
      </c>
      <c r="N220" s="77"/>
      <c r="O220" s="77"/>
      <c r="P220" s="77"/>
      <c r="Q220" s="77" t="str">
        <f t="shared" si="21"/>
        <v/>
      </c>
      <c r="R220" s="77" t="str">
        <f t="shared" si="22"/>
        <v/>
      </c>
      <c r="S220" s="78" t="str">
        <f>IF(P220="","",(P220-Players!$AA$2)/Players!$AA$3)</f>
        <v/>
      </c>
      <c r="T220" s="78" t="str">
        <f>IFERROR((Q220-Players!$AC$2)/Players!$AC$3,"")</f>
        <v/>
      </c>
      <c r="U220" s="78" t="str">
        <f>IFERROR(((R220-Players!$AD$2)/Players!$AD$3)*M220,"")</f>
        <v/>
      </c>
      <c r="V220" s="78" t="str">
        <f t="shared" si="23"/>
        <v/>
      </c>
    </row>
    <row r="221" spans="1:22" x14ac:dyDescent="0.45">
      <c r="A221" t="s">
        <v>432</v>
      </c>
      <c r="B221" t="s">
        <v>542</v>
      </c>
      <c r="C221" s="68">
        <v>23</v>
      </c>
      <c r="D221" s="69">
        <v>4.3478259999999998E-2</v>
      </c>
      <c r="E221" s="69">
        <v>0.43478261000000001</v>
      </c>
      <c r="F221" s="69">
        <v>0.1</v>
      </c>
      <c r="G221" s="69">
        <f t="shared" si="18"/>
        <v>0.52173913000000005</v>
      </c>
      <c r="H221" s="69">
        <f t="shared" si="19"/>
        <v>5.2173913000000009E-2</v>
      </c>
      <c r="I221" s="72">
        <f>(F221-Players!$AA$2)/Players!$AA$3</f>
        <v>-3.2145418918833908</v>
      </c>
      <c r="J221" s="72">
        <f>(G221-Players!$AC$2)/Players!$AC$3</f>
        <v>-1.6151498313860926</v>
      </c>
      <c r="K221" s="72">
        <f>((H221-Players!$AD$2)/Players!$AD$3)*C221</f>
        <v>-69.354698868932175</v>
      </c>
      <c r="L221" s="72">
        <f t="shared" si="20"/>
        <v>-0.70082338048540493</v>
      </c>
      <c r="M221" s="76" cm="1">
        <f t="array" ref="M221:P221">_xlfn.XLOOKUP(A221,RvL!A:A,RvL!C:F,"")</f>
        <v>22</v>
      </c>
      <c r="N221" s="77">
        <v>4.5454550000000003E-2</v>
      </c>
      <c r="O221" s="77">
        <v>0.45454545000000002</v>
      </c>
      <c r="P221" s="77">
        <v>0.7</v>
      </c>
      <c r="Q221" s="77">
        <f t="shared" si="21"/>
        <v>0.5</v>
      </c>
      <c r="R221" s="77">
        <f t="shared" si="22"/>
        <v>0.35</v>
      </c>
      <c r="S221" s="78">
        <f>IF(P221="","",(P221-Players!$AA$2)/Players!$AA$3)</f>
        <v>3.3415193304560131</v>
      </c>
      <c r="T221" s="78">
        <f>IFERROR((Q221-Players!$AC$2)/Players!$AC$3,"")</f>
        <v>-1.8883121955943594</v>
      </c>
      <c r="U221" s="78">
        <f>IFERROR(((R221-Players!$AD$2)/Players!$AD$3)*M221,"")</f>
        <v>30.091147680033092</v>
      </c>
      <c r="V221" s="78">
        <f t="shared" si="23"/>
        <v>-2.4162530578182136E-2</v>
      </c>
    </row>
    <row r="222" spans="1:22" x14ac:dyDescent="0.45">
      <c r="A222" t="s">
        <v>206</v>
      </c>
      <c r="B222" t="s">
        <v>542</v>
      </c>
      <c r="C222" s="68">
        <v>86</v>
      </c>
      <c r="D222" s="69">
        <v>4.6511629999999998E-2</v>
      </c>
      <c r="E222" s="69">
        <v>0.17441860000000001</v>
      </c>
      <c r="F222" s="69">
        <v>0.25316455999999998</v>
      </c>
      <c r="G222" s="69">
        <f t="shared" si="18"/>
        <v>0.77906976999999999</v>
      </c>
      <c r="H222" s="69">
        <f t="shared" si="19"/>
        <v>0.1972328555313512</v>
      </c>
      <c r="I222" s="72">
        <f>(F222-Players!$AA$2)/Players!$AA$3</f>
        <v>-1.540948171128929</v>
      </c>
      <c r="J222" s="72">
        <f>(G222-Players!$AC$2)/Players!$AC$3</f>
        <v>1.6183303495423167</v>
      </c>
      <c r="K222" s="72">
        <f>((H222-Players!$AD$2)/Players!$AD$3)*C222</f>
        <v>-75.726711177537553</v>
      </c>
      <c r="L222" s="72">
        <f t="shared" si="20"/>
        <v>-0.7524197479456991</v>
      </c>
      <c r="M222" s="76" cm="1">
        <f t="array" ref="M222:P222">_xlfn.XLOOKUP(A222,RvL!A:A,RvL!C:F,"")</f>
        <v>58</v>
      </c>
      <c r="N222" s="77">
        <v>3.4482760000000001E-2</v>
      </c>
      <c r="O222" s="77">
        <v>0.12068966</v>
      </c>
      <c r="P222" s="77">
        <v>0.67272726999999999</v>
      </c>
      <c r="Q222" s="77">
        <f t="shared" si="21"/>
        <v>0.84482758000000002</v>
      </c>
      <c r="R222" s="77">
        <f t="shared" si="22"/>
        <v>0.56833855151410662</v>
      </c>
      <c r="S222" s="78">
        <f>IF(P222="","",(P222-Players!$AA$2)/Players!$AA$3)</f>
        <v>3.043516517822126</v>
      </c>
      <c r="T222" s="78">
        <f>IFERROR((Q222-Players!$AC$2)/Players!$AC$3,"")</f>
        <v>2.4446080729267377</v>
      </c>
      <c r="U222" s="78">
        <f>IFERROR(((R222-Players!$AD$2)/Players!$AD$3)*M222,"")</f>
        <v>265.70596108942266</v>
      </c>
      <c r="V222" s="78">
        <f t="shared" si="23"/>
        <v>2.626429933683927</v>
      </c>
    </row>
    <row r="223" spans="1:22" x14ac:dyDescent="0.45">
      <c r="A223" t="s">
        <v>388</v>
      </c>
      <c r="B223" t="s">
        <v>112</v>
      </c>
      <c r="C223" s="68">
        <v>62</v>
      </c>
      <c r="D223" s="69">
        <v>3.2258059999999998E-2</v>
      </c>
      <c r="E223" s="69">
        <v>0.41935484000000001</v>
      </c>
      <c r="F223" s="69">
        <v>0.31666666999999998</v>
      </c>
      <c r="G223" s="69">
        <f t="shared" si="18"/>
        <v>0.54838710000000002</v>
      </c>
      <c r="H223" s="69">
        <f t="shared" si="19"/>
        <v>0.173655916827957</v>
      </c>
      <c r="I223" s="72">
        <f>(F223-Players!$AA$2)/Players!$AA$3</f>
        <v>-0.84707530294937683</v>
      </c>
      <c r="J223" s="72">
        <f>(G223-Players!$AC$2)/Players!$AC$3</f>
        <v>-1.2803055903078646</v>
      </c>
      <c r="K223" s="72">
        <f>((H223-Players!$AD$2)/Players!$AD$3)*C223</f>
        <v>-76.107011874367089</v>
      </c>
      <c r="L223" s="72">
        <f t="shared" si="20"/>
        <v>-0.75549917302347602</v>
      </c>
      <c r="M223" s="76" cm="1">
        <f t="array" ref="M223:P223">_xlfn.XLOOKUP(A223,RvL!A:A,RvL!C:F,"")</f>
        <v>43</v>
      </c>
      <c r="N223" s="77">
        <v>6.976744E-2</v>
      </c>
      <c r="O223" s="77">
        <v>0.37209302</v>
      </c>
      <c r="P223" s="77">
        <v>0.15</v>
      </c>
      <c r="Q223" s="77">
        <f t="shared" si="21"/>
        <v>0.55813953999999999</v>
      </c>
      <c r="R223" s="77">
        <f t="shared" si="22"/>
        <v>8.3720930999999998E-2</v>
      </c>
      <c r="S223" s="78">
        <f>IF(P223="","",(P223-Players!$AA$2)/Players!$AA$3)</f>
        <v>-2.6682034566884401</v>
      </c>
      <c r="T223" s="78">
        <f>IFERROR((Q223-Players!$AC$2)/Players!$AC$3,"")</f>
        <v>-1.157761607765819</v>
      </c>
      <c r="U223" s="78">
        <f>IFERROR(((R223-Players!$AD$2)/Players!$AD$3)*M223,"")</f>
        <v>-109.69877080669542</v>
      </c>
      <c r="V223" s="78">
        <f t="shared" si="23"/>
        <v>-1.5967550987582402</v>
      </c>
    </row>
    <row r="224" spans="1:22" x14ac:dyDescent="0.45">
      <c r="A224" t="s">
        <v>276</v>
      </c>
      <c r="B224" t="s">
        <v>53</v>
      </c>
      <c r="C224" s="68">
        <v>166</v>
      </c>
      <c r="D224" s="69">
        <v>8.4337350000000005E-2</v>
      </c>
      <c r="E224" s="69">
        <v>0.16265060000000001</v>
      </c>
      <c r="F224" s="69">
        <v>0.29333333</v>
      </c>
      <c r="G224" s="69">
        <f t="shared" si="18"/>
        <v>0.75301205000000004</v>
      </c>
      <c r="H224" s="69">
        <f t="shared" si="19"/>
        <v>0.22088353215662651</v>
      </c>
      <c r="I224" s="72">
        <f>(F224-Players!$AA$2)/Players!$AA$3</f>
        <v>-1.1020333122188115</v>
      </c>
      <c r="J224" s="72">
        <f>(G224-Players!$AC$2)/Players!$AC$3</f>
        <v>1.2909028765442248</v>
      </c>
      <c r="K224" s="72">
        <f>((H224-Players!$AD$2)/Players!$AD$3)*C224</f>
        <v>-88.389792986342755</v>
      </c>
      <c r="L224" s="72">
        <f t="shared" si="20"/>
        <v>-0.8549570612061439</v>
      </c>
      <c r="M224" s="76" cm="1">
        <f t="array" ref="M224:P224">_xlfn.XLOOKUP(A224,RvL!A:A,RvL!C:F,"")</f>
        <v>63</v>
      </c>
      <c r="N224" s="77">
        <v>4.7619050000000003E-2</v>
      </c>
      <c r="O224" s="77">
        <v>0.26984127000000002</v>
      </c>
      <c r="P224" s="77">
        <v>0.35593219999999998</v>
      </c>
      <c r="Q224" s="77">
        <f t="shared" si="21"/>
        <v>0.68253967999999998</v>
      </c>
      <c r="R224" s="77">
        <f t="shared" si="22"/>
        <v>0.24293784988969597</v>
      </c>
      <c r="S224" s="78">
        <f>IF(P224="","",(P224-Players!$AA$2)/Players!$AA$3)</f>
        <v>-0.41802993860336934</v>
      </c>
      <c r="T224" s="78">
        <f>IFERROR((Q224-Players!$AC$2)/Players!$AC$3,"")</f>
        <v>0.40538449560811063</v>
      </c>
      <c r="U224" s="78">
        <f>IFERROR(((R224-Players!$AD$2)/Players!$AD$3)*M224,"")</f>
        <v>-13.096958652869594</v>
      </c>
      <c r="V224" s="78">
        <f t="shared" si="23"/>
        <v>-0.51001512844875629</v>
      </c>
    </row>
    <row r="225" spans="1:22" x14ac:dyDescent="0.45">
      <c r="A225" t="s">
        <v>360</v>
      </c>
      <c r="B225" t="s">
        <v>117</v>
      </c>
      <c r="C225" s="68">
        <v>113</v>
      </c>
      <c r="D225" s="69">
        <v>8.8495580000000004E-2</v>
      </c>
      <c r="E225" s="69">
        <v>0.30973451000000002</v>
      </c>
      <c r="F225" s="69">
        <v>0.34313725</v>
      </c>
      <c r="G225" s="69">
        <f t="shared" si="18"/>
        <v>0.60176991000000002</v>
      </c>
      <c r="H225" s="69">
        <f t="shared" si="19"/>
        <v>0.20648967205014751</v>
      </c>
      <c r="I225" s="72">
        <f>(F225-Players!$AA$2)/Players!$AA$3</f>
        <v>-0.55783739783132158</v>
      </c>
      <c r="J225" s="72">
        <f>(G225-Players!$AC$2)/Players!$AC$3</f>
        <v>-0.60952554585895269</v>
      </c>
      <c r="K225" s="72">
        <f>((H225-Players!$AD$2)/Players!$AD$3)*C225</f>
        <v>-84.10676377147216</v>
      </c>
      <c r="L225" s="72">
        <f t="shared" si="20"/>
        <v>-0.82027590578602738</v>
      </c>
      <c r="M225" s="76" cm="1">
        <f t="array" ref="M225:P225">_xlfn.XLOOKUP(A225,RvL!A:A,RvL!C:F,"")</f>
        <v>44</v>
      </c>
      <c r="N225" s="77">
        <v>4.5454550000000003E-2</v>
      </c>
      <c r="O225" s="77">
        <v>0.31818182</v>
      </c>
      <c r="P225" s="77">
        <v>0.38095237999999998</v>
      </c>
      <c r="Q225" s="77">
        <f t="shared" si="21"/>
        <v>0.63636362999999996</v>
      </c>
      <c r="R225" s="77">
        <f t="shared" si="22"/>
        <v>0.24242423939393937</v>
      </c>
      <c r="S225" s="78">
        <f>IF(P225="","",(P225-Players!$AA$2)/Players!$AA$3)</f>
        <v>-0.14464021881344943</v>
      </c>
      <c r="T225" s="78">
        <f>IFERROR((Q225-Players!$AC$2)/Players!$AC$3,"")</f>
        <v>-0.17483922943512317</v>
      </c>
      <c r="U225" s="78">
        <f>IFERROR(((R225-Players!$AD$2)/Players!$AD$3)*M225,"")</f>
        <v>-9.4796768618215523</v>
      </c>
      <c r="V225" s="78">
        <f t="shared" si="23"/>
        <v>-0.4693218472508332</v>
      </c>
    </row>
    <row r="226" spans="1:22" x14ac:dyDescent="0.45">
      <c r="A226" t="s">
        <v>199</v>
      </c>
      <c r="B226" t="s">
        <v>117</v>
      </c>
      <c r="C226" s="68">
        <v>155</v>
      </c>
      <c r="D226" s="69">
        <v>9.032258E-2</v>
      </c>
      <c r="E226" s="69">
        <v>0.29677418999999999</v>
      </c>
      <c r="F226" s="69">
        <v>0.35606061</v>
      </c>
      <c r="G226" s="69">
        <f t="shared" si="18"/>
        <v>0.61290322999999991</v>
      </c>
      <c r="H226" s="69">
        <f t="shared" si="19"/>
        <v>0.21823069794477026</v>
      </c>
      <c r="I226" s="72">
        <f>(F226-Players!$AA$2)/Players!$AA$3</f>
        <v>-0.41662683223410141</v>
      </c>
      <c r="J226" s="72">
        <f>(G226-Players!$AC$2)/Players!$AC$3</f>
        <v>-0.46963015847743628</v>
      </c>
      <c r="K226" s="72">
        <f>((H226-Players!$AD$2)/Players!$AD$3)*C226</f>
        <v>-88.58424161786813</v>
      </c>
      <c r="L226" s="72">
        <f t="shared" si="20"/>
        <v>-0.85653157841647398</v>
      </c>
      <c r="M226" s="76" cm="1">
        <f t="array" ref="M226:P226">_xlfn.XLOOKUP(A226,RvL!A:A,RvL!C:F,"")</f>
        <v>53</v>
      </c>
      <c r="N226" s="77">
        <v>9.4339619999999999E-2</v>
      </c>
      <c r="O226" s="77">
        <v>0.32075471999999999</v>
      </c>
      <c r="P226" s="77">
        <v>0.15217391</v>
      </c>
      <c r="Q226" s="77">
        <f t="shared" si="21"/>
        <v>0.58490565999999999</v>
      </c>
      <c r="R226" s="77">
        <f t="shared" si="22"/>
        <v>8.900738126333059E-2</v>
      </c>
      <c r="S226" s="78">
        <f>IF(P226="","",(P226-Players!$AA$2)/Players!$AA$3)</f>
        <v>-2.6444496449353472</v>
      </c>
      <c r="T226" s="78">
        <f>IFERROR((Q226-Players!$AC$2)/Players!$AC$3,"")</f>
        <v>-0.82143275652466285</v>
      </c>
      <c r="U226" s="78">
        <f>IFERROR(((R226-Players!$AD$2)/Players!$AD$3)*M226,"")</f>
        <v>-131.08658736021221</v>
      </c>
      <c r="V226" s="78">
        <f t="shared" si="23"/>
        <v>-1.8373613007344725</v>
      </c>
    </row>
    <row r="227" spans="1:22" x14ac:dyDescent="0.45">
      <c r="A227" t="s">
        <v>514</v>
      </c>
      <c r="B227" t="s">
        <v>114</v>
      </c>
      <c r="C227" s="68">
        <v>23</v>
      </c>
      <c r="D227" s="69">
        <v>0.13043478</v>
      </c>
      <c r="E227" s="69">
        <v>0.65217391000000002</v>
      </c>
      <c r="F227" s="69">
        <v>0.1</v>
      </c>
      <c r="G227" s="69">
        <f t="shared" si="18"/>
        <v>0.21739131</v>
      </c>
      <c r="H227" s="69">
        <f t="shared" si="19"/>
        <v>2.1739131000000002E-2</v>
      </c>
      <c r="I227" s="72">
        <f>(F227-Players!$AA$2)/Players!$AA$3</f>
        <v>-3.2145418918833908</v>
      </c>
      <c r="J227" s="72">
        <f>(G227-Players!$AC$2)/Players!$AC$3</f>
        <v>-5.4394229303018191</v>
      </c>
      <c r="K227" s="72">
        <f>((H227-Players!$AD$2)/Players!$AD$3)*C227</f>
        <v>-79.656821025221802</v>
      </c>
      <c r="L227" s="72">
        <f t="shared" si="20"/>
        <v>-0.78424319429820921</v>
      </c>
      <c r="M227" s="76" t="str" cm="1">
        <f t="array" ref="M227">_xlfn.XLOOKUP(A227,RvL!A:A,RvL!C:F,"")</f>
        <v/>
      </c>
      <c r="N227" s="77"/>
      <c r="O227" s="77"/>
      <c r="P227" s="77"/>
      <c r="Q227" s="77" t="str">
        <f t="shared" si="21"/>
        <v/>
      </c>
      <c r="R227" s="77" t="str">
        <f t="shared" si="22"/>
        <v/>
      </c>
      <c r="S227" s="78" t="str">
        <f>IF(P227="","",(P227-Players!$AA$2)/Players!$AA$3)</f>
        <v/>
      </c>
      <c r="T227" s="78" t="str">
        <f>IFERROR((Q227-Players!$AC$2)/Players!$AC$3,"")</f>
        <v/>
      </c>
      <c r="U227" s="78" t="str">
        <f>IFERROR(((R227-Players!$AD$2)/Players!$AD$3)*M227,"")</f>
        <v/>
      </c>
      <c r="V227" s="78" t="str">
        <f t="shared" si="23"/>
        <v/>
      </c>
    </row>
    <row r="228" spans="1:22" x14ac:dyDescent="0.45">
      <c r="A228" t="s">
        <v>300</v>
      </c>
      <c r="B228" t="s">
        <v>35</v>
      </c>
      <c r="C228" s="68">
        <v>133</v>
      </c>
      <c r="D228" s="69">
        <v>9.0225559999999996E-2</v>
      </c>
      <c r="E228" s="69">
        <v>0.21052631999999999</v>
      </c>
      <c r="F228" s="69">
        <v>0.30172413999999997</v>
      </c>
      <c r="G228" s="69">
        <f t="shared" si="18"/>
        <v>0.69924812000000003</v>
      </c>
      <c r="H228" s="69">
        <f t="shared" si="19"/>
        <v>0.21098003765361678</v>
      </c>
      <c r="I228" s="72">
        <f>(F228-Players!$AA$2)/Players!$AA$3</f>
        <v>-1.010348872110449</v>
      </c>
      <c r="J228" s="72">
        <f>(G228-Players!$AC$2)/Players!$AC$3</f>
        <v>0.61533388054816918</v>
      </c>
      <c r="K228" s="72">
        <f>((H228-Players!$AD$2)/Players!$AD$3)*C228</f>
        <v>-90.203460430654715</v>
      </c>
      <c r="L228" s="72">
        <f t="shared" si="20"/>
        <v>-0.8696429480775667</v>
      </c>
      <c r="M228" s="76" cm="1">
        <f t="array" ref="M228:P228">_xlfn.XLOOKUP(A228,RvL!A:A,RvL!C:F,"")</f>
        <v>81</v>
      </c>
      <c r="N228" s="77">
        <v>8.6419750000000004E-2</v>
      </c>
      <c r="O228" s="77">
        <v>0.16049383</v>
      </c>
      <c r="P228" s="77">
        <v>0.27027026999999998</v>
      </c>
      <c r="Q228" s="77">
        <f t="shared" si="21"/>
        <v>0.75308642000000003</v>
      </c>
      <c r="R228" s="77">
        <f t="shared" si="22"/>
        <v>0.20353687006673341</v>
      </c>
      <c r="S228" s="78">
        <f>IF(P228="","",(P228-Players!$AA$2)/Players!$AA$3)</f>
        <v>-1.3540380344429568</v>
      </c>
      <c r="T228" s="78">
        <f>IFERROR((Q228-Players!$AC$2)/Players!$AC$3,"")</f>
        <v>1.2918373704741182</v>
      </c>
      <c r="U228" s="78">
        <f>IFERROR(((R228-Players!$AD$2)/Players!$AD$3)*M228,"")</f>
        <v>-63.808962470670757</v>
      </c>
      <c r="V228" s="78">
        <f t="shared" si="23"/>
        <v>-1.0805092040209094</v>
      </c>
    </row>
    <row r="229" spans="1:22" x14ac:dyDescent="0.45">
      <c r="A229" t="s">
        <v>334</v>
      </c>
      <c r="B229" t="s">
        <v>8</v>
      </c>
      <c r="C229" s="68">
        <v>80</v>
      </c>
      <c r="D229" s="69">
        <v>3.7499999999999999E-2</v>
      </c>
      <c r="E229" s="69">
        <v>0.22500000000000001</v>
      </c>
      <c r="F229" s="69">
        <v>0.25</v>
      </c>
      <c r="G229" s="69">
        <f t="shared" si="18"/>
        <v>0.73750000000000004</v>
      </c>
      <c r="H229" s="69">
        <f t="shared" si="19"/>
        <v>0.18437500000000001</v>
      </c>
      <c r="I229" s="72">
        <f>(F229-Players!$AA$2)/Players!$AA$3</f>
        <v>-1.5755265862985395</v>
      </c>
      <c r="J229" s="72">
        <f>(G229-Players!$AC$2)/Players!$AC$3</f>
        <v>1.0959866930669266</v>
      </c>
      <c r="K229" s="72">
        <f>((H229-Players!$AD$2)/Players!$AD$3)*C229</f>
        <v>-85.58210380116509</v>
      </c>
      <c r="L229" s="72">
        <f t="shared" si="20"/>
        <v>-0.83222223963069286</v>
      </c>
      <c r="M229" s="76" cm="1">
        <f t="array" ref="M229:P229">_xlfn.XLOOKUP(A229,RvL!A:A,RvL!C:F,"")</f>
        <v>20</v>
      </c>
      <c r="N229" s="77">
        <v>0.15</v>
      </c>
      <c r="O229" s="77">
        <v>0.2</v>
      </c>
      <c r="P229" s="77">
        <v>0.41176470999999998</v>
      </c>
      <c r="Q229" s="77">
        <f t="shared" si="21"/>
        <v>0.64999999999999991</v>
      </c>
      <c r="R229" s="77">
        <f t="shared" si="22"/>
        <v>0.26764706149999995</v>
      </c>
      <c r="S229" s="78">
        <f>IF(P229="","",(P229-Players!$AA$2)/Players!$AA$3)</f>
        <v>0.19203898432475902</v>
      </c>
      <c r="T229" s="78">
        <f>IFERROR((Q229-Players!$AC$2)/Players!$AC$3,"")</f>
        <v>-3.4918448609170512E-3</v>
      </c>
      <c r="U229" s="78">
        <f>IFERROR(((R229-Players!$AD$2)/Players!$AD$3)*M229,"")</f>
        <v>3.1153016764698727</v>
      </c>
      <c r="V229" s="78">
        <f t="shared" si="23"/>
        <v>-0.32763230439882235</v>
      </c>
    </row>
    <row r="230" spans="1:22" x14ac:dyDescent="0.45">
      <c r="A230" t="s">
        <v>249</v>
      </c>
      <c r="B230" t="s">
        <v>66</v>
      </c>
      <c r="C230" s="68">
        <v>92</v>
      </c>
      <c r="D230" s="69">
        <v>8.6956519999999995E-2</v>
      </c>
      <c r="E230" s="69">
        <v>0.23913043</v>
      </c>
      <c r="F230" s="69">
        <v>0.28571428999999998</v>
      </c>
      <c r="G230" s="69">
        <f t="shared" si="18"/>
        <v>0.67391305000000001</v>
      </c>
      <c r="H230" s="69">
        <f t="shared" si="19"/>
        <v>0.1925465886024845</v>
      </c>
      <c r="I230" s="72">
        <f>(F230-Players!$AA$2)/Players!$AA$3</f>
        <v>-1.1852848000445664</v>
      </c>
      <c r="J230" s="72">
        <f>(G230-Players!$AC$2)/Players!$AC$3</f>
        <v>0.29698684372646006</v>
      </c>
      <c r="K230" s="72">
        <f>((H230-Players!$AD$2)/Players!$AD$3)*C230</f>
        <v>-87.355143768020071</v>
      </c>
      <c r="L230" s="72">
        <f t="shared" si="20"/>
        <v>-0.8465791518934157</v>
      </c>
      <c r="M230" s="76" cm="1">
        <f t="array" ref="M230:P230">_xlfn.XLOOKUP(A230,RvL!A:A,RvL!C:F,"")</f>
        <v>60</v>
      </c>
      <c r="N230" s="77">
        <v>0.1</v>
      </c>
      <c r="O230" s="77">
        <v>0.2</v>
      </c>
      <c r="P230" s="77">
        <v>0.35185185000000002</v>
      </c>
      <c r="Q230" s="77">
        <f t="shared" si="21"/>
        <v>0.7</v>
      </c>
      <c r="R230" s="77">
        <f t="shared" si="22"/>
        <v>0.246296295</v>
      </c>
      <c r="S230" s="78">
        <f>IF(P230="","",(P230-Players!$AA$2)/Players!$AA$3)</f>
        <v>-0.46261497928432316</v>
      </c>
      <c r="T230" s="78">
        <f>IFERROR((Q230-Players!$AC$2)/Players!$AC$3,"")</f>
        <v>0.62478160538356464</v>
      </c>
      <c r="U230" s="78">
        <f>IFERROR(((R230-Players!$AD$2)/Players!$AD$3)*M230,"")</f>
        <v>-9.5076557430972191</v>
      </c>
      <c r="V230" s="78">
        <f t="shared" si="23"/>
        <v>-0.4696366008556454</v>
      </c>
    </row>
    <row r="231" spans="1:22" x14ac:dyDescent="0.45">
      <c r="A231" t="s">
        <v>449</v>
      </c>
      <c r="B231" t="s">
        <v>114</v>
      </c>
      <c r="C231" s="68">
        <v>29</v>
      </c>
      <c r="D231" s="69">
        <v>3.4482760000000001E-2</v>
      </c>
      <c r="E231" s="69">
        <v>0.13793103000000001</v>
      </c>
      <c r="F231" s="69">
        <v>7.4074070000000006E-2</v>
      </c>
      <c r="G231" s="69">
        <f t="shared" si="18"/>
        <v>0.82758620999999999</v>
      </c>
      <c r="H231" s="69">
        <f t="shared" si="19"/>
        <v>6.1302678850574707E-2</v>
      </c>
      <c r="I231" s="72">
        <f>(F231-Players!$AA$2)/Players!$AA$3</f>
        <v>-3.4978285324268668</v>
      </c>
      <c r="J231" s="72">
        <f>(G231-Players!$AC$2)/Players!$AC$3</f>
        <v>2.2279621725899035</v>
      </c>
      <c r="K231" s="72">
        <f>((H231-Players!$AD$2)/Players!$AD$3)*C231</f>
        <v>-83.551051549394657</v>
      </c>
      <c r="L231" s="72">
        <f t="shared" si="20"/>
        <v>-0.81577611347179013</v>
      </c>
      <c r="M231" s="76" cm="1">
        <f t="array" ref="M231:P231">_xlfn.XLOOKUP(A231,RvL!A:A,RvL!C:F,"")</f>
        <v>11</v>
      </c>
      <c r="N231" s="77">
        <v>0.18181818</v>
      </c>
      <c r="O231" s="77">
        <v>0.18181818</v>
      </c>
      <c r="P231" s="77">
        <v>0.25</v>
      </c>
      <c r="Q231" s="77">
        <f t="shared" si="21"/>
        <v>0.6363636399999999</v>
      </c>
      <c r="R231" s="77">
        <f t="shared" si="22"/>
        <v>0.15909090999999997</v>
      </c>
      <c r="S231" s="78">
        <f>IF(P231="","",(P231-Players!$AA$2)/Players!$AA$3)</f>
        <v>-1.5755265862985395</v>
      </c>
      <c r="T231" s="78">
        <f>IFERROR((Q231-Players!$AC$2)/Players!$AC$3,"")</f>
        <v>-0.17483910378043388</v>
      </c>
      <c r="U231" s="78">
        <f>IFERROR(((R231-Players!$AD$2)/Players!$AD$3)*M231,"")</f>
        <v>-15.860793099806466</v>
      </c>
      <c r="V231" s="78">
        <f t="shared" si="23"/>
        <v>-0.54110739574516797</v>
      </c>
    </row>
    <row r="232" spans="1:22" x14ac:dyDescent="0.45">
      <c r="A232" t="s">
        <v>425</v>
      </c>
      <c r="B232" t="s">
        <v>66</v>
      </c>
      <c r="C232" s="68">
        <v>48</v>
      </c>
      <c r="D232" s="69">
        <v>4.1666670000000003E-2</v>
      </c>
      <c r="E232" s="69">
        <v>0.35416667000000002</v>
      </c>
      <c r="F232" s="69">
        <v>0.22222222</v>
      </c>
      <c r="G232" s="69">
        <f t="shared" si="18"/>
        <v>0.60416665999999997</v>
      </c>
      <c r="H232" s="69">
        <f t="shared" si="19"/>
        <v>0.13425925643518519</v>
      </c>
      <c r="I232" s="72">
        <f>(F232-Players!$AA$2)/Players!$AA$3</f>
        <v>-1.8790479634663311</v>
      </c>
      <c r="J232" s="72">
        <f>(G232-Players!$AC$2)/Players!$AC$3</f>
        <v>-0.57940925802148413</v>
      </c>
      <c r="K232" s="72">
        <f>((H232-Players!$AD$2)/Players!$AD$3)*C232</f>
        <v>-86.752589536743258</v>
      </c>
      <c r="L232" s="72">
        <f t="shared" si="20"/>
        <v>-0.84170006377713458</v>
      </c>
      <c r="M232" s="76" cm="1">
        <f t="array" ref="M232:P232">_xlfn.XLOOKUP(A232,RvL!A:A,RvL!C:F,"")</f>
        <v>37</v>
      </c>
      <c r="N232" s="77">
        <v>8.108108E-2</v>
      </c>
      <c r="O232" s="77">
        <v>0.18918919000000001</v>
      </c>
      <c r="P232" s="77">
        <v>0.24242424000000001</v>
      </c>
      <c r="Q232" s="77">
        <f t="shared" si="21"/>
        <v>0.72972972999999997</v>
      </c>
      <c r="R232" s="77">
        <f t="shared" si="22"/>
        <v>0.17690417520065521</v>
      </c>
      <c r="S232" s="78">
        <f>IF(P232="","",(P232-Players!$AA$2)/Players!$AA$3)</f>
        <v>-1.6583051635747892</v>
      </c>
      <c r="T232" s="78">
        <f>IFERROR((Q232-Players!$AC$2)/Players!$AC$3,"")</f>
        <v>0.99834960622230196</v>
      </c>
      <c r="U232" s="78">
        <f>IFERROR(((R232-Players!$AD$2)/Players!$AD$3)*M232,"")</f>
        <v>-43.649891573074022</v>
      </c>
      <c r="V232" s="78">
        <f t="shared" si="23"/>
        <v>-0.85372600378615671</v>
      </c>
    </row>
    <row r="233" spans="1:22" x14ac:dyDescent="0.45">
      <c r="A233" t="s">
        <v>573</v>
      </c>
      <c r="B233" t="s">
        <v>29</v>
      </c>
      <c r="C233" s="68">
        <v>26</v>
      </c>
      <c r="D233" s="69">
        <v>0.11538461999999999</v>
      </c>
      <c r="E233" s="69">
        <v>0.30769231000000002</v>
      </c>
      <c r="F233" s="69">
        <v>4.5454550000000003E-2</v>
      </c>
      <c r="G233" s="69">
        <f t="shared" si="18"/>
        <v>0.57692307000000009</v>
      </c>
      <c r="H233" s="69">
        <f t="shared" si="19"/>
        <v>2.6223778531468508E-2</v>
      </c>
      <c r="I233" s="72">
        <f>(F233-Players!$AA$2)/Players!$AA$3</f>
        <v>-3.8105474078834787</v>
      </c>
      <c r="J233" s="72">
        <f>(G233-Players!$AC$2)/Players!$AC$3</f>
        <v>-0.92173774374840345</v>
      </c>
      <c r="K233" s="72">
        <f>((H233-Players!$AD$2)/Players!$AD$3)*C233</f>
        <v>-88.330789618733391</v>
      </c>
      <c r="L233" s="72">
        <f t="shared" si="20"/>
        <v>-0.85447929071714834</v>
      </c>
      <c r="M233" s="76" t="str" cm="1">
        <f t="array" ref="M233">_xlfn.XLOOKUP(A233,RvL!A:A,RvL!C:F,"")</f>
        <v/>
      </c>
      <c r="N233" s="77"/>
      <c r="O233" s="77"/>
      <c r="P233" s="77"/>
      <c r="Q233" s="77" t="str">
        <f t="shared" si="21"/>
        <v/>
      </c>
      <c r="R233" s="77" t="str">
        <f t="shared" si="22"/>
        <v/>
      </c>
      <c r="S233" s="78" t="str">
        <f>IF(P233="","",(P233-Players!$AA$2)/Players!$AA$3)</f>
        <v/>
      </c>
      <c r="T233" s="78" t="str">
        <f>IFERROR((Q233-Players!$AC$2)/Players!$AC$3,"")</f>
        <v/>
      </c>
      <c r="U233" s="78" t="str">
        <f>IFERROR(((R233-Players!$AD$2)/Players!$AD$3)*M233,"")</f>
        <v/>
      </c>
      <c r="V233" s="78" t="str">
        <f t="shared" si="23"/>
        <v/>
      </c>
    </row>
    <row r="234" spans="1:22" x14ac:dyDescent="0.45">
      <c r="A234" t="s">
        <v>215</v>
      </c>
      <c r="B234" t="s">
        <v>8</v>
      </c>
      <c r="C234" s="68">
        <v>76</v>
      </c>
      <c r="D234" s="69">
        <v>6.5789470000000003E-2</v>
      </c>
      <c r="E234" s="69">
        <v>0.18421053000000001</v>
      </c>
      <c r="F234" s="69">
        <v>0.23188406</v>
      </c>
      <c r="G234" s="69">
        <f t="shared" si="18"/>
        <v>0.75</v>
      </c>
      <c r="H234" s="69">
        <f t="shared" si="19"/>
        <v>0.17391304499999999</v>
      </c>
      <c r="I234" s="72">
        <f>(F234-Players!$AA$2)/Players!$AA$3</f>
        <v>-1.7734752725322516</v>
      </c>
      <c r="J234" s="72">
        <f>(G234-Players!$AC$2)/Players!$AC$3</f>
        <v>1.2530550556280464</v>
      </c>
      <c r="K234" s="72">
        <f>((H234-Players!$AD$2)/Players!$AD$3)*C234</f>
        <v>-93.004864157535579</v>
      </c>
      <c r="L234" s="72">
        <f t="shared" si="20"/>
        <v>-0.89232687414305445</v>
      </c>
      <c r="M234" s="76" cm="1">
        <f t="array" ref="M234:P234">_xlfn.XLOOKUP(A234,RvL!A:A,RvL!C:F,"")</f>
        <v>36</v>
      </c>
      <c r="N234" s="77">
        <v>2.7777779999999998E-2</v>
      </c>
      <c r="O234" s="77">
        <v>0.22222222</v>
      </c>
      <c r="P234" s="77">
        <v>0.25806452000000002</v>
      </c>
      <c r="Q234" s="77">
        <f t="shared" si="21"/>
        <v>0.75</v>
      </c>
      <c r="R234" s="77">
        <f t="shared" si="22"/>
        <v>0.19354839000000001</v>
      </c>
      <c r="S234" s="78">
        <f>IF(P234="","",(P234-Players!$AA$2)/Players!$AA$3)</f>
        <v>-1.4874074415505716</v>
      </c>
      <c r="T234" s="78">
        <f>IFERROR((Q234-Players!$AC$2)/Players!$AC$3,"")</f>
        <v>1.2530550556280464</v>
      </c>
      <c r="U234" s="78">
        <f>IFERROR(((R234-Players!$AD$2)/Players!$AD$3)*M234,"")</f>
        <v>-33.651669703001211</v>
      </c>
      <c r="V234" s="78">
        <f t="shared" si="23"/>
        <v>-0.74124915582673445</v>
      </c>
    </row>
    <row r="235" spans="1:22" x14ac:dyDescent="0.45">
      <c r="A235" t="s">
        <v>283</v>
      </c>
      <c r="B235" t="s">
        <v>29</v>
      </c>
      <c r="C235" s="68">
        <v>124</v>
      </c>
      <c r="D235" s="69">
        <v>7.2580649999999997E-2</v>
      </c>
      <c r="E235" s="69">
        <v>0.29838710000000002</v>
      </c>
      <c r="F235" s="69">
        <v>0.32173912999999998</v>
      </c>
      <c r="G235" s="69">
        <f t="shared" si="18"/>
        <v>0.62903224999999996</v>
      </c>
      <c r="H235" s="69">
        <f t="shared" si="19"/>
        <v>0.20238428885694248</v>
      </c>
      <c r="I235" s="72">
        <f>(F235-Players!$AA$2)/Players!$AA$3</f>
        <v>-0.79164970576959726</v>
      </c>
      <c r="J235" s="72">
        <f>(G235-Players!$AC$2)/Players!$AC$3</f>
        <v>-0.26696145758819084</v>
      </c>
      <c r="K235" s="72">
        <f>((H235-Players!$AD$2)/Players!$AD$3)*C235</f>
        <v>-99.786256198394796</v>
      </c>
      <c r="L235" s="72">
        <f t="shared" si="20"/>
        <v>-0.94723812959683862</v>
      </c>
      <c r="M235" s="76" cm="1">
        <f t="array" ref="M235:P235">_xlfn.XLOOKUP(A235,RvL!A:A,RvL!C:F,"")</f>
        <v>33</v>
      </c>
      <c r="N235" s="77">
        <v>9.0909089999999998E-2</v>
      </c>
      <c r="O235" s="77">
        <v>0.21212121</v>
      </c>
      <c r="P235" s="77">
        <v>0.6</v>
      </c>
      <c r="Q235" s="77">
        <f t="shared" si="21"/>
        <v>0.69696969999999991</v>
      </c>
      <c r="R235" s="77">
        <f t="shared" si="22"/>
        <v>0.41818181999999993</v>
      </c>
      <c r="S235" s="78">
        <f>IF(P235="","",(P235-Players!$AA$2)/Players!$AA$3)</f>
        <v>2.2488424600661125</v>
      </c>
      <c r="T235" s="78">
        <f>IFERROR((Q235-Players!$AC$2)/Players!$AC$3,"")</f>
        <v>0.58670446465804715</v>
      </c>
      <c r="U235" s="78">
        <f>IFERROR(((R235-Players!$AD$2)/Players!$AD$3)*M235,"")</f>
        <v>78.250687139156014</v>
      </c>
      <c r="V235" s="78">
        <f t="shared" si="23"/>
        <v>0.51761712463766352</v>
      </c>
    </row>
    <row r="236" spans="1:22" x14ac:dyDescent="0.45">
      <c r="A236" t="s">
        <v>134</v>
      </c>
      <c r="B236" t="s">
        <v>22</v>
      </c>
      <c r="C236" s="68">
        <v>62</v>
      </c>
      <c r="D236" s="69">
        <v>9.6774189999999996E-2</v>
      </c>
      <c r="E236" s="69">
        <v>0.33870968000000001</v>
      </c>
      <c r="F236" s="69">
        <v>0.26923077000000001</v>
      </c>
      <c r="G236" s="69">
        <f t="shared" si="18"/>
        <v>0.56451613</v>
      </c>
      <c r="H236" s="69">
        <f t="shared" si="19"/>
        <v>0.1519851123573201</v>
      </c>
      <c r="I236" s="72">
        <f>(F236-Players!$AA$2)/Players!$AA$3</f>
        <v>-1.3653964105106595</v>
      </c>
      <c r="J236" s="72">
        <f>(G236-Players!$AC$2)/Players!$AC$3</f>
        <v>-1.0776367637639299</v>
      </c>
      <c r="K236" s="72">
        <f>((H236-Players!$AD$2)/Players!$AD$3)*C236</f>
        <v>-95.881050902215378</v>
      </c>
      <c r="L236" s="72">
        <f t="shared" si="20"/>
        <v>-0.91561634393307856</v>
      </c>
      <c r="M236" s="76" cm="1">
        <f t="array" ref="M236:P236">_xlfn.XLOOKUP(A236,RvL!A:A,RvL!C:F,"")</f>
        <v>19</v>
      </c>
      <c r="N236" s="77">
        <v>0.10526315999999999</v>
      </c>
      <c r="O236" s="77">
        <v>0.31578947000000002</v>
      </c>
      <c r="P236" s="77">
        <v>0.23529412</v>
      </c>
      <c r="Q236" s="77">
        <f t="shared" si="21"/>
        <v>0.57894736999999996</v>
      </c>
      <c r="R236" s="77">
        <f t="shared" si="22"/>
        <v>0.13622291195046438</v>
      </c>
      <c r="S236" s="78">
        <f>IF(P236="","",(P236-Players!$AA$2)/Players!$AA$3)</f>
        <v>-1.7362143356458337</v>
      </c>
      <c r="T236" s="78">
        <f>IFERROR((Q236-Players!$AC$2)/Players!$AC$3,"")</f>
        <v>-0.89630146484180706</v>
      </c>
      <c r="U236" s="78">
        <f>IFERROR(((R236-Players!$AD$2)/Players!$AD$3)*M236,"")</f>
        <v>-33.790471593739525</v>
      </c>
      <c r="V236" s="78">
        <f t="shared" si="23"/>
        <v>-0.74281063339383901</v>
      </c>
    </row>
    <row r="237" spans="1:22" x14ac:dyDescent="0.45">
      <c r="A237" t="s">
        <v>562</v>
      </c>
      <c r="B237" t="s">
        <v>10</v>
      </c>
      <c r="C237" s="68">
        <v>30</v>
      </c>
      <c r="D237" s="69">
        <v>0</v>
      </c>
      <c r="E237" s="69">
        <v>0.4</v>
      </c>
      <c r="F237" s="69">
        <v>7.6923080000000005E-2</v>
      </c>
      <c r="G237" s="69">
        <f t="shared" si="18"/>
        <v>0.6</v>
      </c>
      <c r="H237" s="69">
        <f t="shared" si="19"/>
        <v>4.6153848000000004E-2</v>
      </c>
      <c r="I237" s="72">
        <f>(F237-Players!$AA$2)/Players!$AA$3</f>
        <v>-3.4666980591217711</v>
      </c>
      <c r="J237" s="72">
        <f>(G237-Players!$AC$2)/Players!$AC$3</f>
        <v>-0.63176529510539736</v>
      </c>
      <c r="K237" s="72">
        <f>((H237-Players!$AD$2)/Players!$AD$3)*C237</f>
        <v>-93.12062696685831</v>
      </c>
      <c r="L237" s="72">
        <f t="shared" si="20"/>
        <v>-0.89326424528403381</v>
      </c>
      <c r="M237" s="76" t="str" cm="1">
        <f t="array" ref="M237">_xlfn.XLOOKUP(A237,RvL!A:A,RvL!C:F,"")</f>
        <v/>
      </c>
      <c r="N237" s="77"/>
      <c r="O237" s="77"/>
      <c r="P237" s="77"/>
      <c r="Q237" s="77" t="str">
        <f t="shared" si="21"/>
        <v/>
      </c>
      <c r="R237" s="77" t="str">
        <f t="shared" si="22"/>
        <v/>
      </c>
      <c r="S237" s="78" t="str">
        <f>IF(P237="","",(P237-Players!$AA$2)/Players!$AA$3)</f>
        <v/>
      </c>
      <c r="T237" s="78" t="str">
        <f>IFERROR((Q237-Players!$AC$2)/Players!$AC$3,"")</f>
        <v/>
      </c>
      <c r="U237" s="78" t="str">
        <f>IFERROR(((R237-Players!$AD$2)/Players!$AD$3)*M237,"")</f>
        <v/>
      </c>
      <c r="V237" s="78" t="str">
        <f t="shared" si="23"/>
        <v/>
      </c>
    </row>
    <row r="238" spans="1:22" x14ac:dyDescent="0.45">
      <c r="A238" t="s">
        <v>221</v>
      </c>
      <c r="B238" t="s">
        <v>10</v>
      </c>
      <c r="C238" s="68">
        <v>60</v>
      </c>
      <c r="D238" s="69">
        <v>6.6666669999999997E-2</v>
      </c>
      <c r="E238" s="69">
        <v>0.23333333000000001</v>
      </c>
      <c r="F238" s="69">
        <v>0.21153846000000001</v>
      </c>
      <c r="G238" s="69">
        <f t="shared" si="18"/>
        <v>0.7</v>
      </c>
      <c r="H238" s="69">
        <f t="shared" si="19"/>
        <v>0.148076922</v>
      </c>
      <c r="I238" s="72">
        <f>(F238-Players!$AA$2)/Players!$AA$3</f>
        <v>-1.9957869378742992</v>
      </c>
      <c r="J238" s="72">
        <f>(G238-Players!$AC$2)/Players!$AC$3</f>
        <v>0.62478160538356464</v>
      </c>
      <c r="K238" s="72">
        <f>((H238-Players!$AD$2)/Players!$AD$3)*C238</f>
        <v>-96.23919851431441</v>
      </c>
      <c r="L238" s="72">
        <f t="shared" si="20"/>
        <v>-0.91851638789155188</v>
      </c>
      <c r="M238" s="76" cm="1">
        <f t="array" ref="M238:P238">_xlfn.XLOOKUP(A238,RvL!A:A,RvL!C:F,"")</f>
        <v>43</v>
      </c>
      <c r="N238" s="77">
        <v>4.6511629999999998E-2</v>
      </c>
      <c r="O238" s="77">
        <v>0.13953488</v>
      </c>
      <c r="P238" s="77">
        <v>0.34210526000000002</v>
      </c>
      <c r="Q238" s="77">
        <f t="shared" si="21"/>
        <v>0.81395348999999995</v>
      </c>
      <c r="R238" s="77">
        <f t="shared" si="22"/>
        <v>0.27845777032435742</v>
      </c>
      <c r="S238" s="78">
        <f>IF(P238="","",(P238-Players!$AA$2)/Players!$AA$3)</f>
        <v>-0.56911371386605814</v>
      </c>
      <c r="T238" s="78">
        <f>IFERROR((Q238-Players!$AC$2)/Players!$AC$3,"")</f>
        <v>2.0566606519775643</v>
      </c>
      <c r="U238" s="78">
        <f>IFERROR(((R238-Players!$AD$2)/Players!$AD$3)*M238,"")</f>
        <v>13.53939794823761</v>
      </c>
      <c r="V238" s="78">
        <f t="shared" si="23"/>
        <v>-0.21036450351279701</v>
      </c>
    </row>
    <row r="239" spans="1:22" x14ac:dyDescent="0.45">
      <c r="A239" t="s">
        <v>320</v>
      </c>
      <c r="B239" t="s">
        <v>57</v>
      </c>
      <c r="C239" s="68">
        <v>156</v>
      </c>
      <c r="D239" s="69">
        <v>0.15384614999999999</v>
      </c>
      <c r="E239" s="69">
        <v>0.21153846000000001</v>
      </c>
      <c r="F239" s="69">
        <v>0.33076923000000003</v>
      </c>
      <c r="G239" s="69">
        <f t="shared" si="18"/>
        <v>0.63461539</v>
      </c>
      <c r="H239" s="69">
        <f t="shared" si="19"/>
        <v>0.20991124389644972</v>
      </c>
      <c r="I239" s="72">
        <f>(F239-Players!$AA$2)/Players!$AA$3</f>
        <v>-0.69297989169651841</v>
      </c>
      <c r="J239" s="72">
        <f>(G239-Players!$AC$2)/Players!$AC$3</f>
        <v>-0.19680668496823087</v>
      </c>
      <c r="K239" s="72">
        <f>((H239-Players!$AD$2)/Players!$AD$3)*C239</f>
        <v>-108.2564003406855</v>
      </c>
      <c r="L239" s="72">
        <f t="shared" si="20"/>
        <v>-1.0158237895801194</v>
      </c>
      <c r="M239" s="76" cm="1">
        <f t="array" ref="M239:P239">_xlfn.XLOOKUP(A239,RvL!A:A,RvL!C:F,"")</f>
        <v>48</v>
      </c>
      <c r="N239" s="77">
        <v>0.20833333000000001</v>
      </c>
      <c r="O239" s="77">
        <v>0.1875</v>
      </c>
      <c r="P239" s="77">
        <v>0.36111111000000001</v>
      </c>
      <c r="Q239" s="77">
        <f t="shared" si="21"/>
        <v>0.60416667000000002</v>
      </c>
      <c r="R239" s="77">
        <f t="shared" si="22"/>
        <v>0.2181712968287037</v>
      </c>
      <c r="S239" s="78">
        <f>IF(P239="","",(P239-Players!$AA$2)/Players!$AA$3)</f>
        <v>-0.36144118689505933</v>
      </c>
      <c r="T239" s="78">
        <f>IFERROR((Q239-Players!$AC$2)/Players!$AC$3,"")</f>
        <v>-0.57940913236679348</v>
      </c>
      <c r="U239" s="78">
        <f>IFERROR(((R239-Players!$AD$2)/Players!$AD$3)*M239,"")</f>
        <v>-27.474502144264743</v>
      </c>
      <c r="V239" s="78">
        <f t="shared" si="23"/>
        <v>-0.67175796575787272</v>
      </c>
    </row>
    <row r="240" spans="1:22" x14ac:dyDescent="0.45">
      <c r="A240" t="s">
        <v>350</v>
      </c>
      <c r="B240" t="s">
        <v>78</v>
      </c>
      <c r="C240" s="68">
        <v>97</v>
      </c>
      <c r="D240" s="69">
        <v>9.278351E-2</v>
      </c>
      <c r="E240" s="69">
        <v>0.34020619000000002</v>
      </c>
      <c r="F240" s="69">
        <v>0.32558140000000002</v>
      </c>
      <c r="G240" s="69">
        <f t="shared" si="18"/>
        <v>0.56701029999999997</v>
      </c>
      <c r="H240" s="69">
        <f t="shared" si="19"/>
        <v>0.18460800728842</v>
      </c>
      <c r="I240" s="72">
        <f>(F240-Players!$AA$2)/Players!$AA$3</f>
        <v>-0.74966611018166684</v>
      </c>
      <c r="J240" s="72">
        <f>(G240-Players!$AC$2)/Players!$AC$3</f>
        <v>-1.0462963479360048</v>
      </c>
      <c r="K240" s="72">
        <f>((H240-Players!$AD$2)/Players!$AD$3)*C240</f>
        <v>-103.43566435766705</v>
      </c>
      <c r="L240" s="72">
        <f t="shared" si="20"/>
        <v>-0.97678863817701089</v>
      </c>
      <c r="M240" s="76" cm="1">
        <f t="array" ref="M240:P240">_xlfn.XLOOKUP(A240,RvL!A:A,RvL!C:F,"")</f>
        <v>40</v>
      </c>
      <c r="N240" s="77">
        <v>0.17499999999999999</v>
      </c>
      <c r="O240" s="77">
        <v>0.25</v>
      </c>
      <c r="P240" s="77">
        <v>0.42424242000000001</v>
      </c>
      <c r="Q240" s="77">
        <f t="shared" si="21"/>
        <v>0.57499999999999996</v>
      </c>
      <c r="R240" s="77">
        <f t="shared" si="22"/>
        <v>0.24393939149999999</v>
      </c>
      <c r="S240" s="78">
        <f>IF(P240="","",(P240-Players!$AA$2)/Players!$AA$3)</f>
        <v>0.32838003544908706</v>
      </c>
      <c r="T240" s="78">
        <f>IFERROR((Q240-Players!$AC$2)/Players!$AC$3,"")</f>
        <v>-0.94590202022763825</v>
      </c>
      <c r="U240" s="78">
        <f>IFERROR(((R240-Players!$AD$2)/Players!$AD$3)*M240,"")</f>
        <v>-7.7259290622481718</v>
      </c>
      <c r="V240" s="78">
        <f t="shared" si="23"/>
        <v>-0.4495927366974633</v>
      </c>
    </row>
    <row r="241" spans="1:22" x14ac:dyDescent="0.45">
      <c r="A241" t="s">
        <v>230</v>
      </c>
      <c r="B241" t="s">
        <v>31</v>
      </c>
      <c r="C241" s="68">
        <v>76</v>
      </c>
      <c r="D241" s="69">
        <v>6.5789470000000003E-2</v>
      </c>
      <c r="E241" s="69">
        <v>0.42105262999999998</v>
      </c>
      <c r="F241" s="69">
        <v>0.32394366000000002</v>
      </c>
      <c r="G241" s="69">
        <f t="shared" si="18"/>
        <v>0.51315789999999994</v>
      </c>
      <c r="H241" s="69">
        <f t="shared" si="19"/>
        <v>0.166234248283914</v>
      </c>
      <c r="I241" s="72">
        <f>(F241-Players!$AA$2)/Players!$AA$3</f>
        <v>-0.76756131635879032</v>
      </c>
      <c r="J241" s="72">
        <f>(G241-Players!$AC$2)/Players!$AC$3</f>
        <v>-1.722977010974923</v>
      </c>
      <c r="K241" s="72">
        <f>((H241-Players!$AD$2)/Players!$AD$3)*C241</f>
        <v>-101.59372223711979</v>
      </c>
      <c r="L241" s="72">
        <f t="shared" si="20"/>
        <v>-0.96187380156189606</v>
      </c>
      <c r="M241" s="76" cm="1">
        <f t="array" ref="M241:P241">_xlfn.XLOOKUP(A241,RvL!A:A,RvL!C:F,"")</f>
        <v>72</v>
      </c>
      <c r="N241" s="77">
        <v>0.18055556</v>
      </c>
      <c r="O241" s="77">
        <v>0.23611111000000001</v>
      </c>
      <c r="P241" s="77">
        <v>0.52542372999999998</v>
      </c>
      <c r="Q241" s="77">
        <f t="shared" si="21"/>
        <v>0.58333333000000009</v>
      </c>
      <c r="R241" s="77">
        <f t="shared" si="22"/>
        <v>0.30649717408192095</v>
      </c>
      <c r="S241" s="78">
        <f>IF(P241="","",(P241-Players!$AA$2)/Players!$AA$3)</f>
        <v>1.4339648069765902</v>
      </c>
      <c r="T241" s="78">
        <f>IFERROR((Q241-Players!$AC$2)/Players!$AC$3,"")</f>
        <v>-0.84118982040511969</v>
      </c>
      <c r="U241" s="78">
        <f>IFERROR(((R241-Players!$AD$2)/Players!$AD$3)*M241,"")</f>
        <v>52.382486292250853</v>
      </c>
      <c r="V241" s="78">
        <f t="shared" si="23"/>
        <v>0.22660801007197864</v>
      </c>
    </row>
    <row r="242" spans="1:22" x14ac:dyDescent="0.45">
      <c r="A242" t="s">
        <v>382</v>
      </c>
      <c r="B242" t="s">
        <v>55</v>
      </c>
      <c r="C242" s="68">
        <v>67</v>
      </c>
      <c r="D242" s="69">
        <v>5.9701490000000003E-2</v>
      </c>
      <c r="E242" s="69">
        <v>0.38805970000000001</v>
      </c>
      <c r="F242" s="69">
        <v>0.27868852</v>
      </c>
      <c r="G242" s="69">
        <f t="shared" si="18"/>
        <v>0.55223880999999997</v>
      </c>
      <c r="H242" s="69">
        <f t="shared" si="19"/>
        <v>0.15390261664546118</v>
      </c>
      <c r="I242" s="72">
        <f>(F242-Players!$AA$2)/Players!$AA$3</f>
        <v>-1.2620537638013587</v>
      </c>
      <c r="J242" s="72">
        <f>(G242-Players!$AC$2)/Players!$AC$3</f>
        <v>-1.2319070476870417</v>
      </c>
      <c r="K242" s="72">
        <f>((H242-Players!$AD$2)/Players!$AD$3)*C242</f>
        <v>-101.72261889540925</v>
      </c>
      <c r="L242" s="72">
        <f t="shared" si="20"/>
        <v>-0.96291752197915348</v>
      </c>
      <c r="M242" s="76" cm="1">
        <f t="array" ref="M242:P242">_xlfn.XLOOKUP(A242,RvL!A:A,RvL!C:F,"")</f>
        <v>31</v>
      </c>
      <c r="N242" s="77">
        <v>6.4516130000000005E-2</v>
      </c>
      <c r="O242" s="77">
        <v>0.32258065000000002</v>
      </c>
      <c r="P242" s="77">
        <v>0.21428570999999999</v>
      </c>
      <c r="Q242" s="77">
        <f t="shared" si="21"/>
        <v>0.61290321999999997</v>
      </c>
      <c r="R242" s="77">
        <f t="shared" si="22"/>
        <v>0.13133640165898619</v>
      </c>
      <c r="S242" s="78">
        <f>IF(P242="","",(P242-Players!$AA$2)/Players!$AA$3)</f>
        <v>-1.9657683725525128</v>
      </c>
      <c r="T242" s="78">
        <f>IFERROR((Q242-Players!$AC$2)/Players!$AC$3,"")</f>
        <v>-0.4696302841321256</v>
      </c>
      <c r="U242" s="78">
        <f>IFERROR(((R242-Players!$AD$2)/Players!$AD$3)*M242,"")</f>
        <v>-57.361228124532772</v>
      </c>
      <c r="V242" s="78">
        <f t="shared" si="23"/>
        <v>-1.0079742227854884</v>
      </c>
    </row>
    <row r="243" spans="1:22" x14ac:dyDescent="0.45">
      <c r="A243" t="s">
        <v>266</v>
      </c>
      <c r="B243" t="s">
        <v>93</v>
      </c>
      <c r="C243" s="68">
        <v>47</v>
      </c>
      <c r="D243" s="69">
        <v>4.2553189999999998E-2</v>
      </c>
      <c r="E243" s="69">
        <v>0.42553191000000001</v>
      </c>
      <c r="F243" s="69">
        <v>0.20930233000000001</v>
      </c>
      <c r="G243" s="69">
        <f t="shared" si="18"/>
        <v>0.53191489999999997</v>
      </c>
      <c r="H243" s="69">
        <f t="shared" si="19"/>
        <v>0.11133102793171699</v>
      </c>
      <c r="I243" s="72">
        <f>(F243-Players!$AA$2)/Players!$AA$3</f>
        <v>-2.0202206131761486</v>
      </c>
      <c r="J243" s="72">
        <f>(G243-Players!$AC$2)/Players!$AC$3</f>
        <v>-1.4872865088502081</v>
      </c>
      <c r="K243" s="72">
        <f>((H243-Players!$AD$2)/Players!$AD$3)*C243</f>
        <v>-100.80501896843619</v>
      </c>
      <c r="L243" s="72">
        <f t="shared" si="20"/>
        <v>-0.95548740089327577</v>
      </c>
      <c r="M243" s="76" cm="1">
        <f t="array" ref="M243:P243">_xlfn.XLOOKUP(A243,RvL!A:A,RvL!C:F,"")</f>
        <v>78</v>
      </c>
      <c r="N243" s="77">
        <v>0.11538461999999999</v>
      </c>
      <c r="O243" s="77">
        <v>0.33333332999999998</v>
      </c>
      <c r="P243" s="77">
        <v>0.40579710000000002</v>
      </c>
      <c r="Q243" s="77">
        <f t="shared" si="21"/>
        <v>0.55128205000000008</v>
      </c>
      <c r="R243" s="77">
        <f t="shared" si="22"/>
        <v>0.22370865717205504</v>
      </c>
      <c r="S243" s="78">
        <f>IF(P243="","",(P243-Players!$AA$2)/Players!$AA$3)</f>
        <v>0.12683229013968475</v>
      </c>
      <c r="T243" s="78">
        <f>IFERROR((Q243-Players!$AC$2)/Players!$AC$3,"")</f>
        <v>-1.2439291858121586</v>
      </c>
      <c r="U243" s="78">
        <f>IFERROR(((R243-Players!$AD$2)/Players!$AD$3)*M243,"")</f>
        <v>-38.289448872888229</v>
      </c>
      <c r="V243" s="78">
        <f t="shared" si="23"/>
        <v>-0.79342271121883523</v>
      </c>
    </row>
    <row r="244" spans="1:22" x14ac:dyDescent="0.45">
      <c r="A244" t="s">
        <v>92</v>
      </c>
      <c r="B244" t="s">
        <v>93</v>
      </c>
      <c r="C244" s="68">
        <v>88</v>
      </c>
      <c r="D244" s="69">
        <v>9.0909089999999998E-2</v>
      </c>
      <c r="E244" s="69">
        <v>0.44318182</v>
      </c>
      <c r="F244" s="69">
        <v>0.37662338000000001</v>
      </c>
      <c r="G244" s="69">
        <f t="shared" si="18"/>
        <v>0.46590908999999997</v>
      </c>
      <c r="H244" s="69">
        <f t="shared" si="19"/>
        <v>0.17547225624852419</v>
      </c>
      <c r="I244" s="72">
        <f>(F244-Players!$AA$2)/Players!$AA$3</f>
        <v>-0.19194220053262792</v>
      </c>
      <c r="J244" s="72">
        <f>(G244-Players!$AC$2)/Players!$AC$3</f>
        <v>-2.3166804685478417</v>
      </c>
      <c r="K244" s="72">
        <f>((H244-Players!$AD$2)/Players!$AD$3)*C244</f>
        <v>-105.67047087122563</v>
      </c>
      <c r="L244" s="72">
        <f t="shared" si="20"/>
        <v>-0.99488463242367997</v>
      </c>
      <c r="M244" s="76" cm="1">
        <f t="array" ref="M244:P244">_xlfn.XLOOKUP(A244,RvL!A:A,RvL!C:F,"")</f>
        <v>49</v>
      </c>
      <c r="N244" s="77">
        <v>8.1632650000000001E-2</v>
      </c>
      <c r="O244" s="77">
        <v>0.30612244999999999</v>
      </c>
      <c r="P244" s="77">
        <v>0.77777777999999997</v>
      </c>
      <c r="Q244" s="77">
        <f t="shared" si="21"/>
        <v>0.61224490000000009</v>
      </c>
      <c r="R244" s="77">
        <f t="shared" si="22"/>
        <v>0.47619047913832208</v>
      </c>
      <c r="S244" s="78">
        <f>IF(P244="","",(P244-Players!$AA$2)/Players!$AA$3)</f>
        <v>4.1913791428187555</v>
      </c>
      <c r="T244" s="78">
        <f>IFERROR((Q244-Players!$AC$2)/Players!$AC$3,"")</f>
        <v>-0.47790238368742299</v>
      </c>
      <c r="U244" s="78">
        <f>IFERROR(((R244-Players!$AD$2)/Players!$AD$3)*M244,"")</f>
        <v>158.0232755531751</v>
      </c>
      <c r="V244" s="78">
        <f t="shared" si="23"/>
        <v>1.4150336267889474</v>
      </c>
    </row>
    <row r="245" spans="1:22" x14ac:dyDescent="0.45">
      <c r="A245" t="s">
        <v>376</v>
      </c>
      <c r="B245" t="s">
        <v>90</v>
      </c>
      <c r="C245" s="68">
        <v>58</v>
      </c>
      <c r="D245" s="69">
        <v>8.6206900000000003E-2</v>
      </c>
      <c r="E245" s="69">
        <v>0.20689655000000001</v>
      </c>
      <c r="F245" s="69">
        <v>0.19230769</v>
      </c>
      <c r="G245" s="69">
        <f t="shared" si="18"/>
        <v>0.70689654999999996</v>
      </c>
      <c r="H245" s="69">
        <f t="shared" si="19"/>
        <v>0.1359416425994695</v>
      </c>
      <c r="I245" s="72">
        <f>(F245-Players!$AA$2)/Players!$AA$3</f>
        <v>-2.2059171136621791</v>
      </c>
      <c r="J245" s="72">
        <f>(G245-Players!$AC$2)/Players!$AC$3</f>
        <v>0.71143999064923624</v>
      </c>
      <c r="K245" s="72">
        <f>((H245-Players!$AD$2)/Players!$AD$3)*C245</f>
        <v>-103.38995341700459</v>
      </c>
      <c r="L245" s="72">
        <f t="shared" si="20"/>
        <v>-0.97641850102454641</v>
      </c>
      <c r="M245" s="76" cm="1">
        <f t="array" ref="M245:P245">_xlfn.XLOOKUP(A245,RvL!A:A,RvL!C:F,"")</f>
        <v>43</v>
      </c>
      <c r="N245" s="77">
        <v>6.976744E-2</v>
      </c>
      <c r="O245" s="77">
        <v>0.27906976999999999</v>
      </c>
      <c r="P245" s="77">
        <v>0.2</v>
      </c>
      <c r="Q245" s="77">
        <f t="shared" si="21"/>
        <v>0.65116278999999999</v>
      </c>
      <c r="R245" s="77">
        <f t="shared" si="22"/>
        <v>0.130232558</v>
      </c>
      <c r="S245" s="78">
        <f>IF(P245="","",(P245-Players!$AA$2)/Players!$AA$3)</f>
        <v>-2.1218650214934898</v>
      </c>
      <c r="T245" s="78">
        <f>IFERROR((Q245-Players!$AC$2)/Players!$AC$3,"")</f>
        <v>1.1119156843279561E-2</v>
      </c>
      <c r="U245" s="78">
        <f>IFERROR(((R245-Players!$AD$2)/Players!$AD$3)*M245,"")</f>
        <v>-80.264136059722063</v>
      </c>
      <c r="V245" s="78">
        <f t="shared" si="23"/>
        <v>-1.2656247257579911</v>
      </c>
    </row>
    <row r="246" spans="1:22" x14ac:dyDescent="0.45">
      <c r="A246" t="s">
        <v>391</v>
      </c>
      <c r="B246" t="s">
        <v>57</v>
      </c>
      <c r="C246" s="68">
        <v>35</v>
      </c>
      <c r="D246" s="69">
        <v>0.11428571</v>
      </c>
      <c r="E246" s="69">
        <v>0.28571428999999998</v>
      </c>
      <c r="F246" s="69">
        <v>9.6774189999999996E-2</v>
      </c>
      <c r="G246" s="69">
        <f t="shared" si="18"/>
        <v>0.60000000000000009</v>
      </c>
      <c r="H246" s="69">
        <f t="shared" si="19"/>
        <v>5.8064514000000005E-2</v>
      </c>
      <c r="I246" s="72">
        <f>(F246-Players!$AA$2)/Players!$AA$3</f>
        <v>-3.2497895716361151</v>
      </c>
      <c r="J246" s="72">
        <f>(G246-Players!$AC$2)/Players!$AC$3</f>
        <v>-0.63176529510539603</v>
      </c>
      <c r="K246" s="72">
        <f>((H246-Players!$AD$2)/Players!$AD$3)*C246</f>
        <v>-102.50547453389127</v>
      </c>
      <c r="L246" s="72">
        <f t="shared" si="20"/>
        <v>-0.96925657238194884</v>
      </c>
      <c r="M246" s="76" t="str" cm="1">
        <f t="array" ref="M246">_xlfn.XLOOKUP(A246,RvL!A:A,RvL!C:F,"")</f>
        <v/>
      </c>
      <c r="N246" s="77"/>
      <c r="O246" s="77"/>
      <c r="P246" s="77"/>
      <c r="Q246" s="77" t="str">
        <f t="shared" si="21"/>
        <v/>
      </c>
      <c r="R246" s="77" t="str">
        <f t="shared" si="22"/>
        <v/>
      </c>
      <c r="S246" s="78" t="str">
        <f>IF(P246="","",(P246-Players!$AA$2)/Players!$AA$3)</f>
        <v/>
      </c>
      <c r="T246" s="78" t="str">
        <f>IFERROR((Q246-Players!$AC$2)/Players!$AC$3,"")</f>
        <v/>
      </c>
      <c r="U246" s="78" t="str">
        <f>IFERROR(((R246-Players!$AD$2)/Players!$AD$3)*M246,"")</f>
        <v/>
      </c>
      <c r="V246" s="78" t="str">
        <f t="shared" si="23"/>
        <v/>
      </c>
    </row>
    <row r="247" spans="1:22" x14ac:dyDescent="0.45">
      <c r="A247" t="s">
        <v>384</v>
      </c>
      <c r="B247" t="s">
        <v>78</v>
      </c>
      <c r="C247" s="68">
        <v>64</v>
      </c>
      <c r="D247" s="69">
        <v>6.25E-2</v>
      </c>
      <c r="E247" s="69">
        <v>0.375</v>
      </c>
      <c r="F247" s="69">
        <v>0.25423729</v>
      </c>
      <c r="G247" s="69">
        <f t="shared" si="18"/>
        <v>0.5625</v>
      </c>
      <c r="H247" s="69">
        <f t="shared" si="19"/>
        <v>0.14300847562499999</v>
      </c>
      <c r="I247" s="72">
        <f>(F247-Players!$AA$2)/Players!$AA$3</f>
        <v>-1.5292266985371952</v>
      </c>
      <c r="J247" s="72">
        <f>(G247-Players!$AC$2)/Players!$AC$3</f>
        <v>-1.102970382788758</v>
      </c>
      <c r="K247" s="72">
        <f>((H247-Players!$AD$2)/Players!$AD$3)*C247</f>
        <v>-107.4291569440765</v>
      </c>
      <c r="L247" s="72">
        <f t="shared" si="20"/>
        <v>-1.0091253162873266</v>
      </c>
      <c r="M247" s="76" cm="1">
        <f t="array" ref="M247:P247">_xlfn.XLOOKUP(A247,RvL!A:A,RvL!C:F,"")</f>
        <v>58</v>
      </c>
      <c r="N247" s="77">
        <v>6.8965520000000002E-2</v>
      </c>
      <c r="O247" s="77">
        <v>0.37931034000000002</v>
      </c>
      <c r="P247" s="77">
        <v>0.5</v>
      </c>
      <c r="Q247" s="77">
        <f t="shared" si="21"/>
        <v>0.55172413999999992</v>
      </c>
      <c r="R247" s="77">
        <f t="shared" si="22"/>
        <v>0.27586206999999996</v>
      </c>
      <c r="S247" s="78">
        <f>IF(P247="","",(P247-Players!$AA$2)/Players!$AA$3)</f>
        <v>1.1561655896762122</v>
      </c>
      <c r="T247" s="78">
        <f>IFERROR((Q247-Players!$AC$2)/Players!$AC$3,"")</f>
        <v>-1.2383741176197889</v>
      </c>
      <c r="U247" s="78">
        <f>IFERROR(((R247-Players!$AD$2)/Players!$AD$3)*M247,"")</f>
        <v>16.046742463086471</v>
      </c>
      <c r="V247" s="78">
        <f t="shared" si="23"/>
        <v>-0.18215766719296111</v>
      </c>
    </row>
    <row r="248" spans="1:22" x14ac:dyDescent="0.45">
      <c r="A248" t="s">
        <v>506</v>
      </c>
      <c r="B248" t="s">
        <v>20</v>
      </c>
      <c r="C248" s="68">
        <v>43</v>
      </c>
      <c r="D248" s="69">
        <v>9.3023259999999997E-2</v>
      </c>
      <c r="E248" s="69">
        <v>0.27906976999999999</v>
      </c>
      <c r="F248" s="69">
        <v>0.13157895</v>
      </c>
      <c r="G248" s="69">
        <f t="shared" si="18"/>
        <v>0.62790696999999995</v>
      </c>
      <c r="H248" s="69">
        <f t="shared" si="19"/>
        <v>8.2619339810281495E-2</v>
      </c>
      <c r="I248" s="72">
        <f>(F248-Players!$AA$2)/Players!$AA$3</f>
        <v>-2.869486009321399</v>
      </c>
      <c r="J248" s="72">
        <f>(G248-Players!$AC$2)/Players!$AC$3</f>
        <v>-0.28110112855001312</v>
      </c>
      <c r="K248" s="72">
        <f>((H248-Players!$AD$2)/Players!$AD$3)*C248</f>
        <v>-110.39590690795131</v>
      </c>
      <c r="L248" s="72">
        <f t="shared" si="20"/>
        <v>-1.0331481075007358</v>
      </c>
      <c r="M248" s="76" cm="1">
        <f t="array" ref="M248:P248">_xlfn.XLOOKUP(A248,RvL!A:A,RvL!C:F,"")</f>
        <v>31</v>
      </c>
      <c r="N248" s="77">
        <v>0.16129031999999999</v>
      </c>
      <c r="O248" s="77">
        <v>0.22580644999999999</v>
      </c>
      <c r="P248" s="77">
        <v>0.33333332999999998</v>
      </c>
      <c r="Q248" s="77">
        <f t="shared" si="21"/>
        <v>0.61290323000000002</v>
      </c>
      <c r="R248" s="77">
        <f t="shared" si="22"/>
        <v>0.2043010746236559</v>
      </c>
      <c r="S248" s="78">
        <f>IF(P248="","",(P248-Players!$AA$2)/Players!$AA$3)</f>
        <v>-0.66496256406285137</v>
      </c>
      <c r="T248" s="78">
        <f>IFERROR((Q248-Players!$AC$2)/Players!$AC$3,"")</f>
        <v>-0.46963015847743489</v>
      </c>
      <c r="U248" s="78">
        <f>IFERROR(((R248-Players!$AD$2)/Players!$AD$3)*M248,"")</f>
        <v>-24.07205575410898</v>
      </c>
      <c r="V248" s="78">
        <f t="shared" si="23"/>
        <v>-0.63348151517608053</v>
      </c>
    </row>
    <row r="249" spans="1:22" x14ac:dyDescent="0.45">
      <c r="A249" t="s">
        <v>176</v>
      </c>
      <c r="B249" t="s">
        <v>90</v>
      </c>
      <c r="C249" s="68">
        <v>150</v>
      </c>
      <c r="D249" s="69">
        <v>6.6666669999999997E-2</v>
      </c>
      <c r="E249" s="69">
        <v>0.27333332999999999</v>
      </c>
      <c r="F249" s="69">
        <v>0.30656934000000002</v>
      </c>
      <c r="G249" s="69">
        <f t="shared" si="18"/>
        <v>0.65999999999999992</v>
      </c>
      <c r="H249" s="69">
        <f t="shared" si="19"/>
        <v>0.20233576439999998</v>
      </c>
      <c r="I249" s="72">
        <f>(F249-Players!$AA$2)/Players!$AA$3</f>
        <v>-0.95740649238631692</v>
      </c>
      <c r="J249" s="72">
        <f>(G249-Players!$AC$2)/Players!$AC$3</f>
        <v>0.12216284518797929</v>
      </c>
      <c r="K249" s="72">
        <f>((H249-Players!$AD$2)/Players!$AD$3)*C249</f>
        <v>-120.81630336222372</v>
      </c>
      <c r="L249" s="72">
        <f t="shared" si="20"/>
        <v>-1.1175256288389299</v>
      </c>
      <c r="M249" s="76" cm="1">
        <f t="array" ref="M249:P249">_xlfn.XLOOKUP(A249,RvL!A:A,RvL!C:F,"")</f>
        <v>63</v>
      </c>
      <c r="N249" s="77">
        <v>9.5238100000000006E-2</v>
      </c>
      <c r="O249" s="77">
        <v>0.14285713999999999</v>
      </c>
      <c r="P249" s="77">
        <v>0.71428570999999996</v>
      </c>
      <c r="Q249" s="77">
        <f t="shared" si="21"/>
        <v>0.76190475999999996</v>
      </c>
      <c r="R249" s="77">
        <f t="shared" si="22"/>
        <v>0.5442176824489795</v>
      </c>
      <c r="S249" s="78">
        <f>IF(P249="","",(P249-Players!$AA$2)/Players!$AA$3)</f>
        <v>3.4976159793969903</v>
      </c>
      <c r="T249" s="78">
        <f>IFERROR((Q249-Players!$AC$2)/Players!$AC$3,"")</f>
        <v>1.4026439484186957</v>
      </c>
      <c r="U249" s="78">
        <f>IFERROR(((R249-Players!$AD$2)/Players!$AD$3)*M249,"")</f>
        <v>266.24699437670932</v>
      </c>
      <c r="V249" s="78">
        <f t="shared" si="23"/>
        <v>2.6325163878140638</v>
      </c>
    </row>
    <row r="250" spans="1:22" x14ac:dyDescent="0.45">
      <c r="A250" t="s">
        <v>170</v>
      </c>
      <c r="B250" t="s">
        <v>93</v>
      </c>
      <c r="C250" s="68">
        <v>138</v>
      </c>
      <c r="D250" s="69">
        <v>0.19565216999999999</v>
      </c>
      <c r="E250" s="69">
        <v>0.10869565</v>
      </c>
      <c r="F250" s="69">
        <v>0.28440367</v>
      </c>
      <c r="G250" s="69">
        <f t="shared" si="18"/>
        <v>0.69565217999999995</v>
      </c>
      <c r="H250" s="69">
        <f t="shared" si="19"/>
        <v>0.19784603303550058</v>
      </c>
      <c r="I250" s="72">
        <f>(F250-Players!$AA$2)/Players!$AA$3</f>
        <v>-1.1996056416432703</v>
      </c>
      <c r="J250" s="72">
        <f>(G250-Players!$AC$2)/Players!$AC$3</f>
        <v>0.57014920793472545</v>
      </c>
      <c r="K250" s="72">
        <f>((H250-Players!$AD$2)/Players!$AD$3)*C250</f>
        <v>-120.26959786605732</v>
      </c>
      <c r="L250" s="72">
        <f t="shared" si="20"/>
        <v>-1.1130987670711538</v>
      </c>
      <c r="M250" s="76" cm="1">
        <f t="array" ref="M250:P250">_xlfn.XLOOKUP(A250,RvL!A:A,RvL!C:F,"")</f>
        <v>90</v>
      </c>
      <c r="N250" s="77">
        <v>0.13333333</v>
      </c>
      <c r="O250" s="77">
        <v>0.17777778</v>
      </c>
      <c r="P250" s="77">
        <v>0.33766234000000001</v>
      </c>
      <c r="Q250" s="77">
        <f t="shared" si="21"/>
        <v>0.68888888999999998</v>
      </c>
      <c r="R250" s="77">
        <f t="shared" si="22"/>
        <v>0.23261183459740259</v>
      </c>
      <c r="S250" s="78">
        <f>IF(P250="","",(P250-Players!$AA$2)/Players!$AA$3)</f>
        <v>-0.61766047307598526</v>
      </c>
      <c r="T250" s="78">
        <f>IFERROR((Q250-Players!$AC$2)/Players!$AC$3,"")</f>
        <v>0.48516529706864581</v>
      </c>
      <c r="U250" s="78">
        <f>IFERROR(((R250-Players!$AD$2)/Players!$AD$3)*M250,"")</f>
        <v>-32.387353182794648</v>
      </c>
      <c r="V250" s="78">
        <f t="shared" si="23"/>
        <v>-0.72702599306201132</v>
      </c>
    </row>
    <row r="251" spans="1:22" x14ac:dyDescent="0.45">
      <c r="A251" t="s">
        <v>504</v>
      </c>
      <c r="B251" t="s">
        <v>47</v>
      </c>
      <c r="C251" s="68">
        <v>33</v>
      </c>
      <c r="D251" s="69">
        <v>0.12121212000000001</v>
      </c>
      <c r="E251" s="69">
        <v>0.33333332999999998</v>
      </c>
      <c r="F251" s="69">
        <v>3.4482760000000001E-2</v>
      </c>
      <c r="G251" s="69">
        <f t="shared" si="18"/>
        <v>0.54545454999999998</v>
      </c>
      <c r="H251" s="69">
        <f t="shared" si="19"/>
        <v>1.8808778338557999E-2</v>
      </c>
      <c r="I251" s="72">
        <f>(F251-Players!$AA$2)/Players!$AA$3</f>
        <v>-3.9304336194812306</v>
      </c>
      <c r="J251" s="72">
        <f>(G251-Players!$AC$2)/Players!$AC$3</f>
        <v>-1.3171544564381541</v>
      </c>
      <c r="K251" s="72">
        <f>((H251-Players!$AD$2)/Players!$AD$3)*C251</f>
        <v>-115.71341019316715</v>
      </c>
      <c r="L251" s="72">
        <f t="shared" si="20"/>
        <v>-1.0762057540003809</v>
      </c>
      <c r="M251" s="76" cm="1">
        <f t="array" ref="M251:P251">_xlfn.XLOOKUP(A251,RvL!A:A,RvL!C:F,"")</f>
        <v>15</v>
      </c>
      <c r="N251" s="77">
        <v>0.26666666999999999</v>
      </c>
      <c r="O251" s="77">
        <v>0.33333332999999998</v>
      </c>
      <c r="P251" s="77">
        <v>0.36363635999999999</v>
      </c>
      <c r="Q251" s="77">
        <f t="shared" si="21"/>
        <v>0.4</v>
      </c>
      <c r="R251" s="77">
        <f t="shared" si="22"/>
        <v>0.14545454399999999</v>
      </c>
      <c r="S251" s="78">
        <f>IF(P251="","",(P251-Players!$AA$2)/Players!$AA$3)</f>
        <v>-0.3338483642255386</v>
      </c>
      <c r="T251" s="78">
        <f>IFERROR((Q251-Players!$AC$2)/Players!$AC$3,"")</f>
        <v>-3.1448590960833216</v>
      </c>
      <c r="U251" s="78">
        <f>IFERROR(((R251-Players!$AD$2)/Players!$AD$3)*M251,"")</f>
        <v>-24.638715179356197</v>
      </c>
      <c r="V251" s="78">
        <f t="shared" si="23"/>
        <v>-0.63985625528952839</v>
      </c>
    </row>
    <row r="252" spans="1:22" x14ac:dyDescent="0.45">
      <c r="A252" t="s">
        <v>223</v>
      </c>
      <c r="B252" t="s">
        <v>55</v>
      </c>
      <c r="C252" s="68">
        <v>39</v>
      </c>
      <c r="D252" s="69">
        <v>0.10256410000000001</v>
      </c>
      <c r="E252" s="69">
        <v>0.48717948999999999</v>
      </c>
      <c r="F252" s="69">
        <v>0.11428571</v>
      </c>
      <c r="G252" s="69">
        <f t="shared" si="18"/>
        <v>0.41025640999999996</v>
      </c>
      <c r="H252" s="69">
        <f t="shared" si="19"/>
        <v>4.6886445098901094E-2</v>
      </c>
      <c r="I252" s="72">
        <f>(F252-Players!$AA$2)/Players!$AA$3</f>
        <v>-3.0584452429424136</v>
      </c>
      <c r="J252" s="72">
        <f>(G252-Players!$AC$2)/Players!$AC$3</f>
        <v>-3.0159824941268822</v>
      </c>
      <c r="K252" s="72">
        <f>((H252-Players!$AD$2)/Players!$AD$3)*C252</f>
        <v>-120.63632235227068</v>
      </c>
      <c r="L252" s="72">
        <f t="shared" si="20"/>
        <v>-1.116068260918772</v>
      </c>
      <c r="M252" s="76" cm="1">
        <f t="array" ref="M252:P252">_xlfn.XLOOKUP(A252,RvL!A:A,RvL!C:F,"")</f>
        <v>34</v>
      </c>
      <c r="N252" s="77">
        <v>0.20588234999999999</v>
      </c>
      <c r="O252" s="77">
        <v>0.26470588</v>
      </c>
      <c r="P252" s="77">
        <v>0.53846154000000002</v>
      </c>
      <c r="Q252" s="77">
        <f t="shared" si="21"/>
        <v>0.52941177000000006</v>
      </c>
      <c r="R252" s="77">
        <f t="shared" si="22"/>
        <v>0.28506787696832586</v>
      </c>
      <c r="S252" s="78">
        <f>IF(P252="","",(P252-Players!$AA$2)/Players!$AA$3)</f>
        <v>1.5764259412519721</v>
      </c>
      <c r="T252" s="78">
        <f>IFERROR((Q252-Players!$AC$2)/Players!$AC$3,"")</f>
        <v>-1.5187395112804163</v>
      </c>
      <c r="U252" s="78">
        <f>IFERROR(((R252-Players!$AD$2)/Players!$AD$3)*M252,"")</f>
        <v>14.01319380516196</v>
      </c>
      <c r="V252" s="78">
        <f t="shared" si="23"/>
        <v>-0.20503444930359827</v>
      </c>
    </row>
    <row r="253" spans="1:22" x14ac:dyDescent="0.45">
      <c r="A253" t="s">
        <v>207</v>
      </c>
      <c r="B253" t="s">
        <v>18</v>
      </c>
      <c r="C253" s="68">
        <v>113</v>
      </c>
      <c r="D253" s="69">
        <v>6.1946899999999999E-2</v>
      </c>
      <c r="E253" s="69">
        <v>0.26548673</v>
      </c>
      <c r="F253" s="69">
        <v>0.26732673000000001</v>
      </c>
      <c r="G253" s="69">
        <f t="shared" si="18"/>
        <v>0.67256636999999997</v>
      </c>
      <c r="H253" s="69">
        <f t="shared" si="19"/>
        <v>0.17979496840007009</v>
      </c>
      <c r="I253" s="72">
        <f>(F253-Players!$AA$2)/Players!$AA$3</f>
        <v>-1.3862014151936313</v>
      </c>
      <c r="J253" s="72">
        <f>(G253-Players!$AC$2)/Players!$AC$3</f>
        <v>0.28006517792695473</v>
      </c>
      <c r="K253" s="72">
        <f>((H253-Players!$AD$2)/Players!$AD$3)*C253</f>
        <v>-128.50157475362897</v>
      </c>
      <c r="L253" s="72">
        <f t="shared" si="20"/>
        <v>-1.1797559051689861</v>
      </c>
      <c r="M253" s="76" cm="1">
        <f t="array" ref="M253:P253">_xlfn.XLOOKUP(A253,RvL!A:A,RvL!C:F,"")</f>
        <v>53</v>
      </c>
      <c r="N253" s="77">
        <v>0.15094340000000001</v>
      </c>
      <c r="O253" s="77">
        <v>0.28301886999999998</v>
      </c>
      <c r="P253" s="77">
        <v>0.68181818000000005</v>
      </c>
      <c r="Q253" s="77">
        <f t="shared" si="21"/>
        <v>0.56603772999999991</v>
      </c>
      <c r="R253" s="77">
        <f t="shared" si="22"/>
        <v>0.38593481487993136</v>
      </c>
      <c r="S253" s="78">
        <f>IF(P253="","",(P253-Players!$AA$2)/Players!$AA$3)</f>
        <v>3.1428507887000889</v>
      </c>
      <c r="T253" s="78">
        <f>IFERROR((Q253-Players!$AC$2)/Players!$AC$3,"")</f>
        <v>-1.0585171461260909</v>
      </c>
      <c r="U253" s="78">
        <f>IFERROR(((R253-Players!$AD$2)/Players!$AD$3)*M253,"")</f>
        <v>100.52210685996917</v>
      </c>
      <c r="V253" s="78">
        <f t="shared" si="23"/>
        <v>0.76816358403126184</v>
      </c>
    </row>
    <row r="254" spans="1:22" x14ac:dyDescent="0.45">
      <c r="A254" t="s">
        <v>263</v>
      </c>
      <c r="B254" t="s">
        <v>114</v>
      </c>
      <c r="C254" s="68">
        <v>138</v>
      </c>
      <c r="D254" s="69">
        <v>2.1739129999999999E-2</v>
      </c>
      <c r="E254" s="69">
        <v>0.16666666999999999</v>
      </c>
      <c r="F254" s="69">
        <v>0.23703704</v>
      </c>
      <c r="G254" s="69">
        <f t="shared" si="18"/>
        <v>0.81159419999999993</v>
      </c>
      <c r="H254" s="69">
        <f t="shared" si="19"/>
        <v>0.19237788684916798</v>
      </c>
      <c r="I254" s="72">
        <f>(F254-Players!$AA$2)/Players!$AA$3</f>
        <v>-1.717169851936434</v>
      </c>
      <c r="J254" s="72">
        <f>(G254-Players!$AC$2)/Players!$AC$3</f>
        <v>2.0270150666090179</v>
      </c>
      <c r="K254" s="72">
        <f>((H254-Players!$AD$2)/Players!$AD$3)*C254</f>
        <v>-131.37534719852457</v>
      </c>
      <c r="L254" s="72">
        <f t="shared" si="20"/>
        <v>-1.2030258255462356</v>
      </c>
      <c r="M254" s="76" cm="1">
        <f t="array" ref="M254:P254">_xlfn.XLOOKUP(A254,RvL!A:A,RvL!C:F,"")</f>
        <v>51</v>
      </c>
      <c r="N254" s="77">
        <v>9.8039219999999996E-2</v>
      </c>
      <c r="O254" s="77">
        <v>0.13725490000000001</v>
      </c>
      <c r="P254" s="77">
        <v>0.41304348000000002</v>
      </c>
      <c r="Q254" s="77">
        <f t="shared" si="21"/>
        <v>0.76470587999999995</v>
      </c>
      <c r="R254" s="77">
        <f t="shared" si="22"/>
        <v>0.31585677785166238</v>
      </c>
      <c r="S254" s="78">
        <f>IF(P254="","",(P254-Players!$AA$2)/Players!$AA$3)</f>
        <v>0.20601180834024441</v>
      </c>
      <c r="T254" s="78">
        <f>IFERROR((Q254-Players!$AC$2)/Players!$AC$3,"")</f>
        <v>1.437841334957672</v>
      </c>
      <c r="U254" s="78">
        <f>IFERROR(((R254-Players!$AD$2)/Players!$AD$3)*M254,"")</f>
        <v>44.129422478306047</v>
      </c>
      <c r="V254" s="78">
        <f t="shared" si="23"/>
        <v>0.13376364075676547</v>
      </c>
    </row>
    <row r="255" spans="1:22" x14ac:dyDescent="0.45">
      <c r="A255" t="s">
        <v>260</v>
      </c>
      <c r="B255" t="s">
        <v>24</v>
      </c>
      <c r="C255" s="68">
        <v>112</v>
      </c>
      <c r="D255" s="69">
        <v>0.15178570999999999</v>
      </c>
      <c r="E255" s="69">
        <v>0.3125</v>
      </c>
      <c r="F255" s="69">
        <v>0.33333332999999998</v>
      </c>
      <c r="G255" s="69">
        <f t="shared" si="18"/>
        <v>0.53571429000000004</v>
      </c>
      <c r="H255" s="69">
        <f t="shared" si="19"/>
        <v>0.1785714282142857</v>
      </c>
      <c r="I255" s="72">
        <f>(F255-Players!$AA$2)/Players!$AA$3</f>
        <v>-0.66496256406285137</v>
      </c>
      <c r="J255" s="72">
        <f>(G255-Players!$AC$2)/Players!$AC$3</f>
        <v>-1.4395453915677197</v>
      </c>
      <c r="K255" s="72">
        <f>((H255-Players!$AD$2)/Players!$AD$3)*C255</f>
        <v>-129.38120238963222</v>
      </c>
      <c r="L255" s="72">
        <f t="shared" si="20"/>
        <v>-1.1868785516011282</v>
      </c>
      <c r="M255" s="76" cm="1">
        <f t="array" ref="M255:P255">_xlfn.XLOOKUP(A255,RvL!A:A,RvL!C:F,"")</f>
        <v>51</v>
      </c>
      <c r="N255" s="77">
        <v>9.8039219999999996E-2</v>
      </c>
      <c r="O255" s="77">
        <v>0.23529412</v>
      </c>
      <c r="P255" s="77">
        <v>0.48888889000000002</v>
      </c>
      <c r="Q255" s="77">
        <f t="shared" si="21"/>
        <v>0.66666665999999997</v>
      </c>
      <c r="R255" s="77">
        <f t="shared" si="22"/>
        <v>0.32592592340740739</v>
      </c>
      <c r="S255" s="78">
        <f>IF(P255="","",(P255-Players!$AA$2)/Players!$AA$3)</f>
        <v>1.0347570606626331</v>
      </c>
      <c r="T255" s="78">
        <f>IFERROR((Q255-Players!$AC$2)/Players!$AC$3,"")</f>
        <v>0.20593255478411734</v>
      </c>
      <c r="U255" s="78">
        <f>IFERROR(((R255-Players!$AD$2)/Players!$AD$3)*M255,"")</f>
        <v>51.687153977692148</v>
      </c>
      <c r="V255" s="78">
        <f t="shared" si="23"/>
        <v>0.21878574046822127</v>
      </c>
    </row>
    <row r="256" spans="1:22" x14ac:dyDescent="0.45">
      <c r="A256" t="s">
        <v>191</v>
      </c>
      <c r="B256" t="s">
        <v>24</v>
      </c>
      <c r="C256" s="68">
        <v>164</v>
      </c>
      <c r="D256" s="69">
        <v>0.11585366</v>
      </c>
      <c r="E256" s="69">
        <v>0.20121950999999999</v>
      </c>
      <c r="F256" s="69">
        <v>0.29370628999999998</v>
      </c>
      <c r="G256" s="69">
        <f t="shared" si="18"/>
        <v>0.68292682999999998</v>
      </c>
      <c r="H256" s="69">
        <f t="shared" si="19"/>
        <v>0.20057990558076069</v>
      </c>
      <c r="I256" s="72">
        <f>(F256-Players!$AA$2)/Players!$AA$3</f>
        <v>-1.0979580645630056</v>
      </c>
      <c r="J256" s="72">
        <f>(G256-Players!$AC$2)/Players!$AC$3</f>
        <v>0.4102492169333537</v>
      </c>
      <c r="K256" s="72">
        <f>((H256-Players!$AD$2)/Players!$AD$3)*C256</f>
        <v>-136.33050292562044</v>
      </c>
      <c r="L256" s="72">
        <f t="shared" si="20"/>
        <v>-1.2431494196850825</v>
      </c>
      <c r="M256" s="76" cm="1">
        <f t="array" ref="M256:P256">_xlfn.XLOOKUP(A256,RvL!A:A,RvL!C:F,"")</f>
        <v>87</v>
      </c>
      <c r="N256" s="77">
        <v>9.1954019999999997E-2</v>
      </c>
      <c r="O256" s="77">
        <v>0.13793103000000001</v>
      </c>
      <c r="P256" s="77">
        <v>0.37179487</v>
      </c>
      <c r="Q256" s="77">
        <f t="shared" si="21"/>
        <v>0.77011494999999996</v>
      </c>
      <c r="R256" s="77">
        <f t="shared" si="22"/>
        <v>0.28632478772030651</v>
      </c>
      <c r="S256" s="78">
        <f>IF(P256="","",(P256-Players!$AA$2)/Players!$AA$3)</f>
        <v>-0.2447022124870914</v>
      </c>
      <c r="T256" s="78">
        <f>IFERROR((Q256-Players!$AC$2)/Players!$AC$3,"")</f>
        <v>1.5058088363879505</v>
      </c>
      <c r="U256" s="78">
        <f>IFERROR(((R256-Players!$AD$2)/Players!$AD$3)*M256,"")</f>
        <v>37.466646899131142</v>
      </c>
      <c r="V256" s="78">
        <f t="shared" si="23"/>
        <v>5.8809513358395266E-2</v>
      </c>
    </row>
    <row r="257" spans="1:22" x14ac:dyDescent="0.45">
      <c r="A257" t="s">
        <v>386</v>
      </c>
      <c r="B257" t="s">
        <v>12</v>
      </c>
      <c r="C257" s="68">
        <v>52</v>
      </c>
      <c r="D257" s="69">
        <v>3.8461540000000002E-2</v>
      </c>
      <c r="E257" s="69">
        <v>0.38461538000000001</v>
      </c>
      <c r="F257" s="69">
        <v>0.14583333000000001</v>
      </c>
      <c r="G257" s="69">
        <f t="shared" si="18"/>
        <v>0.57692308000000003</v>
      </c>
      <c r="H257" s="69">
        <f t="shared" si="19"/>
        <v>8.4134613910256409E-2</v>
      </c>
      <c r="I257" s="72">
        <f>(F257-Players!$AA$2)/Players!$AA$3</f>
        <v>-2.7137316960439146</v>
      </c>
      <c r="J257" s="72">
        <f>(G257-Players!$AC$2)/Players!$AC$3</f>
        <v>-0.92173761809371413</v>
      </c>
      <c r="K257" s="72">
        <f>((H257-Players!$AD$2)/Players!$AD$3)*C257</f>
        <v>-132.34238690430772</v>
      </c>
      <c r="L257" s="72">
        <f t="shared" si="20"/>
        <v>-1.2108562774649956</v>
      </c>
      <c r="M257" s="76" cm="1">
        <f t="array" ref="M257:P257">_xlfn.XLOOKUP(A257,RvL!A:A,RvL!C:F,"")</f>
        <v>16</v>
      </c>
      <c r="N257" s="77">
        <v>0</v>
      </c>
      <c r="O257" s="77">
        <v>0.3125</v>
      </c>
      <c r="P257" s="77">
        <v>0.4</v>
      </c>
      <c r="Q257" s="77">
        <f t="shared" si="21"/>
        <v>0.6875</v>
      </c>
      <c r="R257" s="77">
        <f t="shared" si="22"/>
        <v>0.27500000000000002</v>
      </c>
      <c r="S257" s="78">
        <f>IF(P257="","",(P257-Players!$AA$2)/Players!$AA$3)</f>
        <v>6.348871928631182E-2</v>
      </c>
      <c r="T257" s="78">
        <f>IFERROR((Q257-Players!$AC$2)/Players!$AC$3,"")</f>
        <v>0.46771324282244497</v>
      </c>
      <c r="U257" s="78">
        <f>IFERROR(((R257-Players!$AD$2)/Players!$AD$3)*M257,"")</f>
        <v>4.2236898474548266</v>
      </c>
      <c r="V257" s="78">
        <f t="shared" si="23"/>
        <v>-0.31516328646663783</v>
      </c>
    </row>
    <row r="258" spans="1:22" x14ac:dyDescent="0.45">
      <c r="A258" t="s">
        <v>304</v>
      </c>
      <c r="B258" t="s">
        <v>14</v>
      </c>
      <c r="C258" s="68">
        <v>85</v>
      </c>
      <c r="D258" s="69">
        <v>5.8823529999999999E-2</v>
      </c>
      <c r="E258" s="69">
        <v>0.35294118000000002</v>
      </c>
      <c r="F258" s="69">
        <v>0.24324324</v>
      </c>
      <c r="G258" s="69">
        <f t="shared" si="18"/>
        <v>0.58823529000000008</v>
      </c>
      <c r="H258" s="69">
        <f t="shared" si="19"/>
        <v>0.14308425782193962</v>
      </c>
      <c r="I258" s="72">
        <f>(F258-Players!$AA$2)/Players!$AA$3</f>
        <v>-1.6493561400062962</v>
      </c>
      <c r="J258" s="72">
        <f>(G258-Players!$AC$2)/Players!$AC$3</f>
        <v>-0.7795943939619111</v>
      </c>
      <c r="K258" s="72">
        <f>((H258-Players!$AD$2)/Players!$AD$3)*C258</f>
        <v>-142.58454765979522</v>
      </c>
      <c r="L258" s="72">
        <f t="shared" si="20"/>
        <v>-1.2937905632657083</v>
      </c>
      <c r="M258" s="76" cm="1">
        <f t="array" ref="M258:P258">_xlfn.XLOOKUP(A258,RvL!A:A,RvL!C:F,"")</f>
        <v>37</v>
      </c>
      <c r="N258" s="77">
        <v>8.108108E-2</v>
      </c>
      <c r="O258" s="77">
        <v>0.48648648999999999</v>
      </c>
      <c r="P258" s="77">
        <v>0.17647059000000001</v>
      </c>
      <c r="Q258" s="77">
        <f t="shared" si="21"/>
        <v>0.43243242999999998</v>
      </c>
      <c r="R258" s="77">
        <f t="shared" si="22"/>
        <v>7.6311606057233694E-2</v>
      </c>
      <c r="S258" s="78">
        <f>IF(P258="","",(P258-Players!$AA$2)/Players!$AA$3)</f>
        <v>-2.378965442302698</v>
      </c>
      <c r="T258" s="78">
        <f>IFERROR((Q258-Players!$AC$2)/Players!$AC$3,"")</f>
        <v>-2.7373304021650697</v>
      </c>
      <c r="U258" s="78">
        <f>IFERROR(((R258-Players!$AD$2)/Players!$AD$3)*M258,"")</f>
        <v>-98.426644964651814</v>
      </c>
      <c r="V258" s="78">
        <f t="shared" si="23"/>
        <v>-1.4699472322204887</v>
      </c>
    </row>
    <row r="259" spans="1:22" x14ac:dyDescent="0.45">
      <c r="A259" t="s">
        <v>118</v>
      </c>
      <c r="B259" t="s">
        <v>44</v>
      </c>
      <c r="C259" s="68">
        <v>72</v>
      </c>
      <c r="D259" s="69">
        <v>5.5555559999999997E-2</v>
      </c>
      <c r="E259" s="69">
        <v>0.33333332999999998</v>
      </c>
      <c r="F259" s="69">
        <v>0.19402985</v>
      </c>
      <c r="G259" s="69">
        <f t="shared" ref="G259:G267" si="24">1-D259-E259</f>
        <v>0.61111111000000007</v>
      </c>
      <c r="H259" s="69">
        <f t="shared" ref="H259:H267" si="25">F259*G259</f>
        <v>0.11857379700663352</v>
      </c>
      <c r="I259" s="72">
        <f>(F259-Players!$AA$2)/Players!$AA$3</f>
        <v>-2.1870994696710722</v>
      </c>
      <c r="J259" s="72">
        <f>(G259-Players!$AC$2)/Players!$AC$3</f>
        <v>-0.49214898679047708</v>
      </c>
      <c r="K259" s="72">
        <f>((H259-Players!$AD$2)/Players!$AD$3)*C259</f>
        <v>-146.7499323174693</v>
      </c>
      <c r="L259" s="72">
        <f t="shared" ref="L259:L267" si="26">(K259-AB$3)/AB$4</f>
        <v>-1.3275191103874042</v>
      </c>
      <c r="M259" s="76" cm="1">
        <f t="array" ref="M259:P259">_xlfn.XLOOKUP(A259,RvL!A:A,RvL!C:F,"")</f>
        <v>60</v>
      </c>
      <c r="N259" s="77">
        <v>0.05</v>
      </c>
      <c r="O259" s="77">
        <v>0.18333332999999999</v>
      </c>
      <c r="P259" s="77">
        <v>0.58181817999999996</v>
      </c>
      <c r="Q259" s="77">
        <f t="shared" ref="Q259:Q309" si="27">IF(N259="","",1-N259-O259)</f>
        <v>0.76666666999999999</v>
      </c>
      <c r="R259" s="77">
        <f t="shared" ref="R259:R309" si="28">IFERROR(P259*Q259,"")</f>
        <v>0.44606060660606056</v>
      </c>
      <c r="S259" s="78">
        <f>IF(P259="","",(P259-Players!$AA$2)/Players!$AA$3)</f>
        <v>2.0501739183101875</v>
      </c>
      <c r="T259" s="78">
        <f>IFERROR((Q259-Players!$AC$2)/Players!$AC$3,"")</f>
        <v>1.4624795809277702</v>
      </c>
      <c r="U259" s="78">
        <f>IFERROR(((R259-Players!$AD$2)/Players!$AD$3)*M259,"")</f>
        <v>166.89203412484565</v>
      </c>
      <c r="V259" s="78">
        <f t="shared" ref="V259:V309" si="29">IFERROR((U259-AB$7)/AB$8,"")</f>
        <v>1.5148043682685368</v>
      </c>
    </row>
    <row r="260" spans="1:22" x14ac:dyDescent="0.45">
      <c r="A260" t="s">
        <v>305</v>
      </c>
      <c r="B260" t="s">
        <v>33</v>
      </c>
      <c r="C260" s="68">
        <v>142</v>
      </c>
      <c r="D260" s="69">
        <v>0.16901408000000001</v>
      </c>
      <c r="E260" s="69">
        <v>0.26056338000000001</v>
      </c>
      <c r="F260" s="69">
        <v>0.30701753999999998</v>
      </c>
      <c r="G260" s="69">
        <f t="shared" si="24"/>
        <v>0.57042254000000003</v>
      </c>
      <c r="H260" s="69">
        <f t="shared" si="25"/>
        <v>0.1751297249913516</v>
      </c>
      <c r="I260" s="72">
        <f>(F260-Players!$AA$2)/Players!$AA$3</f>
        <v>-0.95250911465322985</v>
      </c>
      <c r="J260" s="72">
        <f>(G260-Players!$AC$2)/Players!$AC$3</f>
        <v>-1.0034199519787594</v>
      </c>
      <c r="K260" s="72">
        <f>((H260-Players!$AD$2)/Players!$AD$3)*C260</f>
        <v>-171.22955642789083</v>
      </c>
      <c r="L260" s="72">
        <f t="shared" si="26"/>
        <v>-1.5257390163950291</v>
      </c>
      <c r="M260" s="76" cm="1">
        <f t="array" ref="M260:P260">_xlfn.XLOOKUP(A260,RvL!A:A,RvL!C:F,"")</f>
        <v>83</v>
      </c>
      <c r="N260" s="77">
        <v>0.10843373000000001</v>
      </c>
      <c r="O260" s="77">
        <v>0.26506024</v>
      </c>
      <c r="P260" s="77">
        <v>0.63013699000000001</v>
      </c>
      <c r="Q260" s="77">
        <f t="shared" si="27"/>
        <v>0.62650603000000005</v>
      </c>
      <c r="R260" s="77">
        <f t="shared" si="28"/>
        <v>0.39478462396104974</v>
      </c>
      <c r="S260" s="78">
        <f>IF(P260="","",(P260-Players!$AA$2)/Players!$AA$3)</f>
        <v>2.5781423792278302</v>
      </c>
      <c r="T260" s="78">
        <f>IFERROR((Q260-Players!$AC$2)/Players!$AC$3,"")</f>
        <v>-0.29870459669772204</v>
      </c>
      <c r="U260" s="78">
        <f>IFERROR(((R260-Players!$AD$2)/Players!$AD$3)*M260,"")</f>
        <v>168.23178510271677</v>
      </c>
      <c r="V260" s="78">
        <f t="shared" si="29"/>
        <v>1.5298761449304004</v>
      </c>
    </row>
    <row r="261" spans="1:22" x14ac:dyDescent="0.45">
      <c r="A261" t="s">
        <v>364</v>
      </c>
      <c r="B261" t="s">
        <v>31</v>
      </c>
      <c r="C261" s="68">
        <v>60</v>
      </c>
      <c r="D261" s="69">
        <v>0.16666666999999999</v>
      </c>
      <c r="E261" s="69">
        <v>0.26666666999999999</v>
      </c>
      <c r="F261" s="69">
        <v>0.10416667</v>
      </c>
      <c r="G261" s="69">
        <f t="shared" si="24"/>
        <v>0.56666665999999999</v>
      </c>
      <c r="H261" s="69">
        <f t="shared" si="25"/>
        <v>5.9027778972222202E-2</v>
      </c>
      <c r="I261" s="72">
        <f>(F261-Players!$AA$2)/Players!$AA$3</f>
        <v>-3.1690136525279153</v>
      </c>
      <c r="J261" s="72">
        <f>(G261-Players!$AC$2)/Players!$AC$3</f>
        <v>-1.0506143457048447</v>
      </c>
      <c r="K261" s="72">
        <f>((H261-Players!$AD$2)/Players!$AD$3)*C261</f>
        <v>-174.87307003428378</v>
      </c>
      <c r="L261" s="72">
        <f t="shared" si="26"/>
        <v>-1.5552417947603736</v>
      </c>
      <c r="M261" s="76" cm="1">
        <f t="array" ref="M261:P261">_xlfn.XLOOKUP(A261,RvL!A:A,RvL!C:F,"")</f>
        <v>20</v>
      </c>
      <c r="N261" s="77">
        <v>0.05</v>
      </c>
      <c r="O261" s="77">
        <v>0.4</v>
      </c>
      <c r="P261" s="77">
        <v>0.15789474000000001</v>
      </c>
      <c r="Q261" s="77">
        <f t="shared" si="27"/>
        <v>0.54999999999999993</v>
      </c>
      <c r="R261" s="77">
        <f t="shared" si="28"/>
        <v>8.6842106999999988E-2</v>
      </c>
      <c r="S261" s="78">
        <f>IF(P261="","",(P261-Players!$AA$2)/Players!$AA$3)</f>
        <v>-2.5819394587310205</v>
      </c>
      <c r="T261" s="78">
        <f>IFERROR((Q261-Players!$AC$2)/Players!$AC$3,"")</f>
        <v>-1.2600387453498791</v>
      </c>
      <c r="U261" s="78">
        <f>IFERROR(((R261-Players!$AD$2)/Players!$AD$3)*M261,"")</f>
        <v>-50.103977322812426</v>
      </c>
      <c r="V261" s="78">
        <f t="shared" si="29"/>
        <v>-0.92633243631225504</v>
      </c>
    </row>
    <row r="262" spans="1:22" x14ac:dyDescent="0.45">
      <c r="A262" t="s">
        <v>244</v>
      </c>
      <c r="B262" t="s">
        <v>27</v>
      </c>
      <c r="C262" s="68">
        <v>108</v>
      </c>
      <c r="D262" s="69">
        <v>7.4074070000000006E-2</v>
      </c>
      <c r="E262" s="69">
        <v>0.37962963</v>
      </c>
      <c r="F262" s="69">
        <v>0.26262626</v>
      </c>
      <c r="G262" s="69">
        <f t="shared" si="24"/>
        <v>0.54629630000000007</v>
      </c>
      <c r="H262" s="69">
        <f t="shared" si="25"/>
        <v>0.14347175412083801</v>
      </c>
      <c r="I262" s="72">
        <f>(F262-Players!$AA$2)/Players!$AA$3</f>
        <v>-1.4375623636832475</v>
      </c>
      <c r="J262" s="72">
        <f>(G262-Players!$AC$2)/Players!$AC$3</f>
        <v>-1.3065774729032871</v>
      </c>
      <c r="K262" s="72">
        <f>((H262-Players!$AD$2)/Players!$AD$3)*C262</f>
        <v>-180.55033492996947</v>
      </c>
      <c r="L262" s="72">
        <f t="shared" si="26"/>
        <v>-1.6012125543164453</v>
      </c>
      <c r="M262" s="76" cm="1">
        <f t="array" ref="M262:P262">_xlfn.XLOOKUP(A262,RvL!A:A,RvL!C:F,"")</f>
        <v>57</v>
      </c>
      <c r="N262" s="77">
        <v>3.5087720000000003E-2</v>
      </c>
      <c r="O262" s="77">
        <v>0.33333332999999998</v>
      </c>
      <c r="P262" s="77">
        <v>0.58181817999999996</v>
      </c>
      <c r="Q262" s="77">
        <f t="shared" si="27"/>
        <v>0.63157894999999997</v>
      </c>
      <c r="R262" s="77">
        <f t="shared" si="28"/>
        <v>0.36746411521531097</v>
      </c>
      <c r="S262" s="78">
        <f>IF(P262="","",(P262-Players!$AA$2)/Players!$AA$3)</f>
        <v>2.0501739183101875</v>
      </c>
      <c r="T262" s="78">
        <f>IFERROR((Q262-Players!$AC$2)/Players!$AC$3,"")</f>
        <v>-0.23496097767343829</v>
      </c>
      <c r="U262" s="78">
        <f>IFERROR(((R262-Players!$AD$2)/Players!$AD$3)*M262,"")</f>
        <v>92.613849163208513</v>
      </c>
      <c r="V262" s="78">
        <f t="shared" si="29"/>
        <v>0.67919817496737966</v>
      </c>
    </row>
    <row r="263" spans="1:22" x14ac:dyDescent="0.45">
      <c r="A263" t="s">
        <v>327</v>
      </c>
      <c r="B263" t="s">
        <v>33</v>
      </c>
      <c r="C263" s="68">
        <v>158</v>
      </c>
      <c r="D263" s="69">
        <v>5.0632910000000003E-2</v>
      </c>
      <c r="E263" s="69">
        <v>0.28481012999999999</v>
      </c>
      <c r="F263" s="69">
        <v>0.26351351000000001</v>
      </c>
      <c r="G263" s="69">
        <f t="shared" si="24"/>
        <v>0.66455695999999997</v>
      </c>
      <c r="H263" s="69">
        <f t="shared" si="25"/>
        <v>0.17511973712452961</v>
      </c>
      <c r="I263" s="72">
        <f>(F263-Players!$AA$2)/Players!$AA$3</f>
        <v>-1.427867588150713</v>
      </c>
      <c r="J263" s="72">
        <f>(G263-Players!$AC$2)/Players!$AC$3</f>
        <v>0.17942318482450179</v>
      </c>
      <c r="K263" s="72">
        <f>((H263-Players!$AD$2)/Players!$AD$3)*C263</f>
        <v>-190.54625272288104</v>
      </c>
      <c r="L263" s="72">
        <f t="shared" si="26"/>
        <v>-1.682152926457509</v>
      </c>
      <c r="M263" s="76" cm="1">
        <f t="array" ref="M263:P263">_xlfn.XLOOKUP(A263,RvL!A:A,RvL!C:F,"")</f>
        <v>66</v>
      </c>
      <c r="N263" s="77">
        <v>9.0909089999999998E-2</v>
      </c>
      <c r="O263" s="77">
        <v>0.27272727000000002</v>
      </c>
      <c r="P263" s="77">
        <v>0.39655172</v>
      </c>
      <c r="Q263" s="77">
        <f t="shared" si="27"/>
        <v>0.6363636399999999</v>
      </c>
      <c r="R263" s="77">
        <f t="shared" si="28"/>
        <v>0.25235109598746075</v>
      </c>
      <c r="S263" s="78">
        <f>IF(P263="","",(P263-Players!$AA$2)/Players!$AA$3)</f>
        <v>2.5810161300030676E-2</v>
      </c>
      <c r="T263" s="78">
        <f>IFERROR((Q263-Players!$AC$2)/Players!$AC$3,"")</f>
        <v>-0.17483910378043388</v>
      </c>
      <c r="U263" s="78">
        <f>IFERROR(((R263-Players!$AD$2)/Players!$AD$3)*M263,"")</f>
        <v>-4.5771329701816299</v>
      </c>
      <c r="V263" s="78">
        <f t="shared" si="29"/>
        <v>-0.41416977210385875</v>
      </c>
    </row>
    <row r="264" spans="1:22" x14ac:dyDescent="0.45">
      <c r="A264" t="s">
        <v>122</v>
      </c>
      <c r="B264" t="s">
        <v>42</v>
      </c>
      <c r="C264" s="68">
        <v>146</v>
      </c>
      <c r="D264" s="69">
        <v>0.12328767</v>
      </c>
      <c r="E264" s="69">
        <v>0.30821917999999998</v>
      </c>
      <c r="F264" s="69">
        <v>0.28925620000000002</v>
      </c>
      <c r="G264" s="69">
        <f t="shared" si="24"/>
        <v>0.56849315000000011</v>
      </c>
      <c r="H264" s="69">
        <f t="shared" si="25"/>
        <v>0.16444016829503005</v>
      </c>
      <c r="I264" s="72">
        <f>(F264-Players!$AA$2)/Players!$AA$3</f>
        <v>-1.1465831687045389</v>
      </c>
      <c r="J264" s="72">
        <f>(G264-Players!$AC$2)/Players!$AC$3</f>
        <v>-1.0276636422221024</v>
      </c>
      <c r="K264" s="72">
        <f>((H264-Players!$AD$2)/Players!$AD$3)*C264</f>
        <v>-199.0218780408066</v>
      </c>
      <c r="L264" s="72">
        <f t="shared" si="26"/>
        <v>-1.7507829693983981</v>
      </c>
      <c r="M264" s="76" cm="1">
        <f t="array" ref="M264:P264">_xlfn.XLOOKUP(A264,RvL!A:A,RvL!C:F,"")</f>
        <v>60</v>
      </c>
      <c r="N264" s="77">
        <v>6.6666669999999997E-2</v>
      </c>
      <c r="O264" s="77">
        <v>0.21666667000000001</v>
      </c>
      <c r="P264" s="77">
        <v>0.74545455000000005</v>
      </c>
      <c r="Q264" s="77">
        <f t="shared" si="27"/>
        <v>0.71666666000000001</v>
      </c>
      <c r="R264" s="77">
        <f t="shared" si="28"/>
        <v>0.53424242253030307</v>
      </c>
      <c r="S264" s="78">
        <f>IF(P264="","",(P264-Players!$AA$2)/Players!$AA$3)</f>
        <v>3.8381906848458267</v>
      </c>
      <c r="T264" s="78">
        <f>IFERROR((Q264-Players!$AC$2)/Players!$AC$3,"")</f>
        <v>0.8342060050285991</v>
      </c>
      <c r="U264" s="78">
        <f>IFERROR(((R264-Players!$AD$2)/Players!$AD$3)*M264,"")</f>
        <v>244.76002193491897</v>
      </c>
      <c r="V264" s="78">
        <f t="shared" si="29"/>
        <v>2.3907947133153602</v>
      </c>
    </row>
    <row r="265" spans="1:22" x14ac:dyDescent="0.45">
      <c r="A265" t="s">
        <v>373</v>
      </c>
      <c r="B265" t="s">
        <v>8</v>
      </c>
      <c r="C265" s="68">
        <v>140</v>
      </c>
      <c r="D265" s="69">
        <v>7.1428569999999997E-2</v>
      </c>
      <c r="E265" s="69">
        <v>0.3</v>
      </c>
      <c r="F265" s="69">
        <v>0.25</v>
      </c>
      <c r="G265" s="69">
        <f t="shared" si="24"/>
        <v>0.62857143000000004</v>
      </c>
      <c r="H265" s="69">
        <f t="shared" si="25"/>
        <v>0.15714285750000001</v>
      </c>
      <c r="I265" s="72">
        <f>(F265-Players!$AA$2)/Players!$AA$3</f>
        <v>-1.5755265862985395</v>
      </c>
      <c r="J265" s="72">
        <f>(G265-Players!$AC$2)/Players!$AC$3</f>
        <v>-0.27275187701502307</v>
      </c>
      <c r="K265" s="72">
        <f>((H265-Players!$AD$2)/Players!$AD$3)*C265</f>
        <v>-205.87845449673162</v>
      </c>
      <c r="L265" s="72">
        <f t="shared" si="26"/>
        <v>-1.8063030188279539</v>
      </c>
      <c r="M265" s="76" cm="1">
        <f t="array" ref="M265:P265">_xlfn.XLOOKUP(A265,RvL!A:A,RvL!C:F,"")</f>
        <v>43</v>
      </c>
      <c r="N265" s="77">
        <v>9.3023259999999997E-2</v>
      </c>
      <c r="O265" s="77">
        <v>0.16279070000000001</v>
      </c>
      <c r="P265" s="77">
        <v>0.58974358999999998</v>
      </c>
      <c r="Q265" s="77">
        <f t="shared" si="27"/>
        <v>0.74418603999999999</v>
      </c>
      <c r="R265" s="77">
        <f t="shared" si="28"/>
        <v>0.43887894685748358</v>
      </c>
      <c r="S265" s="78">
        <f>IF(P265="","",(P265-Players!$AA$2)/Players!$AA$3)</f>
        <v>2.1367730402637557</v>
      </c>
      <c r="T265" s="78">
        <f>IFERROR((Q265-Players!$AC$2)/Players!$AC$3,"")</f>
        <v>1.1799999214523782</v>
      </c>
      <c r="U265" s="78">
        <f>IFERROR(((R265-Players!$AD$2)/Players!$AD$3)*M265,"")</f>
        <v>115.06108277195497</v>
      </c>
      <c r="V265" s="78">
        <f t="shared" si="29"/>
        <v>0.93172248524278534</v>
      </c>
    </row>
    <row r="266" spans="1:22" x14ac:dyDescent="0.45">
      <c r="A266" t="s">
        <v>267</v>
      </c>
      <c r="B266" t="s">
        <v>63</v>
      </c>
      <c r="C266" s="68">
        <v>156</v>
      </c>
      <c r="D266" s="69">
        <v>0.14102564000000001</v>
      </c>
      <c r="E266" s="69">
        <v>0.29487179000000002</v>
      </c>
      <c r="F266" s="69">
        <v>0.2734375</v>
      </c>
      <c r="G266" s="69">
        <f t="shared" si="24"/>
        <v>0.56410256999999997</v>
      </c>
      <c r="H266" s="69">
        <f t="shared" si="25"/>
        <v>0.154246796484375</v>
      </c>
      <c r="I266" s="72">
        <f>(F266-Players!$AA$2)/Players!$AA$3</f>
        <v>-1.3194304448009064</v>
      </c>
      <c r="J266" s="72">
        <f>(G266-Players!$AC$2)/Players!$AC$3</f>
        <v>-1.0828333391255924</v>
      </c>
      <c r="K266" s="72">
        <f>((H266-Players!$AD$2)/Players!$AD$3)*C266</f>
        <v>-236.0564917141763</v>
      </c>
      <c r="L266" s="72">
        <f t="shared" si="26"/>
        <v>-2.0506649287067029</v>
      </c>
      <c r="M266" s="76" cm="1">
        <f t="array" ref="M266:P266">_xlfn.XLOOKUP(A266,RvL!A:A,RvL!C:F,"")</f>
        <v>85</v>
      </c>
      <c r="N266" s="77">
        <v>0.12941175999999999</v>
      </c>
      <c r="O266" s="77">
        <v>0.36470587999999998</v>
      </c>
      <c r="P266" s="77">
        <v>0.43055556</v>
      </c>
      <c r="Q266" s="77">
        <f t="shared" si="27"/>
        <v>0.50588235999999998</v>
      </c>
      <c r="R266" s="77">
        <f t="shared" si="28"/>
        <v>0.21781046280392158</v>
      </c>
      <c r="S266" s="78">
        <f>IF(P266="","",(P266-Players!$AA$2)/Players!$AA$3)</f>
        <v>0.39736225602441994</v>
      </c>
      <c r="T266" s="78">
        <f>IFERROR((Q266-Players!$AC$2)/Players!$AC$3,"")</f>
        <v>-1.8143975833387573</v>
      </c>
      <c r="U266" s="78">
        <f>IFERROR(((R266-Players!$AD$2)/Players!$AD$3)*M266,"")</f>
        <v>-49.104157475863353</v>
      </c>
      <c r="V266" s="78">
        <f t="shared" si="29"/>
        <v>-0.91508477784123077</v>
      </c>
    </row>
    <row r="267" spans="1:22" x14ac:dyDescent="0.45">
      <c r="A267" t="s">
        <v>392</v>
      </c>
      <c r="B267" t="s">
        <v>35</v>
      </c>
      <c r="C267" s="68">
        <v>103</v>
      </c>
      <c r="D267" s="69">
        <v>0.12621358999999999</v>
      </c>
      <c r="E267" s="69">
        <v>0.30097087</v>
      </c>
      <c r="F267" s="69">
        <v>0.12359551000000001</v>
      </c>
      <c r="G267" s="69">
        <f t="shared" si="24"/>
        <v>0.57281554000000001</v>
      </c>
      <c r="H267" s="69">
        <f t="shared" si="25"/>
        <v>7.0797428802225407E-2</v>
      </c>
      <c r="I267" s="72">
        <f>(F267-Players!$AA$2)/Players!$AA$3</f>
        <v>-2.956719211662854</v>
      </c>
      <c r="J267" s="72">
        <f>(G267-Players!$AC$2)/Players!$AC$3</f>
        <v>-0.97335078465005875</v>
      </c>
      <c r="K267" s="72">
        <f>((H267-Players!$AD$2)/Players!$AD$3)*C267</f>
        <v>-282.35734966954789</v>
      </c>
      <c r="L267" s="72">
        <f t="shared" si="26"/>
        <v>-2.4255788436666537</v>
      </c>
      <c r="M267" s="76" cm="1">
        <f t="array" ref="M267:P267">_xlfn.XLOOKUP(A267,RvL!A:A,RvL!C:F,"")</f>
        <v>61</v>
      </c>
      <c r="N267" s="77">
        <v>3.2786889999999999E-2</v>
      </c>
      <c r="O267" s="77">
        <v>0.31147541000000001</v>
      </c>
      <c r="P267" s="77">
        <v>0.51724137999999997</v>
      </c>
      <c r="Q267" s="77">
        <f t="shared" si="27"/>
        <v>0.65573769999999998</v>
      </c>
      <c r="R267" s="77">
        <f t="shared" si="28"/>
        <v>0.33917467286602598</v>
      </c>
      <c r="S267" s="78">
        <f>IF(P267="","",(P267-Players!$AA$2)/Players!$AA$3)</f>
        <v>1.3445581610722421</v>
      </c>
      <c r="T267" s="78">
        <f>IFERROR((Q267-Players!$AC$2)/Players!$AC$3,"")</f>
        <v>6.8605046648439E-2</v>
      </c>
      <c r="U267" s="78">
        <f>IFERROR(((R267-Players!$AD$2)/Players!$AD$3)*M267,"")</f>
        <v>73.716039369327632</v>
      </c>
      <c r="V267" s="78">
        <f t="shared" si="29"/>
        <v>0.46660376502386985</v>
      </c>
    </row>
    <row r="268" spans="1:22" x14ac:dyDescent="0.45">
      <c r="A268" t="s">
        <v>183</v>
      </c>
      <c r="B268" t="s">
        <v>12</v>
      </c>
      <c r="C268" s="68"/>
      <c r="D268" s="69"/>
      <c r="E268" s="69"/>
      <c r="F268" s="69"/>
      <c r="G268" s="69"/>
      <c r="H268" s="69"/>
      <c r="I268" s="72"/>
      <c r="J268" s="72"/>
      <c r="K268" s="72"/>
      <c r="L268" s="72"/>
      <c r="M268" s="76" cm="1">
        <f t="array" ref="M268:P268">_xlfn.XLOOKUP(A268,RvL!A:A,RvL!C:F,"")</f>
        <v>63</v>
      </c>
      <c r="N268" s="77">
        <v>3.1746030000000001E-2</v>
      </c>
      <c r="O268" s="77">
        <v>0.14285713999999999</v>
      </c>
      <c r="P268" s="77">
        <v>0.66666667000000002</v>
      </c>
      <c r="Q268" s="77">
        <f t="shared" si="27"/>
        <v>0.82539683000000008</v>
      </c>
      <c r="R268" s="77">
        <f t="shared" si="28"/>
        <v>0.55026455608465619</v>
      </c>
      <c r="S268" s="78">
        <f>IF(P268="","",(P268-Players!$AA$2)/Players!$AA$3)</f>
        <v>2.977293743415276</v>
      </c>
      <c r="T268" s="78">
        <f>IFERROR((Q268-Players!$AC$2)/Players!$AC$3,"")</f>
        <v>2.2004515860599794</v>
      </c>
      <c r="U268" s="78">
        <f>IFERROR(((R268-Players!$AD$2)/Players!$AD$3)*M268,"")</f>
        <v>271.85360126609635</v>
      </c>
      <c r="V268" s="78">
        <f t="shared" si="29"/>
        <v>2.6955889500016883</v>
      </c>
    </row>
    <row r="269" spans="1:22" x14ac:dyDescent="0.45">
      <c r="A269" t="s">
        <v>489</v>
      </c>
      <c r="B269" t="s">
        <v>8</v>
      </c>
      <c r="C269" s="68"/>
      <c r="D269" s="69"/>
      <c r="E269" s="69"/>
      <c r="F269" s="69"/>
      <c r="G269" s="69"/>
      <c r="H269" s="69"/>
      <c r="I269" s="72"/>
      <c r="J269" s="72"/>
      <c r="K269" s="72"/>
      <c r="L269" s="72"/>
      <c r="M269" s="76" cm="1">
        <f t="array" ref="M269:P269">_xlfn.XLOOKUP(A269,RvL!A:A,RvL!C:F,"")</f>
        <v>19</v>
      </c>
      <c r="N269" s="77">
        <v>5.2631579999999997E-2</v>
      </c>
      <c r="O269" s="77">
        <v>5.2631579999999997E-2</v>
      </c>
      <c r="P269" s="77">
        <v>1.11111111</v>
      </c>
      <c r="Q269" s="77">
        <f t="shared" si="27"/>
        <v>0.89473683999999998</v>
      </c>
      <c r="R269" s="77">
        <f t="shared" si="28"/>
        <v>0.99415204345029229</v>
      </c>
      <c r="S269" s="78">
        <f>IF(P269="","",(P269-Players!$AA$2)/Players!$AA$3)</f>
        <v>7.8336353410291952</v>
      </c>
      <c r="T269" s="78">
        <f>IFERROR((Q269-Players!$AC$2)/Players!$AC$3,"")</f>
        <v>3.0717413325137146</v>
      </c>
      <c r="U269" s="78">
        <f>IFERROR(((R269-Players!$AD$2)/Players!$AD$3)*M269,"")</f>
        <v>206.11142401695983</v>
      </c>
      <c r="V269" s="78">
        <f t="shared" si="29"/>
        <v>1.9560101557856839</v>
      </c>
    </row>
    <row r="270" spans="1:22" x14ac:dyDescent="0.45">
      <c r="A270" t="s">
        <v>132</v>
      </c>
      <c r="B270" t="s">
        <v>8</v>
      </c>
      <c r="C270" s="68"/>
      <c r="D270" s="69"/>
      <c r="E270" s="69"/>
      <c r="F270" s="69"/>
      <c r="G270" s="69"/>
      <c r="H270" s="69"/>
      <c r="I270" s="72"/>
      <c r="J270" s="72"/>
      <c r="K270" s="72"/>
      <c r="L270" s="72"/>
      <c r="M270" s="76" cm="1">
        <f t="array" ref="M270:P270">_xlfn.XLOOKUP(A270,RvL!A:A,RvL!C:F,"")</f>
        <v>58</v>
      </c>
      <c r="N270" s="77">
        <v>5.1724140000000002E-2</v>
      </c>
      <c r="O270" s="77">
        <v>0.17241379000000001</v>
      </c>
      <c r="P270" s="77">
        <v>0.61818181999999999</v>
      </c>
      <c r="Q270" s="77">
        <f t="shared" si="27"/>
        <v>0.77586206999999996</v>
      </c>
      <c r="R270" s="77">
        <f t="shared" si="28"/>
        <v>0.47962382650156737</v>
      </c>
      <c r="S270" s="78">
        <f>IF(P270="","",(P270-Players!$AA$2)/Players!$AA$3)</f>
        <v>2.4475110018220381</v>
      </c>
      <c r="T270" s="78">
        <f>IFERROR((Q270-Players!$AC$2)/Players!$AC$3,"")</f>
        <v>1.5780240946153317</v>
      </c>
      <c r="U270" s="78">
        <f>IFERROR(((R270-Players!$AD$2)/Players!$AD$3)*M270,"")</f>
        <v>189.97867931749471</v>
      </c>
      <c r="V270" s="78">
        <f t="shared" si="29"/>
        <v>1.7745218575352371</v>
      </c>
    </row>
    <row r="271" spans="1:22" x14ac:dyDescent="0.45">
      <c r="A271" t="s">
        <v>326</v>
      </c>
      <c r="B271" t="s">
        <v>33</v>
      </c>
      <c r="C271" s="68"/>
      <c r="D271" s="69"/>
      <c r="E271" s="69"/>
      <c r="F271" s="69"/>
      <c r="G271" s="69"/>
      <c r="H271" s="69"/>
      <c r="I271" s="72"/>
      <c r="J271" s="72"/>
      <c r="K271" s="72"/>
      <c r="L271" s="72"/>
      <c r="M271" s="76" cm="1">
        <f t="array" ref="M271:P271">_xlfn.XLOOKUP(A271,RvL!A:A,RvL!C:F,"")</f>
        <v>37</v>
      </c>
      <c r="N271" s="77">
        <v>2.702703E-2</v>
      </c>
      <c r="O271" s="77">
        <v>0.37837838000000001</v>
      </c>
      <c r="P271" s="77">
        <v>0.11111111</v>
      </c>
      <c r="Q271" s="77">
        <f t="shared" si="27"/>
        <v>0.59459459000000003</v>
      </c>
      <c r="R271" s="77">
        <f t="shared" si="28"/>
        <v>6.6066064894894902E-2</v>
      </c>
      <c r="S271" s="78">
        <f>IF(P271="","",(P271-Players!$AA$2)/Players!$AA$3)</f>
        <v>-3.093133362869811</v>
      </c>
      <c r="T271" s="78">
        <f>IFERROR((Q271-Players!$AC$2)/Players!$AC$3,"")</f>
        <v>-0.69968680691911711</v>
      </c>
      <c r="U271" s="78">
        <f>IFERROR(((R271-Players!$AD$2)/Players!$AD$3)*M271,"")</f>
        <v>-104.00575966856721</v>
      </c>
      <c r="V271" s="78">
        <f t="shared" si="29"/>
        <v>-1.532710515977854</v>
      </c>
    </row>
    <row r="272" spans="1:22" x14ac:dyDescent="0.45">
      <c r="A272" t="s">
        <v>158</v>
      </c>
      <c r="B272" t="s">
        <v>66</v>
      </c>
      <c r="C272" s="68"/>
      <c r="D272" s="69"/>
      <c r="E272" s="69"/>
      <c r="F272" s="69"/>
      <c r="G272" s="69"/>
      <c r="H272" s="69"/>
      <c r="I272" s="72"/>
      <c r="J272" s="72"/>
      <c r="K272" s="72"/>
      <c r="L272" s="72"/>
      <c r="M272" s="76" cm="1">
        <f t="array" ref="M272:P272">_xlfn.XLOOKUP(A272,RvL!A:A,RvL!C:F,"")</f>
        <v>63</v>
      </c>
      <c r="N272" s="77">
        <v>6.3492060000000003E-2</v>
      </c>
      <c r="O272" s="77">
        <v>0.20634921000000001</v>
      </c>
      <c r="P272" s="77">
        <v>0.57627119000000004</v>
      </c>
      <c r="Q272" s="77">
        <f t="shared" si="27"/>
        <v>0.73015873000000009</v>
      </c>
      <c r="R272" s="77">
        <f t="shared" si="28"/>
        <v>0.42076944022598878</v>
      </c>
      <c r="S272" s="78">
        <f>IF(P272="","",(P272-Players!$AA$2)/Players!$AA$3)</f>
        <v>1.9895632415773477</v>
      </c>
      <c r="T272" s="78">
        <f>IFERROR((Q272-Players!$AC$2)/Players!$AC$3,"")</f>
        <v>1.0037401924254012</v>
      </c>
      <c r="U272" s="78">
        <f>IFERROR(((R272-Players!$AD$2)/Players!$AD$3)*M272,"")</f>
        <v>151.7868936650641</v>
      </c>
      <c r="V272" s="78">
        <f t="shared" si="29"/>
        <v>1.3448762941590757</v>
      </c>
    </row>
    <row r="273" spans="1:22" x14ac:dyDescent="0.45">
      <c r="A273" t="s">
        <v>116</v>
      </c>
      <c r="B273" t="s">
        <v>117</v>
      </c>
      <c r="C273" s="68"/>
      <c r="D273" s="69"/>
      <c r="E273" s="69"/>
      <c r="F273" s="69"/>
      <c r="G273" s="69"/>
      <c r="H273" s="69"/>
      <c r="I273" s="72"/>
      <c r="J273" s="72"/>
      <c r="K273" s="72"/>
      <c r="L273" s="72"/>
      <c r="M273" s="76" cm="1">
        <f t="array" ref="M273:P273">_xlfn.XLOOKUP(A273,RvL!A:A,RvL!C:F,"")</f>
        <v>64</v>
      </c>
      <c r="N273" s="77">
        <v>0.109375</v>
      </c>
      <c r="O273" s="77">
        <v>7.8125E-2</v>
      </c>
      <c r="P273" s="77">
        <v>0.50909090999999995</v>
      </c>
      <c r="Q273" s="77">
        <f t="shared" si="27"/>
        <v>0.8125</v>
      </c>
      <c r="R273" s="77">
        <f t="shared" si="28"/>
        <v>0.41363636437499995</v>
      </c>
      <c r="S273" s="78">
        <f>IF(P273="","",(P273-Players!$AA$2)/Players!$AA$3)</f>
        <v>1.2554998605541743</v>
      </c>
      <c r="T273" s="78">
        <f>IFERROR((Q273-Players!$AC$2)/Players!$AC$3,"")</f>
        <v>2.0383968684336478</v>
      </c>
      <c r="U273" s="78">
        <f>IFERROR(((R273-Players!$AD$2)/Players!$AD$3)*M273,"")</f>
        <v>147.47750587302872</v>
      </c>
      <c r="V273" s="78">
        <f t="shared" si="29"/>
        <v>1.2963970383692234</v>
      </c>
    </row>
    <row r="274" spans="1:22" x14ac:dyDescent="0.45">
      <c r="A274" t="s">
        <v>173</v>
      </c>
      <c r="B274" t="s">
        <v>47</v>
      </c>
      <c r="C274" s="68"/>
      <c r="D274" s="69"/>
      <c r="E274" s="69"/>
      <c r="F274" s="69"/>
      <c r="G274" s="69"/>
      <c r="H274" s="69"/>
      <c r="I274" s="72"/>
      <c r="J274" s="72"/>
      <c r="K274" s="72"/>
      <c r="L274" s="72"/>
      <c r="M274" s="76" cm="1">
        <f t="array" ref="M274:P274">_xlfn.XLOOKUP(A274,RvL!A:A,RvL!C:F,"")</f>
        <v>50</v>
      </c>
      <c r="N274" s="77">
        <v>0.12</v>
      </c>
      <c r="O274" s="77">
        <v>0.08</v>
      </c>
      <c r="P274" s="77">
        <v>0.56818181999999995</v>
      </c>
      <c r="Q274" s="77">
        <f t="shared" si="27"/>
        <v>0.8</v>
      </c>
      <c r="R274" s="77">
        <f t="shared" si="28"/>
        <v>0.45454545599999996</v>
      </c>
      <c r="S274" s="78">
        <f>IF(P274="","",(P274-Players!$AA$2)/Players!$AA$3)</f>
        <v>1.9011725666270871</v>
      </c>
      <c r="T274" s="78">
        <f>IFERROR((Q274-Players!$AC$2)/Players!$AC$3,"")</f>
        <v>1.8813285058725282</v>
      </c>
      <c r="U274" s="78">
        <f>IFERROR(((R274-Players!$AD$2)/Players!$AD$3)*M274,"")</f>
        <v>145.32040629563252</v>
      </c>
      <c r="V274" s="78">
        <f t="shared" si="29"/>
        <v>1.2721303473162513</v>
      </c>
    </row>
    <row r="275" spans="1:22" x14ac:dyDescent="0.45">
      <c r="A275" t="s">
        <v>218</v>
      </c>
      <c r="B275" t="s">
        <v>112</v>
      </c>
      <c r="C275" s="68"/>
      <c r="D275" s="69"/>
      <c r="E275" s="69"/>
      <c r="F275" s="69"/>
      <c r="G275" s="69"/>
      <c r="H275" s="69"/>
      <c r="I275" s="72"/>
      <c r="J275" s="72"/>
      <c r="K275" s="72"/>
      <c r="L275" s="72"/>
      <c r="M275" s="76" cm="1">
        <f t="array" ref="M275:P275">_xlfn.XLOOKUP(A275,RvL!A:A,RvL!C:F,"")</f>
        <v>58</v>
      </c>
      <c r="N275" s="77">
        <v>0.10344828</v>
      </c>
      <c r="O275" s="77">
        <v>0.37931034000000002</v>
      </c>
      <c r="P275" s="77">
        <v>0.31372549</v>
      </c>
      <c r="Q275" s="77">
        <f t="shared" si="27"/>
        <v>0.51724137999999997</v>
      </c>
      <c r="R275" s="77">
        <f t="shared" si="28"/>
        <v>0.1622718053887762</v>
      </c>
      <c r="S275" s="78">
        <f>IF(P275="","",(P275-Players!$AA$2)/Players!$AA$3)</f>
        <v>-0.87921289652591039</v>
      </c>
      <c r="T275" s="78">
        <f>IFERROR((Q275-Players!$AC$2)/Players!$AC$3,"")</f>
        <v>-1.6716661696028359</v>
      </c>
      <c r="U275" s="78">
        <f>IFERROR(((R275-Players!$AD$2)/Players!$AD$3)*M275,"")</f>
        <v>-80.914409967315351</v>
      </c>
      <c r="V275" s="78">
        <f t="shared" si="29"/>
        <v>-1.2729401024706521</v>
      </c>
    </row>
    <row r="276" spans="1:22" x14ac:dyDescent="0.45">
      <c r="A276" t="s">
        <v>377</v>
      </c>
      <c r="B276" t="s">
        <v>33</v>
      </c>
      <c r="C276" s="68"/>
      <c r="D276" s="69"/>
      <c r="E276" s="69"/>
      <c r="F276" s="69"/>
      <c r="G276" s="69"/>
      <c r="H276" s="69"/>
      <c r="I276" s="72"/>
      <c r="J276" s="72"/>
      <c r="K276" s="72"/>
      <c r="L276" s="72"/>
      <c r="M276" s="76" cm="1">
        <f t="array" ref="M276:P276">_xlfn.XLOOKUP(A276,RvL!A:A,RvL!C:F,"")</f>
        <v>28</v>
      </c>
      <c r="N276" s="77">
        <v>7.1428569999999997E-2</v>
      </c>
      <c r="O276" s="77">
        <v>0.32142857000000002</v>
      </c>
      <c r="P276" s="77">
        <v>0.11538461999999999</v>
      </c>
      <c r="Q276" s="77">
        <f t="shared" si="27"/>
        <v>0.60714285999999995</v>
      </c>
      <c r="R276" s="77">
        <f t="shared" si="28"/>
        <v>7.0054948186813196E-2</v>
      </c>
      <c r="S276" s="78">
        <f>IF(P276="","",(P276-Players!$AA$2)/Players!$AA$3)</f>
        <v>-3.0464377075460116</v>
      </c>
      <c r="T276" s="78">
        <f>IFERROR((Q276-Players!$AC$2)/Players!$AC$3,"")</f>
        <v>-0.54201190916913178</v>
      </c>
      <c r="U276" s="78">
        <f>IFERROR(((R276-Players!$AD$2)/Players!$AD$3)*M276,"")</f>
        <v>-77.063302820311478</v>
      </c>
      <c r="V276" s="78">
        <f t="shared" si="29"/>
        <v>-1.2296163596413838</v>
      </c>
    </row>
    <row r="277" spans="1:22" x14ac:dyDescent="0.45">
      <c r="A277" t="s">
        <v>337</v>
      </c>
      <c r="B277" t="s">
        <v>7</v>
      </c>
      <c r="C277" s="68"/>
      <c r="D277" s="69"/>
      <c r="E277" s="69"/>
      <c r="F277" s="69"/>
      <c r="G277" s="69"/>
      <c r="H277" s="69"/>
      <c r="I277" s="72"/>
      <c r="J277" s="72"/>
      <c r="K277" s="72"/>
      <c r="L277" s="72"/>
      <c r="M277" s="76" cm="1">
        <f t="array" ref="M277:P277">_xlfn.XLOOKUP(A277,RvL!A:A,RvL!C:F,"")</f>
        <v>74</v>
      </c>
      <c r="N277" s="77">
        <v>5.4054049999999999E-2</v>
      </c>
      <c r="O277" s="77">
        <v>0.16216216</v>
      </c>
      <c r="P277" s="77">
        <v>0.49253731000000001</v>
      </c>
      <c r="Q277" s="77">
        <f t="shared" si="27"/>
        <v>0.78378378999999998</v>
      </c>
      <c r="R277" s="77">
        <f t="shared" si="28"/>
        <v>0.38604275954820488</v>
      </c>
      <c r="S277" s="78">
        <f>IF(P277="","",(P277-Players!$AA$2)/Players!$AA$3)</f>
        <v>1.0746225021373121</v>
      </c>
      <c r="T277" s="78">
        <f>IFERROR((Q277-Players!$AC$2)/Players!$AC$3,"")</f>
        <v>1.6775642217407463</v>
      </c>
      <c r="U277" s="78">
        <f>IFERROR(((R277-Players!$AD$2)/Players!$AD$3)*M277,"")</f>
        <v>140.46918144080735</v>
      </c>
      <c r="V277" s="78">
        <f t="shared" si="29"/>
        <v>1.2175555951749317</v>
      </c>
    </row>
    <row r="278" spans="1:22" x14ac:dyDescent="0.45">
      <c r="A278" t="s">
        <v>236</v>
      </c>
      <c r="B278" t="s">
        <v>57</v>
      </c>
      <c r="C278" s="68"/>
      <c r="D278" s="69"/>
      <c r="E278" s="69"/>
      <c r="F278" s="69"/>
      <c r="G278" s="69"/>
      <c r="H278" s="69"/>
      <c r="I278" s="72"/>
      <c r="J278" s="72"/>
      <c r="K278" s="72"/>
      <c r="L278" s="72"/>
      <c r="M278" s="76" cm="1">
        <f t="array" ref="M278:P278">_xlfn.XLOOKUP(A278,RvL!A:A,RvL!C:F,"")</f>
        <v>39</v>
      </c>
      <c r="N278" s="77">
        <v>0.10256410000000001</v>
      </c>
      <c r="O278" s="77">
        <v>0.17948718</v>
      </c>
      <c r="P278" s="77">
        <v>0.18181818</v>
      </c>
      <c r="Q278" s="77">
        <f t="shared" si="27"/>
        <v>0.71794871999999998</v>
      </c>
      <c r="R278" s="77">
        <f t="shared" si="28"/>
        <v>0.13053612960372959</v>
      </c>
      <c r="S278" s="78">
        <f>IF(P278="","",(P278-Players!$AA$2)/Players!$AA$3)</f>
        <v>-2.3205335632494148</v>
      </c>
      <c r="T278" s="78">
        <f>IFERROR((Q278-Players!$AC$2)/Players!$AC$3,"")</f>
        <v>0.8503156902210075</v>
      </c>
      <c r="U278" s="78">
        <f>IFERROR(((R278-Players!$AD$2)/Players!$AD$3)*M278,"")</f>
        <v>-72.623462169085826</v>
      </c>
      <c r="V278" s="78">
        <f t="shared" si="29"/>
        <v>-1.1796695502605341</v>
      </c>
    </row>
    <row r="279" spans="1:22" x14ac:dyDescent="0.45">
      <c r="A279" t="s">
        <v>174</v>
      </c>
      <c r="B279" t="s">
        <v>18</v>
      </c>
      <c r="C279" s="68"/>
      <c r="D279" s="69"/>
      <c r="E279" s="69"/>
      <c r="F279" s="69"/>
      <c r="G279" s="69"/>
      <c r="H279" s="69"/>
      <c r="I279" s="72"/>
      <c r="J279" s="72"/>
      <c r="K279" s="72"/>
      <c r="L279" s="72"/>
      <c r="M279" s="76" cm="1">
        <f t="array" ref="M279:P279">_xlfn.XLOOKUP(A279,RvL!A:A,RvL!C:F,"")</f>
        <v>62</v>
      </c>
      <c r="N279" s="77">
        <v>9.6774189999999996E-2</v>
      </c>
      <c r="O279" s="77">
        <v>0.37096773999999999</v>
      </c>
      <c r="P279" s="77">
        <v>0.35185185000000002</v>
      </c>
      <c r="Q279" s="77">
        <f t="shared" si="27"/>
        <v>0.53225807000000003</v>
      </c>
      <c r="R279" s="77">
        <f t="shared" si="28"/>
        <v>0.18727598660692951</v>
      </c>
      <c r="S279" s="78">
        <f>IF(P279="","",(P279-Players!$AA$2)/Players!$AA$3)</f>
        <v>-0.46261497928432316</v>
      </c>
      <c r="T279" s="78">
        <f>IFERROR((Q279-Players!$AC$2)/Players!$AC$3,"")</f>
        <v>-1.4829744168517993</v>
      </c>
      <c r="U279" s="78">
        <f>IFERROR(((R279-Players!$AD$2)/Players!$AD$3)*M279,"")</f>
        <v>-63.679056477679239</v>
      </c>
      <c r="V279" s="78">
        <f t="shared" si="29"/>
        <v>-1.0790478025024595</v>
      </c>
    </row>
    <row r="280" spans="1:22" x14ac:dyDescent="0.45">
      <c r="A280" t="s">
        <v>120</v>
      </c>
      <c r="B280" t="s">
        <v>114</v>
      </c>
      <c r="C280" s="68"/>
      <c r="D280" s="69"/>
      <c r="E280" s="69"/>
      <c r="F280" s="69"/>
      <c r="G280" s="69"/>
      <c r="H280" s="69"/>
      <c r="I280" s="72"/>
      <c r="J280" s="72"/>
      <c r="K280" s="72"/>
      <c r="L280" s="72"/>
      <c r="M280" s="76" cm="1">
        <f t="array" ref="M280:P280">_xlfn.XLOOKUP(A280,RvL!A:A,RvL!C:F,"")</f>
        <v>69</v>
      </c>
      <c r="N280" s="77">
        <v>0.11594203</v>
      </c>
      <c r="O280" s="77">
        <v>0.24637681</v>
      </c>
      <c r="P280" s="77">
        <v>0.59016393</v>
      </c>
      <c r="Q280" s="77">
        <f t="shared" si="27"/>
        <v>0.63768115999999997</v>
      </c>
      <c r="R280" s="77">
        <f t="shared" si="28"/>
        <v>0.3763364194725588</v>
      </c>
      <c r="S280" s="78">
        <f>IF(P280="","",(P280-Players!$AA$2)/Players!$AA$3)</f>
        <v>2.1413659982207531</v>
      </c>
      <c r="T280" s="78">
        <f>IFERROR((Q280-Players!$AC$2)/Players!$AC$3,"")</f>
        <v>-0.15828384705711082</v>
      </c>
      <c r="U280" s="78">
        <f>IFERROR(((R280-Players!$AD$2)/Players!$AD$3)*M280,"")</f>
        <v>121.12128150788722</v>
      </c>
      <c r="V280" s="78">
        <f t="shared" si="29"/>
        <v>0.99989781288435642</v>
      </c>
    </row>
    <row r="281" spans="1:22" x14ac:dyDescent="0.45">
      <c r="A281" t="s">
        <v>330</v>
      </c>
      <c r="B281" t="s">
        <v>42</v>
      </c>
      <c r="C281" s="68"/>
      <c r="D281" s="69"/>
      <c r="E281" s="69"/>
      <c r="F281" s="69"/>
      <c r="G281" s="69"/>
      <c r="H281" s="69"/>
      <c r="I281" s="72"/>
      <c r="J281" s="72"/>
      <c r="K281" s="72"/>
      <c r="L281" s="72"/>
      <c r="M281" s="76" cm="1">
        <f t="array" ref="M281:P281">_xlfn.XLOOKUP(A281,RvL!A:A,RvL!C:F,"")</f>
        <v>40</v>
      </c>
      <c r="N281" s="77">
        <v>0.1</v>
      </c>
      <c r="O281" s="77">
        <v>0.42499999999999999</v>
      </c>
      <c r="P281" s="77">
        <v>0.34285714</v>
      </c>
      <c r="Q281" s="77">
        <f t="shared" si="27"/>
        <v>0.47500000000000003</v>
      </c>
      <c r="R281" s="77">
        <f t="shared" si="28"/>
        <v>0.16285714150000002</v>
      </c>
      <c r="S281" s="78">
        <f>IF(P281="","",(P281-Players!$AA$2)/Players!$AA$3)</f>
        <v>-0.56089809501297072</v>
      </c>
      <c r="T281" s="78">
        <f>IFERROR((Q281-Players!$AC$2)/Players!$AC$3,"")</f>
        <v>-2.2024489207165998</v>
      </c>
      <c r="U281" s="78">
        <f>IFERROR(((R281-Players!$AD$2)/Players!$AD$3)*M281,"")</f>
        <v>-55.458458257288086</v>
      </c>
      <c r="V281" s="78">
        <f t="shared" si="29"/>
        <v>-0.9865686608924823</v>
      </c>
    </row>
    <row r="282" spans="1:22" x14ac:dyDescent="0.45">
      <c r="A282" t="s">
        <v>319</v>
      </c>
      <c r="B282" t="s">
        <v>55</v>
      </c>
      <c r="C282" s="68"/>
      <c r="D282" s="69"/>
      <c r="E282" s="69"/>
      <c r="F282" s="69"/>
      <c r="G282" s="69"/>
      <c r="H282" s="69"/>
      <c r="I282" s="72"/>
      <c r="J282" s="72"/>
      <c r="K282" s="72"/>
      <c r="L282" s="72"/>
      <c r="M282" s="76" cm="1">
        <f t="array" ref="M282:P282">_xlfn.XLOOKUP(A282,RvL!A:A,RvL!C:F,"")</f>
        <v>101</v>
      </c>
      <c r="N282" s="77">
        <v>0.10891089</v>
      </c>
      <c r="O282" s="77">
        <v>0.20792078999999999</v>
      </c>
      <c r="P282" s="77">
        <v>0.48888889000000002</v>
      </c>
      <c r="Q282" s="77">
        <f t="shared" si="27"/>
        <v>0.68316832000000005</v>
      </c>
      <c r="R282" s="77">
        <f t="shared" si="28"/>
        <v>0.33399340164796482</v>
      </c>
      <c r="S282" s="78">
        <f>IF(P282="","",(P282-Players!$AA$2)/Players!$AA$3)</f>
        <v>1.0347570606626331</v>
      </c>
      <c r="T282" s="78">
        <f>IFERROR((Q282-Players!$AC$2)/Players!$AC$3,"")</f>
        <v>0.41328365204334533</v>
      </c>
      <c r="U282" s="78">
        <f>IFERROR(((R282-Players!$AD$2)/Players!$AD$3)*M282,"")</f>
        <v>114.35272998648867</v>
      </c>
      <c r="V282" s="78">
        <f t="shared" si="29"/>
        <v>0.92375373944099348</v>
      </c>
    </row>
    <row r="283" spans="1:22" x14ac:dyDescent="0.45">
      <c r="A283" t="s">
        <v>462</v>
      </c>
      <c r="B283" t="s">
        <v>624</v>
      </c>
      <c r="C283" s="68"/>
      <c r="D283" s="69"/>
      <c r="E283" s="69"/>
      <c r="F283" s="69"/>
      <c r="G283" s="69"/>
      <c r="H283" s="69"/>
      <c r="I283" s="72"/>
      <c r="J283" s="72"/>
      <c r="K283" s="72"/>
      <c r="L283" s="72"/>
      <c r="M283" s="76" cm="1">
        <f t="array" ref="M283:P283">_xlfn.XLOOKUP(A283,RvL!A:A,RvL!C:F,"")</f>
        <v>18</v>
      </c>
      <c r="N283" s="77">
        <v>0.11111111</v>
      </c>
      <c r="O283" s="77">
        <v>0.27777777999999997</v>
      </c>
      <c r="P283" s="77">
        <v>0.125</v>
      </c>
      <c r="Q283" s="77">
        <f t="shared" si="27"/>
        <v>0.61111111000000007</v>
      </c>
      <c r="R283" s="77">
        <f t="shared" si="28"/>
        <v>7.6388888750000009E-2</v>
      </c>
      <c r="S283" s="78">
        <f>IF(P283="","",(P283-Players!$AA$2)/Players!$AA$3)</f>
        <v>-2.9413726742859154</v>
      </c>
      <c r="T283" s="78">
        <f>IFERROR((Q283-Players!$AC$2)/Players!$AC$3,"")</f>
        <v>-0.49214898679047708</v>
      </c>
      <c r="U283" s="78">
        <f>IFERROR(((R283-Players!$AD$2)/Players!$AD$3)*M283,"")</f>
        <v>-47.862759594602508</v>
      </c>
      <c r="V283" s="78">
        <f t="shared" si="29"/>
        <v>-0.9011194425483956</v>
      </c>
    </row>
    <row r="284" spans="1:22" x14ac:dyDescent="0.45">
      <c r="A284" t="s">
        <v>297</v>
      </c>
      <c r="B284" t="s">
        <v>18</v>
      </c>
      <c r="C284" s="68"/>
      <c r="D284" s="69"/>
      <c r="E284" s="69"/>
      <c r="F284" s="69"/>
      <c r="G284" s="69"/>
      <c r="H284" s="69"/>
      <c r="I284" s="72"/>
      <c r="J284" s="72"/>
      <c r="K284" s="72"/>
      <c r="L284" s="72"/>
      <c r="M284" s="76" cm="1">
        <f t="array" ref="M284:P284">_xlfn.XLOOKUP(A284,RvL!A:A,RvL!C:F,"")</f>
        <v>38</v>
      </c>
      <c r="N284" s="77">
        <v>0.39473683999999998</v>
      </c>
      <c r="O284" s="77">
        <v>0.18421053000000001</v>
      </c>
      <c r="P284" s="77">
        <v>0.4</v>
      </c>
      <c r="Q284" s="77">
        <f t="shared" si="27"/>
        <v>0.42105263000000004</v>
      </c>
      <c r="R284" s="77">
        <f t="shared" si="28"/>
        <v>0.16842105200000002</v>
      </c>
      <c r="S284" s="78">
        <f>IF(P284="","",(P284-Players!$AA$2)/Players!$AA$3)</f>
        <v>6.348871928631182E-2</v>
      </c>
      <c r="T284" s="78">
        <f>IFERROR((Q284-Players!$AC$2)/Players!$AC$3,"")</f>
        <v>-2.8803229263469117</v>
      </c>
      <c r="U284" s="78">
        <f>IFERROR(((R284-Players!$AD$2)/Players!$AD$3)*M284,"")</f>
        <v>-49.573873490431637</v>
      </c>
      <c r="V284" s="78">
        <f t="shared" si="29"/>
        <v>-0.9203689351085188</v>
      </c>
    </row>
    <row r="285" spans="1:22" x14ac:dyDescent="0.45">
      <c r="A285" t="s">
        <v>383</v>
      </c>
      <c r="B285" t="s">
        <v>112</v>
      </c>
      <c r="C285" s="68"/>
      <c r="D285" s="69"/>
      <c r="E285" s="69"/>
      <c r="F285" s="69"/>
      <c r="G285" s="69"/>
      <c r="H285" s="69"/>
      <c r="I285" s="72"/>
      <c r="J285" s="72"/>
      <c r="K285" s="72"/>
      <c r="L285" s="72"/>
      <c r="M285" s="76" cm="1">
        <f t="array" ref="M285:P285">_xlfn.XLOOKUP(A285,RvL!A:A,RvL!C:F,"")</f>
        <v>27</v>
      </c>
      <c r="N285" s="77">
        <v>3.703704E-2</v>
      </c>
      <c r="O285" s="77">
        <v>0.25925925999999999</v>
      </c>
      <c r="P285" s="77">
        <v>0.19230769</v>
      </c>
      <c r="Q285" s="77">
        <f t="shared" si="27"/>
        <v>0.70370370000000004</v>
      </c>
      <c r="R285" s="77">
        <f t="shared" si="28"/>
        <v>0.13532763299145301</v>
      </c>
      <c r="S285" s="78">
        <f>IF(P285="","",(P285-Players!$AA$2)/Players!$AA$3)</f>
        <v>-2.2059171136621791</v>
      </c>
      <c r="T285" s="78">
        <f>IFERROR((Q285-Players!$AC$2)/Players!$AC$3,"")</f>
        <v>0.67132033293697546</v>
      </c>
      <c r="U285" s="78">
        <f>IFERROR(((R285-Players!$AD$2)/Players!$AD$3)*M285,"")</f>
        <v>-48.373793411108963</v>
      </c>
      <c r="V285" s="78">
        <f t="shared" si="29"/>
        <v>-0.90686841207800473</v>
      </c>
    </row>
    <row r="286" spans="1:22" x14ac:dyDescent="0.45">
      <c r="A286" t="s">
        <v>378</v>
      </c>
      <c r="B286" t="s">
        <v>18</v>
      </c>
      <c r="C286" s="68"/>
      <c r="D286" s="69"/>
      <c r="E286" s="69"/>
      <c r="F286" s="69"/>
      <c r="G286" s="69"/>
      <c r="H286" s="69"/>
      <c r="I286" s="72"/>
      <c r="J286" s="72"/>
      <c r="K286" s="72"/>
      <c r="L286" s="72"/>
      <c r="M286" s="76" cm="1">
        <f t="array" ref="M286:P286">_xlfn.XLOOKUP(A286,RvL!A:A,RvL!C:F,"")</f>
        <v>49</v>
      </c>
      <c r="N286" s="77">
        <v>6.1224489999999999E-2</v>
      </c>
      <c r="O286" s="77">
        <v>0.20408163000000001</v>
      </c>
      <c r="P286" s="77">
        <v>0.26190476000000001</v>
      </c>
      <c r="Q286" s="77">
        <f t="shared" si="27"/>
        <v>0.73469388000000002</v>
      </c>
      <c r="R286" s="77">
        <f t="shared" si="28"/>
        <v>0.19241982431486881</v>
      </c>
      <c r="S286" s="78">
        <f>IF(P286="","",(P286-Players!$AA$2)/Players!$AA$3)</f>
        <v>-1.4454460273031104</v>
      </c>
      <c r="T286" s="78">
        <f>IFERROR((Q286-Players!$AC$2)/Players!$AC$3,"")</f>
        <v>1.0607264791829256</v>
      </c>
      <c r="U286" s="78">
        <f>IFERROR(((R286-Players!$AD$2)/Players!$AD$3)*M286,"")</f>
        <v>-46.617525064946641</v>
      </c>
      <c r="V286" s="78">
        <f t="shared" si="29"/>
        <v>-0.88711094616913821</v>
      </c>
    </row>
    <row r="287" spans="1:22" x14ac:dyDescent="0.45">
      <c r="A287" t="s">
        <v>208</v>
      </c>
      <c r="B287" t="s">
        <v>78</v>
      </c>
      <c r="C287" s="68"/>
      <c r="D287" s="69"/>
      <c r="E287" s="69"/>
      <c r="F287" s="69"/>
      <c r="G287" s="69"/>
      <c r="H287" s="69"/>
      <c r="I287" s="72"/>
      <c r="J287" s="72"/>
      <c r="K287" s="72"/>
      <c r="L287" s="72"/>
      <c r="M287" s="76" cm="1">
        <f t="array" ref="M287:P287">_xlfn.XLOOKUP(A287,RvL!A:A,RvL!C:F,"")</f>
        <v>31</v>
      </c>
      <c r="N287" s="77">
        <v>9.6774189999999996E-2</v>
      </c>
      <c r="O287" s="77">
        <v>0.25806452000000002</v>
      </c>
      <c r="P287" s="77">
        <v>0.25</v>
      </c>
      <c r="Q287" s="77">
        <f t="shared" si="27"/>
        <v>0.64516129</v>
      </c>
      <c r="R287" s="77">
        <f t="shared" si="28"/>
        <v>0.1612903225</v>
      </c>
      <c r="S287" s="78">
        <f>IF(P287="","",(P287-Players!$AA$2)/Players!$AA$3)</f>
        <v>-1.5755265862985395</v>
      </c>
      <c r="T287" s="78">
        <f>IFERROR((Q287-Players!$AC$2)/Players!$AC$3,"")</f>
        <v>-6.4292505389565421E-2</v>
      </c>
      <c r="U287" s="78">
        <f>IFERROR(((R287-Players!$AD$2)/Players!$AD$3)*M287,"")</f>
        <v>-43.69514571052175</v>
      </c>
      <c r="V287" s="78">
        <f t="shared" si="29"/>
        <v>-0.85423509858355051</v>
      </c>
    </row>
    <row r="288" spans="1:22" x14ac:dyDescent="0.45">
      <c r="A288" t="s">
        <v>359</v>
      </c>
      <c r="B288" t="s">
        <v>53</v>
      </c>
      <c r="C288" s="68"/>
      <c r="D288" s="69"/>
      <c r="E288" s="69"/>
      <c r="F288" s="69"/>
      <c r="G288" s="69"/>
      <c r="H288" s="69"/>
      <c r="I288" s="72"/>
      <c r="J288" s="72"/>
      <c r="K288" s="72"/>
      <c r="L288" s="72"/>
      <c r="M288" s="76" cm="1">
        <f t="array" ref="M288:P288">_xlfn.XLOOKUP(A288,RvL!A:A,RvL!C:F,"")</f>
        <v>45</v>
      </c>
      <c r="N288" s="77">
        <v>0.15555556000000001</v>
      </c>
      <c r="O288" s="77">
        <v>0.24444444000000001</v>
      </c>
      <c r="P288" s="77">
        <v>0.32432432</v>
      </c>
      <c r="Q288" s="77">
        <f t="shared" si="27"/>
        <v>0.6</v>
      </c>
      <c r="R288" s="77">
        <f t="shared" si="28"/>
        <v>0.19459459199999998</v>
      </c>
      <c r="S288" s="78">
        <f>IF(P288="","",(P288-Players!$AA$2)/Players!$AA$3)</f>
        <v>-0.76340193258396438</v>
      </c>
      <c r="T288" s="78">
        <f>IFERROR((Q288-Players!$AC$2)/Players!$AC$3,"")</f>
        <v>-0.63176529510539736</v>
      </c>
      <c r="U288" s="78">
        <f>IFERROR(((R288-Players!$AD$2)/Players!$AD$3)*M288,"")</f>
        <v>-41.371709206055471</v>
      </c>
      <c r="V288" s="78">
        <f t="shared" si="29"/>
        <v>-0.8280971694745296</v>
      </c>
    </row>
    <row r="289" spans="1:22" x14ac:dyDescent="0.45">
      <c r="A289" t="s">
        <v>179</v>
      </c>
      <c r="B289" t="s">
        <v>8</v>
      </c>
      <c r="C289" s="68"/>
      <c r="D289" s="69"/>
      <c r="E289" s="69"/>
      <c r="F289" s="69"/>
      <c r="G289" s="69"/>
      <c r="H289" s="69"/>
      <c r="I289" s="72"/>
      <c r="J289" s="72"/>
      <c r="K289" s="72"/>
      <c r="L289" s="72"/>
      <c r="M289" s="76" cm="1">
        <f t="array" ref="M289:P289">_xlfn.XLOOKUP(A289,RvL!A:A,RvL!C:F,"")</f>
        <v>35</v>
      </c>
      <c r="N289" s="77">
        <v>0.14285713999999999</v>
      </c>
      <c r="O289" s="77">
        <v>0.25714285999999997</v>
      </c>
      <c r="P289" s="77">
        <v>0.3</v>
      </c>
      <c r="Q289" s="77">
        <f t="shared" si="27"/>
        <v>0.6</v>
      </c>
      <c r="R289" s="77">
        <f t="shared" si="28"/>
        <v>0.18</v>
      </c>
      <c r="S289" s="78">
        <f>IF(P289="","",(P289-Players!$AA$2)/Players!$AA$3)</f>
        <v>-1.0291881511035892</v>
      </c>
      <c r="T289" s="78">
        <f>IFERROR((Q289-Players!$AC$2)/Players!$AC$3,"")</f>
        <v>-0.63176529510539736</v>
      </c>
      <c r="U289" s="78">
        <f>IFERROR(((R289-Players!$AD$2)/Players!$AD$3)*M289,"")</f>
        <v>-39.695759679769878</v>
      </c>
      <c r="V289" s="78">
        <f t="shared" si="29"/>
        <v>-0.8092432649997815</v>
      </c>
    </row>
    <row r="290" spans="1:22" x14ac:dyDescent="0.45">
      <c r="A290" t="s">
        <v>246</v>
      </c>
      <c r="B290" t="s">
        <v>27</v>
      </c>
      <c r="C290" s="68"/>
      <c r="D290" s="69"/>
      <c r="E290" s="69"/>
      <c r="F290" s="69"/>
      <c r="G290" s="69"/>
      <c r="H290" s="69"/>
      <c r="I290" s="72"/>
      <c r="J290" s="72"/>
      <c r="K290" s="72"/>
      <c r="L290" s="72"/>
      <c r="M290" s="76" cm="1">
        <f t="array" ref="M290:P290">_xlfn.XLOOKUP(A290,RvL!A:A,RvL!C:F,"")</f>
        <v>44</v>
      </c>
      <c r="N290" s="77">
        <v>4.5454550000000003E-2</v>
      </c>
      <c r="O290" s="77">
        <v>0.15909091</v>
      </c>
      <c r="P290" s="77">
        <v>0.52380952000000003</v>
      </c>
      <c r="Q290" s="77">
        <f t="shared" si="27"/>
        <v>0.79545454000000004</v>
      </c>
      <c r="R290" s="77">
        <f t="shared" si="28"/>
        <v>0.41666666077922082</v>
      </c>
      <c r="S290" s="78">
        <f>IF(P290="","",(P290-Players!$AA$2)/Players!$AA$3)</f>
        <v>1.41632670766707</v>
      </c>
      <c r="T290" s="78">
        <f>IFERROR((Q290-Players!$AC$2)/Players!$AC$3,"")</f>
        <v>1.8242126691295626</v>
      </c>
      <c r="U290" s="78">
        <f>IFERROR(((R290-Players!$AD$2)/Players!$AD$3)*M290,"")</f>
        <v>103.35309001830495</v>
      </c>
      <c r="V290" s="78">
        <f t="shared" si="29"/>
        <v>0.80001125318820776</v>
      </c>
    </row>
    <row r="291" spans="1:22" x14ac:dyDescent="0.45">
      <c r="A291" t="s">
        <v>393</v>
      </c>
      <c r="B291" t="s">
        <v>44</v>
      </c>
      <c r="C291" s="68"/>
      <c r="D291" s="69"/>
      <c r="E291" s="69"/>
      <c r="F291" s="69"/>
      <c r="G291" s="69"/>
      <c r="H291" s="69"/>
      <c r="I291" s="72"/>
      <c r="J291" s="72"/>
      <c r="K291" s="72"/>
      <c r="L291" s="72"/>
      <c r="M291" s="76" cm="1">
        <f t="array" ref="M291:P291">_xlfn.XLOOKUP(A291,RvL!A:A,RvL!C:F,"")</f>
        <v>15</v>
      </c>
      <c r="N291" s="77">
        <v>6.6666669999999997E-2</v>
      </c>
      <c r="O291" s="77">
        <v>0.46666667000000001</v>
      </c>
      <c r="P291" s="77">
        <v>0.21428570999999999</v>
      </c>
      <c r="Q291" s="77">
        <f t="shared" si="27"/>
        <v>0.46666665999999996</v>
      </c>
      <c r="R291" s="77">
        <f t="shared" si="28"/>
        <v>9.9999996571428593E-2</v>
      </c>
      <c r="S291" s="78">
        <f>IF(P291="","",(P291-Players!$AA$2)/Players!$AA$3)</f>
        <v>-1.9657683725525128</v>
      </c>
      <c r="T291" s="78">
        <f>IFERROR((Q291-Players!$AC$2)/Players!$AC$3,"")</f>
        <v>-2.3071612461938074</v>
      </c>
      <c r="U291" s="78">
        <f>IFERROR(((R291-Players!$AD$2)/Players!$AD$3)*M291,"")</f>
        <v>-34.673250383646952</v>
      </c>
      <c r="V291" s="78">
        <f t="shared" si="29"/>
        <v>-0.75274161682514562</v>
      </c>
    </row>
    <row r="292" spans="1:22" x14ac:dyDescent="0.45">
      <c r="A292" t="s">
        <v>167</v>
      </c>
      <c r="B292" t="s">
        <v>114</v>
      </c>
      <c r="C292" s="68"/>
      <c r="D292" s="69"/>
      <c r="E292" s="69"/>
      <c r="F292" s="69"/>
      <c r="G292" s="69"/>
      <c r="H292" s="69"/>
      <c r="I292" s="72"/>
      <c r="J292" s="72"/>
      <c r="K292" s="72"/>
      <c r="L292" s="72"/>
      <c r="M292" s="76" cm="1">
        <f t="array" ref="M292:P292">_xlfn.XLOOKUP(A292,RvL!A:A,RvL!C:F,"")</f>
        <v>20</v>
      </c>
      <c r="N292" s="77">
        <v>0</v>
      </c>
      <c r="O292" s="77">
        <v>0.35</v>
      </c>
      <c r="P292" s="77">
        <v>0.25</v>
      </c>
      <c r="Q292" s="77">
        <f t="shared" si="27"/>
        <v>0.65</v>
      </c>
      <c r="R292" s="77">
        <f t="shared" si="28"/>
        <v>0.16250000000000001</v>
      </c>
      <c r="S292" s="78">
        <f>IF(P292="","",(P292-Players!$AA$2)/Players!$AA$3)</f>
        <v>-1.5755265862985395</v>
      </c>
      <c r="T292" s="78">
        <f>IFERROR((Q292-Players!$AC$2)/Players!$AC$3,"")</f>
        <v>-3.4918448609156561E-3</v>
      </c>
      <c r="U292" s="78">
        <f>IFERROR(((R292-Players!$AD$2)/Players!$AD$3)*M292,"")</f>
        <v>-27.834352426748815</v>
      </c>
      <c r="V292" s="78">
        <f t="shared" si="29"/>
        <v>-0.67580616813196359</v>
      </c>
    </row>
    <row r="293" spans="1:22" x14ac:dyDescent="0.45">
      <c r="A293" t="s">
        <v>81</v>
      </c>
      <c r="B293" t="s">
        <v>47</v>
      </c>
      <c r="C293" s="68"/>
      <c r="D293" s="69"/>
      <c r="E293" s="69"/>
      <c r="F293" s="69"/>
      <c r="G293" s="69"/>
      <c r="H293" s="69"/>
      <c r="I293" s="72"/>
      <c r="J293" s="72"/>
      <c r="K293" s="72"/>
      <c r="L293" s="72"/>
      <c r="M293" s="76" cm="1">
        <f t="array" ref="M293:P293">_xlfn.XLOOKUP(A293,RvL!A:A,RvL!C:F,"")</f>
        <v>51</v>
      </c>
      <c r="N293" s="77">
        <v>0.11764706</v>
      </c>
      <c r="O293" s="77">
        <v>0.17647059000000001</v>
      </c>
      <c r="P293" s="77">
        <v>0.53488371999999995</v>
      </c>
      <c r="Q293" s="77">
        <f t="shared" si="27"/>
        <v>0.70588234999999999</v>
      </c>
      <c r="R293" s="77">
        <f t="shared" si="28"/>
        <v>0.37756497725034194</v>
      </c>
      <c r="S293" s="78">
        <f>IF(P293="","",(P293-Players!$AA$2)/Players!$AA$3)</f>
        <v>1.5373319296477876</v>
      </c>
      <c r="T293" s="78">
        <f>IFERROR((Q293-Players!$AC$2)/Players!$AC$3,"")</f>
        <v>0.69869609198447757</v>
      </c>
      <c r="U293" s="78">
        <f>IFERROR(((R293-Players!$AD$2)/Players!$AD$3)*M293,"")</f>
        <v>90.446560291425357</v>
      </c>
      <c r="V293" s="78">
        <f t="shared" si="29"/>
        <v>0.654816857560795</v>
      </c>
    </row>
    <row r="294" spans="1:22" x14ac:dyDescent="0.45">
      <c r="A294" t="s">
        <v>108</v>
      </c>
      <c r="B294" t="s">
        <v>55</v>
      </c>
      <c r="C294" s="68"/>
      <c r="D294" s="69"/>
      <c r="E294" s="69"/>
      <c r="F294" s="69"/>
      <c r="G294" s="69"/>
      <c r="H294" s="69"/>
      <c r="I294" s="72"/>
      <c r="J294" s="72"/>
      <c r="K294" s="72"/>
      <c r="L294" s="72"/>
      <c r="M294" s="76" cm="1">
        <f t="array" ref="M294:P294">_xlfn.XLOOKUP(A294,RvL!A:A,RvL!C:F,"")</f>
        <v>94</v>
      </c>
      <c r="N294" s="77">
        <v>0.10638298</v>
      </c>
      <c r="O294" s="77">
        <v>0.12765957</v>
      </c>
      <c r="P294" s="77">
        <v>0.41666667000000002</v>
      </c>
      <c r="Q294" s="77">
        <f t="shared" si="27"/>
        <v>0.76595744999999993</v>
      </c>
      <c r="R294" s="77">
        <f t="shared" si="28"/>
        <v>0.3191489400531915</v>
      </c>
      <c r="S294" s="78">
        <f>IF(P294="","",(P294-Players!$AA$2)/Players!$AA$3)</f>
        <v>0.24560156744052422</v>
      </c>
      <c r="T294" s="78">
        <f>IFERROR((Q294-Players!$AC$2)/Players!$AC$3,"")</f>
        <v>1.4535678990001215</v>
      </c>
      <c r="U294" s="78">
        <f>IFERROR(((R294-Players!$AD$2)/Players!$AD$3)*M294,"")</f>
        <v>85.8910515165867</v>
      </c>
      <c r="V294" s="78">
        <f t="shared" si="29"/>
        <v>0.60356881820901265</v>
      </c>
    </row>
    <row r="295" spans="1:22" x14ac:dyDescent="0.45">
      <c r="A295" t="s">
        <v>151</v>
      </c>
      <c r="B295" t="s">
        <v>12</v>
      </c>
      <c r="C295" s="68"/>
      <c r="D295" s="69"/>
      <c r="E295" s="69"/>
      <c r="F295" s="69"/>
      <c r="G295" s="69"/>
      <c r="H295" s="69"/>
      <c r="I295" s="72"/>
      <c r="J295" s="72"/>
      <c r="K295" s="72"/>
      <c r="L295" s="72"/>
      <c r="M295" s="76" cm="1">
        <f t="array" ref="M295:P295">_xlfn.XLOOKUP(A295,RvL!A:A,RvL!C:F,"")</f>
        <v>35</v>
      </c>
      <c r="N295" s="77">
        <v>8.5714289999999999E-2</v>
      </c>
      <c r="O295" s="77">
        <v>0.17142857</v>
      </c>
      <c r="P295" s="77">
        <v>0.28125</v>
      </c>
      <c r="Q295" s="77">
        <f t="shared" si="27"/>
        <v>0.74285714000000003</v>
      </c>
      <c r="R295" s="77">
        <f t="shared" si="28"/>
        <v>0.208928570625</v>
      </c>
      <c r="S295" s="78">
        <f>IF(P295="","",(P295-Players!$AA$2)/Players!$AA$3)</f>
        <v>-1.2340650643016955</v>
      </c>
      <c r="T295" s="78">
        <f>IFERROR((Q295-Players!$AC$2)/Players!$AC$3,"")</f>
        <v>1.1633016696917808</v>
      </c>
      <c r="U295" s="78">
        <f>IFERROR(((R295-Players!$AD$2)/Players!$AD$3)*M295,"")</f>
        <v>-24.794475962464126</v>
      </c>
      <c r="V295" s="78">
        <f t="shared" si="29"/>
        <v>-0.64160851505604866</v>
      </c>
    </row>
    <row r="296" spans="1:22" x14ac:dyDescent="0.45">
      <c r="A296" t="s">
        <v>222</v>
      </c>
      <c r="B296" t="s">
        <v>57</v>
      </c>
      <c r="C296" s="68"/>
      <c r="D296" s="69"/>
      <c r="E296" s="69"/>
      <c r="F296" s="69"/>
      <c r="G296" s="69"/>
      <c r="H296" s="69"/>
      <c r="I296" s="72"/>
      <c r="J296" s="72"/>
      <c r="K296" s="72"/>
      <c r="L296" s="72"/>
      <c r="M296" s="76" cm="1">
        <f t="array" ref="M296:P296">_xlfn.XLOOKUP(A296,RvL!A:A,RvL!C:F,"")</f>
        <v>29</v>
      </c>
      <c r="N296" s="77">
        <v>0</v>
      </c>
      <c r="O296" s="77">
        <v>0.37931034000000002</v>
      </c>
      <c r="P296" s="77">
        <v>0.34482759000000002</v>
      </c>
      <c r="Q296" s="77">
        <f t="shared" si="27"/>
        <v>0.62068966000000003</v>
      </c>
      <c r="R296" s="77">
        <f t="shared" si="28"/>
        <v>0.21403091959571943</v>
      </c>
      <c r="S296" s="78">
        <f>IF(P296="","",(P296-Players!$AA$2)/Players!$AA$3)</f>
        <v>-0.53936744362037281</v>
      </c>
      <c r="T296" s="78">
        <f>IFERROR((Q296-Players!$AC$2)/Players!$AC$3,"")</f>
        <v>-0.37179001365369208</v>
      </c>
      <c r="U296" s="78">
        <f>IFERROR(((R296-Players!$AD$2)/Players!$AD$3)*M296,"")</f>
        <v>-18.366300541015352</v>
      </c>
      <c r="V296" s="78">
        <f t="shared" si="29"/>
        <v>-0.56929356556498223</v>
      </c>
    </row>
    <row r="297" spans="1:22" x14ac:dyDescent="0.45">
      <c r="A297" t="s">
        <v>321</v>
      </c>
      <c r="B297" t="s">
        <v>112</v>
      </c>
      <c r="C297" s="68"/>
      <c r="D297" s="69"/>
      <c r="E297" s="69"/>
      <c r="F297" s="69"/>
      <c r="G297" s="69"/>
      <c r="H297" s="69"/>
      <c r="I297" s="72"/>
      <c r="J297" s="72"/>
      <c r="K297" s="72"/>
      <c r="L297" s="72"/>
      <c r="M297" s="76" cm="1">
        <f t="array" ref="M297:P297">_xlfn.XLOOKUP(A297,RvL!A:A,RvL!C:F,"")</f>
        <v>42</v>
      </c>
      <c r="N297" s="77">
        <v>2.3809520000000001E-2</v>
      </c>
      <c r="O297" s="77">
        <v>0.23809524000000001</v>
      </c>
      <c r="P297" s="77">
        <v>0.31707317000000002</v>
      </c>
      <c r="Q297" s="77">
        <f t="shared" si="27"/>
        <v>0.73809523999999993</v>
      </c>
      <c r="R297" s="77">
        <f t="shared" si="28"/>
        <v>0.23403019750871079</v>
      </c>
      <c r="S297" s="78">
        <f>IF(P297="","",(P297-Players!$AA$2)/Players!$AA$3)</f>
        <v>-0.84263357147124152</v>
      </c>
      <c r="T297" s="78">
        <f>IFERROR((Q297-Players!$AC$2)/Players!$AC$3,"")</f>
        <v>1.1034661628373958</v>
      </c>
      <c r="U297" s="78">
        <f>IFERROR(((R297-Players!$AD$2)/Players!$AD$3)*M297,"")</f>
        <v>-14.237369255981399</v>
      </c>
      <c r="V297" s="78">
        <f t="shared" si="29"/>
        <v>-0.52284438865966076</v>
      </c>
    </row>
    <row r="298" spans="1:22" x14ac:dyDescent="0.45">
      <c r="A298" t="s">
        <v>196</v>
      </c>
      <c r="B298" t="s">
        <v>112</v>
      </c>
      <c r="C298" s="68"/>
      <c r="D298" s="69"/>
      <c r="E298" s="69"/>
      <c r="F298" s="69"/>
      <c r="G298" s="69"/>
      <c r="H298" s="69"/>
      <c r="I298" s="72"/>
      <c r="J298" s="72"/>
      <c r="K298" s="72"/>
      <c r="L298" s="72"/>
      <c r="M298" s="76" cm="1">
        <f t="array" ref="M298:P298">_xlfn.XLOOKUP(A298,RvL!A:A,RvL!C:F,"")</f>
        <v>65</v>
      </c>
      <c r="N298" s="77">
        <v>0.15384614999999999</v>
      </c>
      <c r="O298" s="77">
        <v>0.2</v>
      </c>
      <c r="P298" s="77">
        <v>0.51923076999999995</v>
      </c>
      <c r="Q298" s="77">
        <f t="shared" si="27"/>
        <v>0.64615384999999992</v>
      </c>
      <c r="R298" s="77">
        <f t="shared" si="28"/>
        <v>0.33550296107396443</v>
      </c>
      <c r="S298" s="78">
        <f>IF(P298="","",(P298-Players!$AA$2)/Players!$AA$3)</f>
        <v>1.3662957654640917</v>
      </c>
      <c r="T298" s="78">
        <f>IFERROR((Q298-Players!$AC$2)/Players!$AC$3,"")</f>
        <v>-5.1820523474073184E-2</v>
      </c>
      <c r="U298" s="78">
        <f>IFERROR(((R298-Players!$AD$2)/Players!$AD$3)*M298,"")</f>
        <v>75.037424344400478</v>
      </c>
      <c r="V298" s="78">
        <f t="shared" si="29"/>
        <v>0.48146892993704371</v>
      </c>
    </row>
    <row r="299" spans="1:22" x14ac:dyDescent="0.45">
      <c r="A299" t="s">
        <v>217</v>
      </c>
      <c r="B299" t="s">
        <v>112</v>
      </c>
      <c r="C299" s="68"/>
      <c r="D299" s="69"/>
      <c r="E299" s="69"/>
      <c r="F299" s="69"/>
      <c r="G299" s="69"/>
      <c r="H299" s="69"/>
      <c r="I299" s="72"/>
      <c r="J299" s="72"/>
      <c r="K299" s="72"/>
      <c r="L299" s="72"/>
      <c r="M299" s="76" cm="1">
        <f t="array" ref="M299:P299">_xlfn.XLOOKUP(A299,RvL!A:A,RvL!C:F,"")</f>
        <v>59</v>
      </c>
      <c r="N299" s="77">
        <v>0.10169491999999999</v>
      </c>
      <c r="O299" s="77">
        <v>0.27118643999999997</v>
      </c>
      <c r="P299" s="77">
        <v>0.39622642000000002</v>
      </c>
      <c r="Q299" s="77">
        <f t="shared" si="27"/>
        <v>0.62711863999999995</v>
      </c>
      <c r="R299" s="77">
        <f t="shared" si="28"/>
        <v>0.24848097364246879</v>
      </c>
      <c r="S299" s="78">
        <f>IF(P299="","",(P299-Players!$AA$2)/Players!$AA$3)</f>
        <v>2.2255683440652627E-2</v>
      </c>
      <c r="T299" s="78">
        <f>IFERROR((Q299-Players!$AC$2)/Players!$AC$3,"")</f>
        <v>-0.2910068647306378</v>
      </c>
      <c r="U299" s="78">
        <f>IFERROR(((R299-Players!$AD$2)/Players!$AD$3)*M299,"")</f>
        <v>-7.4521908495768336</v>
      </c>
      <c r="V299" s="78">
        <f t="shared" si="29"/>
        <v>-0.44651326799518559</v>
      </c>
    </row>
    <row r="300" spans="1:22" x14ac:dyDescent="0.45">
      <c r="A300" t="s">
        <v>517</v>
      </c>
      <c r="B300" t="s">
        <v>18</v>
      </c>
      <c r="C300" s="68"/>
      <c r="D300" s="69"/>
      <c r="E300" s="69"/>
      <c r="F300" s="69"/>
      <c r="G300" s="69"/>
      <c r="H300" s="69"/>
      <c r="I300" s="72"/>
      <c r="J300" s="72"/>
      <c r="K300" s="72"/>
      <c r="L300" s="72"/>
      <c r="M300" s="76" cm="1">
        <f t="array" ref="M300:P300">_xlfn.XLOOKUP(A300,RvL!A:A,RvL!C:F,"")</f>
        <v>27</v>
      </c>
      <c r="N300" s="77">
        <v>3.703704E-2</v>
      </c>
      <c r="O300" s="77">
        <v>0.29629630000000001</v>
      </c>
      <c r="P300" s="77">
        <v>0.64</v>
      </c>
      <c r="Q300" s="77">
        <f t="shared" si="27"/>
        <v>0.66666665999999997</v>
      </c>
      <c r="R300" s="77">
        <f t="shared" si="28"/>
        <v>0.42666666240000001</v>
      </c>
      <c r="S300" s="78">
        <f>IF(P300="","",(P300-Players!$AA$2)/Players!$AA$3)</f>
        <v>2.6859132082220731</v>
      </c>
      <c r="T300" s="78">
        <f>IFERROR((Q300-Players!$AC$2)/Players!$AC$3,"")</f>
        <v>0.20593255478411734</v>
      </c>
      <c r="U300" s="78">
        <f>IFERROR(((R300-Players!$AD$2)/Players!$AD$3)*M300,"")</f>
        <v>67.394890741787592</v>
      </c>
      <c r="V300" s="78">
        <f t="shared" si="29"/>
        <v>0.39549283326540557</v>
      </c>
    </row>
    <row r="301" spans="1:22" x14ac:dyDescent="0.45">
      <c r="A301" t="s">
        <v>131</v>
      </c>
      <c r="B301" t="s">
        <v>93</v>
      </c>
      <c r="C301" s="68"/>
      <c r="D301" s="69"/>
      <c r="E301" s="69"/>
      <c r="F301" s="69"/>
      <c r="G301" s="69"/>
      <c r="H301" s="69"/>
      <c r="I301" s="72"/>
      <c r="J301" s="72"/>
      <c r="K301" s="72"/>
      <c r="L301" s="72"/>
      <c r="M301" s="76" cm="1">
        <f t="array" ref="M301:P301">_xlfn.XLOOKUP(A301,RvL!A:A,RvL!C:F,"")</f>
        <v>39</v>
      </c>
      <c r="N301" s="77">
        <v>0.10256410000000001</v>
      </c>
      <c r="O301" s="77">
        <v>0.23076922999999999</v>
      </c>
      <c r="P301" s="77">
        <v>0.54285713999999996</v>
      </c>
      <c r="Q301" s="77">
        <f t="shared" si="27"/>
        <v>0.66666666999999991</v>
      </c>
      <c r="R301" s="77">
        <f t="shared" si="28"/>
        <v>0.36190476180952375</v>
      </c>
      <c r="S301" s="78">
        <f>IF(P301="","",(P301-Players!$AA$2)/Players!$AA$3)</f>
        <v>1.62445564576683</v>
      </c>
      <c r="T301" s="78">
        <f>IFERROR((Q301-Players!$AC$2)/Players!$AC$3,"")</f>
        <v>0.20593268043880661</v>
      </c>
      <c r="U301" s="78">
        <f>IFERROR(((R301-Players!$AD$2)/Players!$AD$3)*M301,"")</f>
        <v>60.176438447757413</v>
      </c>
      <c r="V301" s="78">
        <f t="shared" si="29"/>
        <v>0.31428751778743808</v>
      </c>
    </row>
    <row r="302" spans="1:22" x14ac:dyDescent="0.45">
      <c r="A302" t="s">
        <v>368</v>
      </c>
      <c r="B302" t="s">
        <v>44</v>
      </c>
      <c r="C302" s="68"/>
      <c r="D302" s="69"/>
      <c r="E302" s="69"/>
      <c r="F302" s="69"/>
      <c r="G302" s="69"/>
      <c r="H302" s="69"/>
      <c r="I302" s="72"/>
      <c r="J302" s="72"/>
      <c r="K302" s="72"/>
      <c r="L302" s="72"/>
      <c r="M302" s="76" cm="1">
        <f t="array" ref="M302:P302">_xlfn.XLOOKUP(A302,RvL!A:A,RvL!C:F,"")</f>
        <v>21</v>
      </c>
      <c r="N302" s="77">
        <v>0</v>
      </c>
      <c r="O302" s="77">
        <v>0.23809524000000001</v>
      </c>
      <c r="P302" s="77">
        <v>0.36842105000000003</v>
      </c>
      <c r="Q302" s="77">
        <f t="shared" si="27"/>
        <v>0.76190475999999996</v>
      </c>
      <c r="R302" s="77">
        <f t="shared" si="28"/>
        <v>0.28070175167919803</v>
      </c>
      <c r="S302" s="78">
        <f>IF(P302="","",(P302-Players!$AA$2)/Players!$AA$3)</f>
        <v>-0.28156716327567965</v>
      </c>
      <c r="T302" s="78">
        <f>IFERROR((Q302-Players!$AC$2)/Players!$AC$3,"")</f>
        <v>1.4026439484186957</v>
      </c>
      <c r="U302" s="78">
        <f>IFERROR(((R302-Players!$AD$2)/Players!$AD$3)*M302,"")</f>
        <v>7.305797229146366</v>
      </c>
      <c r="V302" s="78">
        <f t="shared" si="29"/>
        <v>-0.28049054886688624</v>
      </c>
    </row>
    <row r="303" spans="1:22" x14ac:dyDescent="0.45">
      <c r="A303" t="s">
        <v>210</v>
      </c>
      <c r="B303" t="s">
        <v>65</v>
      </c>
      <c r="C303" s="68"/>
      <c r="D303" s="69"/>
      <c r="E303" s="69"/>
      <c r="F303" s="69"/>
      <c r="G303" s="69"/>
      <c r="H303" s="69"/>
      <c r="I303" s="72"/>
      <c r="J303" s="72"/>
      <c r="K303" s="72"/>
      <c r="L303" s="72"/>
      <c r="M303" s="76" cm="1">
        <f t="array" ref="M303:P303">_xlfn.XLOOKUP(A303,RvL!A:A,RvL!C:F,"")</f>
        <v>27</v>
      </c>
      <c r="N303" s="77">
        <v>3.703704E-2</v>
      </c>
      <c r="O303" s="77">
        <v>0.25925925999999999</v>
      </c>
      <c r="P303" s="77">
        <v>0.4</v>
      </c>
      <c r="Q303" s="77">
        <f t="shared" si="27"/>
        <v>0.70370370000000004</v>
      </c>
      <c r="R303" s="77">
        <f t="shared" si="28"/>
        <v>0.28148148000000001</v>
      </c>
      <c r="S303" s="78">
        <f>IF(P303="","",(P303-Players!$AA$2)/Players!$AA$3)</f>
        <v>6.348871928631182E-2</v>
      </c>
      <c r="T303" s="78">
        <f>IFERROR((Q303-Players!$AC$2)/Players!$AC$3,"")</f>
        <v>0.67132033293697546</v>
      </c>
      <c r="U303" s="78">
        <f>IFERROR(((R303-Players!$AD$2)/Players!$AD$3)*M303,"")</f>
        <v>9.7030066194703224</v>
      </c>
      <c r="V303" s="78">
        <f t="shared" si="29"/>
        <v>-0.25352269802038324</v>
      </c>
    </row>
    <row r="304" spans="1:22" x14ac:dyDescent="0.45">
      <c r="A304" t="s">
        <v>612</v>
      </c>
      <c r="B304" t="s">
        <v>93</v>
      </c>
      <c r="C304" s="68"/>
      <c r="D304" s="69"/>
      <c r="E304" s="69"/>
      <c r="F304" s="69"/>
      <c r="G304" s="69"/>
      <c r="H304" s="69"/>
      <c r="I304" s="72"/>
      <c r="J304" s="72"/>
      <c r="K304" s="72"/>
      <c r="L304" s="72"/>
      <c r="M304" s="76" cm="1">
        <f t="array" ref="M304:P304">_xlfn.XLOOKUP(A304,RvL!A:A,RvL!C:F,"")</f>
        <v>17</v>
      </c>
      <c r="N304" s="77">
        <v>0.11764706</v>
      </c>
      <c r="O304" s="77">
        <v>0.23529412</v>
      </c>
      <c r="P304" s="77">
        <v>0.46666667000000001</v>
      </c>
      <c r="Q304" s="77">
        <f t="shared" si="27"/>
        <v>0.64705882000000003</v>
      </c>
      <c r="R304" s="77">
        <f t="shared" si="28"/>
        <v>0.30196078482352939</v>
      </c>
      <c r="S304" s="78">
        <f>IF(P304="","",(P304-Players!$AA$2)/Players!$AA$3)</f>
        <v>0.79194000263547437</v>
      </c>
      <c r="T304" s="78">
        <f>IFERROR((Q304-Players!$AC$2)/Players!$AC$3,"")</f>
        <v>-4.0449150988716764E-2</v>
      </c>
      <c r="U304" s="78">
        <f>IFERROR(((R304-Players!$AD$2)/Players!$AD$3)*M304,"")</f>
        <v>11.233107851521584</v>
      </c>
      <c r="V304" s="78">
        <f t="shared" si="29"/>
        <v>-0.23630954093341197</v>
      </c>
    </row>
    <row r="305" spans="1:22" x14ac:dyDescent="0.45">
      <c r="A305" t="s">
        <v>333</v>
      </c>
      <c r="B305" t="s">
        <v>66</v>
      </c>
      <c r="C305" s="68"/>
      <c r="D305" s="69"/>
      <c r="E305" s="69"/>
      <c r="F305" s="69"/>
      <c r="G305" s="69"/>
      <c r="H305" s="69"/>
      <c r="I305" s="72"/>
      <c r="J305" s="72"/>
      <c r="K305" s="72"/>
      <c r="L305" s="72"/>
      <c r="M305" s="76" cm="1">
        <f t="array" ref="M305:P305">_xlfn.XLOOKUP(A305,RvL!A:A,RvL!C:F,"")</f>
        <v>35</v>
      </c>
      <c r="N305" s="77">
        <v>2.8571429999999998E-2</v>
      </c>
      <c r="O305" s="77">
        <v>0.37142857000000001</v>
      </c>
      <c r="P305" s="77">
        <v>0.48484848000000003</v>
      </c>
      <c r="Q305" s="77">
        <f t="shared" si="27"/>
        <v>0.60000000000000009</v>
      </c>
      <c r="R305" s="77">
        <f t="shared" si="28"/>
        <v>0.29090908800000004</v>
      </c>
      <c r="S305" s="78">
        <f>IF(P305="","",(P305-Players!$AA$2)/Players!$AA$3)</f>
        <v>0.99060843512371266</v>
      </c>
      <c r="T305" s="78">
        <f>IFERROR((Q305-Players!$AC$2)/Players!$AC$3,"")</f>
        <v>-0.63176529510539603</v>
      </c>
      <c r="U305" s="78">
        <f>IFERROR(((R305-Players!$AD$2)/Players!$AD$3)*M305,"")</f>
        <v>17.434190103762877</v>
      </c>
      <c r="V305" s="78">
        <f t="shared" si="29"/>
        <v>-0.16654931809249421</v>
      </c>
    </row>
    <row r="306" spans="1:22" x14ac:dyDescent="0.45">
      <c r="A306" t="s">
        <v>340</v>
      </c>
      <c r="B306" t="s">
        <v>24</v>
      </c>
      <c r="C306" s="68"/>
      <c r="D306" s="69"/>
      <c r="E306" s="69"/>
      <c r="F306" s="69"/>
      <c r="G306" s="69"/>
      <c r="H306" s="69"/>
      <c r="I306" s="72"/>
      <c r="J306" s="72"/>
      <c r="K306" s="72"/>
      <c r="L306" s="72"/>
      <c r="M306" s="76" cm="1">
        <f t="array" ref="M306:P306">_xlfn.XLOOKUP(A306,RvL!A:A,RvL!C:F,"")</f>
        <v>36</v>
      </c>
      <c r="N306" s="77">
        <v>5.5555559999999997E-2</v>
      </c>
      <c r="O306" s="77">
        <v>0.30555556</v>
      </c>
      <c r="P306" s="77">
        <v>0.54545454999999998</v>
      </c>
      <c r="Q306" s="77">
        <f t="shared" si="27"/>
        <v>0.6388888800000001</v>
      </c>
      <c r="R306" s="77">
        <f t="shared" si="28"/>
        <v>0.34848484654040407</v>
      </c>
      <c r="S306" s="78">
        <f>IF(P306="","",(P306-Players!$AA$2)/Players!$AA$3)</f>
        <v>1.6528369440660247</v>
      </c>
      <c r="T306" s="78">
        <f>IFERROR((Q306-Players!$AC$2)/Players!$AC$3,"")</f>
        <v>-0.14310827883052382</v>
      </c>
      <c r="U306" s="78">
        <f>IFERROR(((R306-Players!$AD$2)/Players!$AD$3)*M306,"")</f>
        <v>48.437296028361516</v>
      </c>
      <c r="V306" s="78">
        <f t="shared" si="29"/>
        <v>0.18222586180112382</v>
      </c>
    </row>
    <row r="307" spans="1:22" x14ac:dyDescent="0.45">
      <c r="A307" t="s">
        <v>255</v>
      </c>
      <c r="B307" t="s">
        <v>29</v>
      </c>
      <c r="C307" s="68"/>
      <c r="D307" s="69"/>
      <c r="E307" s="69"/>
      <c r="F307" s="69"/>
      <c r="G307" s="69"/>
      <c r="H307" s="69"/>
      <c r="I307" s="72"/>
      <c r="J307" s="72"/>
      <c r="K307" s="72"/>
      <c r="L307" s="72"/>
      <c r="M307" s="76" cm="1">
        <f t="array" ref="M307:P307">_xlfn.XLOOKUP(A307,RvL!A:A,RvL!C:F,"")</f>
        <v>42</v>
      </c>
      <c r="N307" s="77">
        <v>2.3809520000000001E-2</v>
      </c>
      <c r="O307" s="77">
        <v>0.23809524000000001</v>
      </c>
      <c r="P307" s="77">
        <v>0.39024389999999998</v>
      </c>
      <c r="Q307" s="77">
        <f t="shared" si="27"/>
        <v>0.73809523999999993</v>
      </c>
      <c r="R307" s="77">
        <f t="shared" si="28"/>
        <v>0.28803716502903598</v>
      </c>
      <c r="S307" s="78">
        <f>IF(P307="","",(P307-Players!$AA$2)/Players!$AA$3)</f>
        <v>-4.311392886579777E-2</v>
      </c>
      <c r="T307" s="78">
        <f>IFERROR((Q307-Players!$AC$2)/Players!$AC$3,"")</f>
        <v>1.1034661628373958</v>
      </c>
      <c r="U307" s="78">
        <f>IFERROR(((R307-Players!$AD$2)/Players!$AD$3)*M307,"")</f>
        <v>19.145814012791611</v>
      </c>
      <c r="V307" s="78">
        <f t="shared" si="29"/>
        <v>-0.14729408804446015</v>
      </c>
    </row>
    <row r="308" spans="1:22" x14ac:dyDescent="0.45">
      <c r="A308" t="s">
        <v>298</v>
      </c>
      <c r="B308" t="s">
        <v>29</v>
      </c>
      <c r="C308" s="68"/>
      <c r="D308" s="69"/>
      <c r="E308" s="69"/>
      <c r="F308" s="69"/>
      <c r="G308" s="69"/>
      <c r="H308" s="69"/>
      <c r="I308" s="72"/>
      <c r="J308" s="72"/>
      <c r="K308" s="72"/>
      <c r="L308" s="72"/>
      <c r="M308" s="76" cm="1">
        <f t="array" ref="M308:P308">_xlfn.XLOOKUP(A308,RvL!A:A,RvL!C:F,"")</f>
        <v>61</v>
      </c>
      <c r="N308" s="77">
        <v>0.1147541</v>
      </c>
      <c r="O308" s="77">
        <v>0.13114754000000001</v>
      </c>
      <c r="P308" s="77">
        <v>0.40384615000000001</v>
      </c>
      <c r="Q308" s="77">
        <f t="shared" si="27"/>
        <v>0.75409835999999997</v>
      </c>
      <c r="R308" s="77">
        <f t="shared" si="28"/>
        <v>0.304539719407314</v>
      </c>
      <c r="S308" s="78">
        <f>IF(P308="","",(P308-Players!$AA$2)/Players!$AA$3)</f>
        <v>0.10551471073681291</v>
      </c>
      <c r="T308" s="78">
        <f>IFERROR((Q308-Players!$AC$2)/Players!$AC$3,"")</f>
        <v>1.3045528711789254</v>
      </c>
      <c r="U308" s="78">
        <f>IFERROR(((R308-Players!$AD$2)/Players!$AD$3)*M308,"")</f>
        <v>42.622289024663431</v>
      </c>
      <c r="V308" s="78">
        <f t="shared" si="29"/>
        <v>0.11680886394516775</v>
      </c>
    </row>
    <row r="309" spans="1:22" x14ac:dyDescent="0.45">
      <c r="A309" t="s">
        <v>150</v>
      </c>
      <c r="B309" t="s">
        <v>63</v>
      </c>
      <c r="C309" s="68"/>
      <c r="D309" s="69"/>
      <c r="E309" s="69"/>
      <c r="F309" s="69"/>
      <c r="G309" s="69"/>
      <c r="H309" s="69"/>
      <c r="I309" s="72"/>
      <c r="J309" s="72"/>
      <c r="K309" s="72"/>
      <c r="L309" s="72"/>
      <c r="M309" s="76" cm="1">
        <f t="array" ref="M309:P309">_xlfn.XLOOKUP(A309,RvL!A:A,RvL!C:F,"")</f>
        <v>93</v>
      </c>
      <c r="N309" s="77">
        <v>7.526882E-2</v>
      </c>
      <c r="O309" s="77">
        <v>0.22580644999999999</v>
      </c>
      <c r="P309" s="77">
        <v>0.39534883999999998</v>
      </c>
      <c r="Q309" s="77">
        <f t="shared" si="27"/>
        <v>0.69892472999999999</v>
      </c>
      <c r="R309" s="77">
        <f t="shared" si="28"/>
        <v>0.27631908125281318</v>
      </c>
      <c r="S309" s="78">
        <f>IF(P309="","",(P309-Players!$AA$2)/Players!$AA$3)</f>
        <v>1.2666569761484451E-2</v>
      </c>
      <c r="T309" s="78">
        <f>IFERROR((Q309-Players!$AC$2)/Players!$AC$3,"")</f>
        <v>0.61127033352667748</v>
      </c>
      <c r="U309" s="78">
        <f>IFERROR(((R309-Players!$AD$2)/Players!$AD$3)*M309,"")</f>
        <v>26.355637655370561</v>
      </c>
      <c r="V309" s="78">
        <f t="shared" si="29"/>
        <v>-6.6185842178468346E-2</v>
      </c>
    </row>
  </sheetData>
  <sortState xmlns:xlrd2="http://schemas.microsoft.com/office/spreadsheetml/2017/richdata2" ref="A3:V309">
    <sortCondition descending="1" ref="L2:L309"/>
  </sortState>
  <mergeCells count="2">
    <mergeCell ref="C1:L1"/>
    <mergeCell ref="M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6ACC6-8E23-4FEA-AC4A-B392532C24E5}">
  <dimension ref="A1:AB238"/>
  <sheetViews>
    <sheetView workbookViewId="0"/>
  </sheetViews>
  <sheetFormatPr defaultRowHeight="14.25" x14ac:dyDescent="0.45"/>
  <cols>
    <col min="1" max="1" width="16" bestFit="1" customWidth="1"/>
    <col min="2" max="2" width="5.3984375" bestFit="1" customWidth="1"/>
    <col min="3" max="3" width="3.73046875" bestFit="1" customWidth="1"/>
    <col min="4" max="8" width="5.265625" style="2" bestFit="1" customWidth="1"/>
    <col min="9" max="10" width="4.86328125" style="1" bestFit="1" customWidth="1"/>
    <col min="11" max="11" width="6.86328125" style="1" bestFit="1" customWidth="1"/>
    <col min="12" max="12" width="4.86328125" style="1" bestFit="1" customWidth="1"/>
    <col min="13" max="13" width="3.73046875" style="48" bestFit="1" customWidth="1"/>
    <col min="14" max="18" width="5.265625" style="2" bestFit="1" customWidth="1"/>
    <col min="19" max="20" width="4.86328125" style="1" bestFit="1" customWidth="1"/>
    <col min="21" max="21" width="6.19921875" style="1" bestFit="1" customWidth="1"/>
    <col min="22" max="22" width="4.86328125" style="1" bestFit="1" customWidth="1"/>
    <col min="24" max="24" width="2.796875" style="1" bestFit="1" customWidth="1"/>
    <col min="25" max="27" width="5.265625" style="2" bestFit="1" customWidth="1"/>
    <col min="28" max="28" width="5.265625" style="1" bestFit="1" customWidth="1"/>
  </cols>
  <sheetData>
    <row r="1" spans="1:28" x14ac:dyDescent="0.45">
      <c r="C1" s="98" t="s">
        <v>548</v>
      </c>
      <c r="D1" s="98"/>
      <c r="E1" s="98"/>
      <c r="F1" s="98"/>
      <c r="G1" s="98"/>
      <c r="H1" s="98"/>
      <c r="I1" s="98"/>
      <c r="J1" s="98"/>
      <c r="K1" s="98"/>
      <c r="L1" s="98"/>
      <c r="M1" s="99" t="s">
        <v>547</v>
      </c>
      <c r="N1" s="99"/>
      <c r="O1" s="99"/>
      <c r="P1" s="99"/>
      <c r="Q1" s="99"/>
      <c r="R1" s="99"/>
      <c r="S1" s="99"/>
      <c r="T1" s="99"/>
      <c r="U1" s="99"/>
      <c r="V1" s="99"/>
    </row>
    <row r="2" spans="1:28" s="64" customFormat="1" x14ac:dyDescent="0.45">
      <c r="A2" s="64" t="s">
        <v>0</v>
      </c>
      <c r="B2" s="64" t="s">
        <v>541</v>
      </c>
      <c r="C2" s="79" t="s">
        <v>2</v>
      </c>
      <c r="D2" s="70" t="s">
        <v>616</v>
      </c>
      <c r="E2" s="70" t="s">
        <v>536</v>
      </c>
      <c r="F2" s="70" t="s">
        <v>545</v>
      </c>
      <c r="G2" s="70" t="s">
        <v>396</v>
      </c>
      <c r="H2" s="70" t="s">
        <v>397</v>
      </c>
      <c r="I2" s="71" t="s">
        <v>398</v>
      </c>
      <c r="J2" s="71" t="s">
        <v>399</v>
      </c>
      <c r="K2" s="71" t="s">
        <v>401</v>
      </c>
      <c r="L2" s="71" t="s">
        <v>400</v>
      </c>
      <c r="M2" s="73" t="s">
        <v>2</v>
      </c>
      <c r="N2" s="74" t="s">
        <v>616</v>
      </c>
      <c r="O2" s="74" t="s">
        <v>536</v>
      </c>
      <c r="P2" s="74" t="s">
        <v>545</v>
      </c>
      <c r="Q2" s="74" t="s">
        <v>396</v>
      </c>
      <c r="R2" s="74" t="s">
        <v>397</v>
      </c>
      <c r="S2" s="75" t="s">
        <v>398</v>
      </c>
      <c r="T2" s="75" t="s">
        <v>399</v>
      </c>
      <c r="U2" s="75" t="s">
        <v>401</v>
      </c>
      <c r="V2" s="75" t="s">
        <v>400</v>
      </c>
      <c r="X2" s="36" t="s">
        <v>625</v>
      </c>
      <c r="Y2" s="37" t="s">
        <v>545</v>
      </c>
      <c r="Z2" s="37" t="s">
        <v>396</v>
      </c>
      <c r="AA2" s="37" t="s">
        <v>397</v>
      </c>
      <c r="AB2" s="36" t="s">
        <v>623</v>
      </c>
    </row>
    <row r="3" spans="1:28" x14ac:dyDescent="0.45">
      <c r="A3" t="s">
        <v>21</v>
      </c>
      <c r="B3" t="s">
        <v>22</v>
      </c>
      <c r="C3" s="68">
        <v>176</v>
      </c>
      <c r="D3" s="69">
        <v>7.3863639999999994E-2</v>
      </c>
      <c r="E3" s="69">
        <v>0.16477273000000001</v>
      </c>
      <c r="F3" s="69">
        <v>0.74534160999999999</v>
      </c>
      <c r="G3" s="69">
        <f t="shared" ref="G3:G66" si="0">1-D3-E3</f>
        <v>0.76136362999999996</v>
      </c>
      <c r="H3" s="69">
        <f t="shared" ref="H3:H66" si="1">F3*G3</f>
        <v>0.56747599377964431</v>
      </c>
      <c r="I3" s="72">
        <f>(F3-Players!$AA$2)/Players!$AA$3</f>
        <v>3.8369566155884076</v>
      </c>
      <c r="J3" s="72">
        <f>(G3-Players!$AC$2)/Players!$AC$3</f>
        <v>1.3958443961760798</v>
      </c>
      <c r="K3" s="72">
        <f>((H3-Players!$AD$2)/Players!$AD$3)*C3</f>
        <v>804.04591942116269</v>
      </c>
      <c r="L3" s="72">
        <f t="shared" ref="L3:L66" si="2">(K3-AB$3)/AB$4</f>
        <v>6.1501667638687056</v>
      </c>
      <c r="M3" s="76" cm="1">
        <f t="array" ref="M3:P3">_xlfn.XLOOKUP(A3,LvL!A:A,LvL!C:F,"")</f>
        <v>45</v>
      </c>
      <c r="N3" s="77">
        <v>0.13333333</v>
      </c>
      <c r="O3" s="77">
        <v>0.24444444000000001</v>
      </c>
      <c r="P3" s="77">
        <v>0.33333332999999998</v>
      </c>
      <c r="Q3" s="77">
        <f t="shared" ref="Q3:Q66" si="3">IF(N3="","",1-N3-O3)</f>
        <v>0.62222222999999999</v>
      </c>
      <c r="R3" s="77">
        <f t="shared" ref="R3:R66" si="4">IFERROR(P3*Q3,"")</f>
        <v>0.20740740792592588</v>
      </c>
      <c r="S3" s="78">
        <f>IF(P3="","",(P3-Players!$AA$2)/Players!$AA$3)</f>
        <v>-0.66496256406285137</v>
      </c>
      <c r="T3" s="78">
        <f>IFERROR((Q3-Players!$AC$2)/Players!$AC$3,"")</f>
        <v>-0.35253255282086893</v>
      </c>
      <c r="U3" s="78">
        <f>IFERROR(((R3-Players!$AD$2)/Players!$AD$3)*M3,"")</f>
        <v>-32.886046511238824</v>
      </c>
      <c r="V3" s="78">
        <f t="shared" ref="V3:V66" si="5">IFERROR((U3-AB$7)/AB$8,"")</f>
        <v>-0.41009080553017574</v>
      </c>
      <c r="X3" s="67" t="s">
        <v>608</v>
      </c>
      <c r="Y3" s="66">
        <f>AVERAGE(F:F)</f>
        <v>0.36558783457627109</v>
      </c>
      <c r="Z3" s="66">
        <f>AVERAGE(G:G)</f>
        <v>0.65140931305084759</v>
      </c>
      <c r="AA3" s="66">
        <f>AVERAGE(H:H)</f>
        <v>0.24073279182424606</v>
      </c>
      <c r="AB3" s="67">
        <f>AVERAGE(K:K)</f>
        <v>17.760539840801503</v>
      </c>
    </row>
    <row r="4" spans="1:28" x14ac:dyDescent="0.45">
      <c r="A4" t="s">
        <v>163</v>
      </c>
      <c r="B4" t="s">
        <v>93</v>
      </c>
      <c r="C4" s="68">
        <v>173</v>
      </c>
      <c r="D4" s="69">
        <v>0.12716763</v>
      </c>
      <c r="E4" s="69">
        <v>0.21965318</v>
      </c>
      <c r="F4" s="69">
        <v>0.64666667</v>
      </c>
      <c r="G4" s="69">
        <f t="shared" si="0"/>
        <v>0.65317919000000002</v>
      </c>
      <c r="H4" s="69">
        <f t="shared" si="1"/>
        <v>0.42238921171059729</v>
      </c>
      <c r="I4" s="72">
        <f>(F4-Players!$AA$2)/Players!$AA$3</f>
        <v>2.7587583693372957</v>
      </c>
      <c r="J4" s="72">
        <f>(G4-Players!$AC$2)/Players!$AC$3</f>
        <v>3.6456168544739369E-2</v>
      </c>
      <c r="K4" s="72">
        <f>((H4-Players!$AD$2)/Players!$AD$3)*C4</f>
        <v>420.93572226122149</v>
      </c>
      <c r="L4" s="72">
        <f t="shared" si="2"/>
        <v>3.1535555300063236</v>
      </c>
      <c r="M4" s="76" cm="1">
        <f t="array" ref="M4:P4">_xlfn.XLOOKUP(A4,LvL!A:A,LvL!C:F,"")</f>
        <v>73</v>
      </c>
      <c r="N4" s="77">
        <v>0.12328767</v>
      </c>
      <c r="O4" s="77">
        <v>0.28767123</v>
      </c>
      <c r="P4" s="77">
        <v>0.25</v>
      </c>
      <c r="Q4" s="77">
        <f t="shared" si="3"/>
        <v>0.58904109999999998</v>
      </c>
      <c r="R4" s="77">
        <f t="shared" si="4"/>
        <v>0.147260275</v>
      </c>
      <c r="S4" s="78">
        <f>IF(P4="","",(P4-Players!$AA$2)/Players!$AA$3)</f>
        <v>-1.5755265862985395</v>
      </c>
      <c r="T4" s="78">
        <f>IFERROR((Q4-Players!$AC$2)/Players!$AC$3,"")</f>
        <v>-0.76946901338308216</v>
      </c>
      <c r="U4" s="78">
        <f>IFERROR(((R4-Players!$AD$2)/Players!$AD$3)*M4,"")</f>
        <v>-117.9684011511121</v>
      </c>
      <c r="V4" s="78">
        <f t="shared" si="5"/>
        <v>-1.9065201775309344</v>
      </c>
      <c r="X4" s="67" t="s">
        <v>622</v>
      </c>
      <c r="Y4" s="66">
        <f>STDEV(F:F)</f>
        <v>0.13620457287925475</v>
      </c>
      <c r="Z4" s="66">
        <f>STDEV(G:G)</f>
        <v>9.6169792420454855E-2</v>
      </c>
      <c r="AA4" s="66">
        <f>STDEV(H:H)</f>
        <v>9.8012395358133192E-2</v>
      </c>
      <c r="AB4" s="67">
        <f>STDEV(K:K)</f>
        <v>127.84781450149745</v>
      </c>
    </row>
    <row r="5" spans="1:28" x14ac:dyDescent="0.45">
      <c r="A5" t="s">
        <v>94</v>
      </c>
      <c r="B5" t="s">
        <v>27</v>
      </c>
      <c r="C5" s="68">
        <v>160</v>
      </c>
      <c r="D5" s="69">
        <v>0.1</v>
      </c>
      <c r="E5" s="69">
        <v>0.10625</v>
      </c>
      <c r="F5" s="69">
        <v>0.53571429000000004</v>
      </c>
      <c r="G5" s="69">
        <f t="shared" si="0"/>
        <v>0.79375000000000007</v>
      </c>
      <c r="H5" s="69">
        <f t="shared" si="1"/>
        <v>0.42522321768750004</v>
      </c>
      <c r="I5" s="72">
        <f>(F5-Players!$AA$2)/Players!$AA$3</f>
        <v>1.546407375930186</v>
      </c>
      <c r="J5" s="72">
        <f>(G5-Players!$AC$2)/Players!$AC$3</f>
        <v>1.8027943245919682</v>
      </c>
      <c r="K5" s="72">
        <f>((H5-Players!$AD$2)/Players!$AD$3)*C5</f>
        <v>395.97814882423313</v>
      </c>
      <c r="L5" s="72">
        <f t="shared" si="2"/>
        <v>2.9583423890206713</v>
      </c>
      <c r="M5" s="76" cm="1">
        <f t="array" ref="M5:P5">_xlfn.XLOOKUP(A5,LvL!A:A,LvL!C:F,"")</f>
        <v>67</v>
      </c>
      <c r="N5" s="77">
        <v>2.9850749999999999E-2</v>
      </c>
      <c r="O5" s="77">
        <v>0.16417909999999999</v>
      </c>
      <c r="P5" s="77">
        <v>0.30769231000000002</v>
      </c>
      <c r="Q5" s="77">
        <f t="shared" si="3"/>
        <v>0.80597014999999994</v>
      </c>
      <c r="R5" s="77">
        <f t="shared" si="4"/>
        <v>0.2479908172445465</v>
      </c>
      <c r="S5" s="78">
        <f>IF(P5="","",(P5-Players!$AA$2)/Players!$AA$3)</f>
        <v>-0.94513605893489949</v>
      </c>
      <c r="T5" s="78">
        <f>IFERROR((Q5-Players!$AC$2)/Players!$AC$3,"")</f>
        <v>1.9563462406520686</v>
      </c>
      <c r="U5" s="78">
        <f>IFERROR(((R5-Players!$AD$2)/Players!$AD$3)*M5,"")</f>
        <v>-8.9459811620245926</v>
      </c>
      <c r="V5" s="78">
        <f t="shared" si="5"/>
        <v>1.0967322301571034E-2</v>
      </c>
    </row>
    <row r="6" spans="1:28" x14ac:dyDescent="0.45">
      <c r="A6" t="s">
        <v>108</v>
      </c>
      <c r="B6" t="s">
        <v>55</v>
      </c>
      <c r="C6" s="68">
        <v>139</v>
      </c>
      <c r="D6" s="69">
        <v>0.10791367</v>
      </c>
      <c r="E6" s="69">
        <v>0.14388488999999999</v>
      </c>
      <c r="F6" s="69">
        <v>0.60169492000000002</v>
      </c>
      <c r="G6" s="69">
        <f t="shared" si="0"/>
        <v>0.74820144000000011</v>
      </c>
      <c r="H6" s="69">
        <f t="shared" si="1"/>
        <v>0.45018900558468489</v>
      </c>
      <c r="I6" s="72">
        <f>(F6-Players!$AA$2)/Players!$AA$3</f>
        <v>2.2673624588777255</v>
      </c>
      <c r="J6" s="72">
        <f>(G6-Players!$AC$2)/Players!$AC$3</f>
        <v>1.2304553056946135</v>
      </c>
      <c r="K6" s="72">
        <f>((H6-Players!$AD$2)/Players!$AD$3)*C6</f>
        <v>395.07870771769109</v>
      </c>
      <c r="L6" s="72">
        <f t="shared" si="2"/>
        <v>2.9513071408230456</v>
      </c>
      <c r="M6" s="76" t="str" cm="1">
        <f t="array" ref="M6">_xlfn.XLOOKUP(A6,LvL!A:A,LvL!C:F,"")</f>
        <v/>
      </c>
      <c r="N6" s="77"/>
      <c r="O6" s="77"/>
      <c r="P6" s="77"/>
      <c r="Q6" s="77" t="str">
        <f t="shared" si="3"/>
        <v/>
      </c>
      <c r="R6" s="77" t="str">
        <f t="shared" si="4"/>
        <v/>
      </c>
      <c r="S6" s="78" t="str">
        <f>IF(P6="","",(P6-Players!$AA$2)/Players!$AA$3)</f>
        <v/>
      </c>
      <c r="T6" s="78" t="str">
        <f>IFERROR((Q6-Players!$AC$2)/Players!$AC$3,"")</f>
        <v/>
      </c>
      <c r="U6" s="78" t="str">
        <f>IFERROR(((R6-Players!$AD$2)/Players!$AD$3)*M6,"")</f>
        <v/>
      </c>
      <c r="V6" s="78" t="str">
        <f t="shared" si="5"/>
        <v/>
      </c>
      <c r="X6" s="36" t="s">
        <v>626</v>
      </c>
      <c r="Y6" s="37" t="s">
        <v>545</v>
      </c>
      <c r="Z6" s="37" t="s">
        <v>396</v>
      </c>
      <c r="AA6" s="37" t="s">
        <v>397</v>
      </c>
      <c r="AB6" s="36" t="s">
        <v>623</v>
      </c>
    </row>
    <row r="7" spans="1:28" x14ac:dyDescent="0.45">
      <c r="A7" t="s">
        <v>50</v>
      </c>
      <c r="B7" t="s">
        <v>10</v>
      </c>
      <c r="C7" s="68">
        <v>156</v>
      </c>
      <c r="D7" s="69">
        <v>8.9743589999999998E-2</v>
      </c>
      <c r="E7" s="69">
        <v>0.24358974</v>
      </c>
      <c r="F7" s="69">
        <v>0.63768115999999997</v>
      </c>
      <c r="G7" s="69">
        <f t="shared" si="0"/>
        <v>0.66666667000000002</v>
      </c>
      <c r="H7" s="69">
        <f t="shared" si="1"/>
        <v>0.42512077545893717</v>
      </c>
      <c r="I7" s="72">
        <f>(F7-Players!$AA$2)/Players!$AA$3</f>
        <v>2.6605757798807237</v>
      </c>
      <c r="J7" s="72">
        <f>(G7-Players!$AC$2)/Players!$AC$3</f>
        <v>0.20593268043880802</v>
      </c>
      <c r="K7" s="72">
        <f>((H7-Players!$AD$2)/Players!$AD$3)*C7</f>
        <v>385.84349783176867</v>
      </c>
      <c r="L7" s="72">
        <f t="shared" si="2"/>
        <v>2.8790711786993892</v>
      </c>
      <c r="M7" s="76" cm="1">
        <f t="array" ref="M7:P7">_xlfn.XLOOKUP(A7,LvL!A:A,LvL!C:F,"")</f>
        <v>71</v>
      </c>
      <c r="N7" s="77">
        <v>4.2253520000000003E-2</v>
      </c>
      <c r="O7" s="77">
        <v>0.28169013999999998</v>
      </c>
      <c r="P7" s="77">
        <v>0.41176470999999998</v>
      </c>
      <c r="Q7" s="77">
        <f t="shared" si="3"/>
        <v>0.67605633999999992</v>
      </c>
      <c r="R7" s="77">
        <f t="shared" si="4"/>
        <v>0.27837614278376133</v>
      </c>
      <c r="S7" s="78">
        <f>IF(P7="","",(P7-Players!$AA$2)/Players!$AA$3)</f>
        <v>0.19203898432475902</v>
      </c>
      <c r="T7" s="78">
        <f>IFERROR((Q7-Players!$AC$2)/Players!$AC$3,"")</f>
        <v>0.3239182877899488</v>
      </c>
      <c r="U7" s="78">
        <f>IFERROR(((R7-Players!$AD$2)/Players!$AD$3)*M7,"")</f>
        <v>22.270455070997862</v>
      </c>
      <c r="V7" s="78">
        <f t="shared" si="5"/>
        <v>0.56000233979733383</v>
      </c>
      <c r="X7" s="67" t="s">
        <v>608</v>
      </c>
      <c r="Y7" s="66">
        <f>AVERAGE(P:P)</f>
        <v>0.3055399109937888</v>
      </c>
      <c r="Z7" s="66">
        <f>AVERAGE(Q:Q)</f>
        <v>0.6291169966459631</v>
      </c>
      <c r="AA7" s="66">
        <f>AVERAGE(R:R)</f>
        <v>0.19745207274250381</v>
      </c>
      <c r="AB7" s="67">
        <f>AVERAGE(U:U)</f>
        <v>-9.5695492521539975</v>
      </c>
    </row>
    <row r="8" spans="1:28" x14ac:dyDescent="0.45">
      <c r="A8" t="s">
        <v>611</v>
      </c>
      <c r="B8" t="s">
        <v>66</v>
      </c>
      <c r="C8" s="68">
        <v>175</v>
      </c>
      <c r="D8" s="69">
        <v>9.7142859999999998E-2</v>
      </c>
      <c r="E8" s="69">
        <v>0.18857143000000001</v>
      </c>
      <c r="F8" s="69">
        <v>0.56774194</v>
      </c>
      <c r="G8" s="69">
        <f t="shared" si="0"/>
        <v>0.71428571000000007</v>
      </c>
      <c r="H8" s="69">
        <f t="shared" si="1"/>
        <v>0.40552995470967745</v>
      </c>
      <c r="I8" s="72">
        <f>(F8-Players!$AA$2)/Players!$AA$3</f>
        <v>1.8963660996096166</v>
      </c>
      <c r="J8" s="72">
        <f>(G8-Players!$AC$2)/Players!$AC$3</f>
        <v>0.80428825160140793</v>
      </c>
      <c r="K8" s="72">
        <f>((H8-Players!$AD$2)/Players!$AD$3)*C8</f>
        <v>382.38049904872696</v>
      </c>
      <c r="L8" s="72">
        <f t="shared" si="2"/>
        <v>2.8519842957789061</v>
      </c>
      <c r="M8" s="76" cm="1">
        <f t="array" ref="M8:P8">_xlfn.XLOOKUP(A8,LvL!A:A,LvL!C:F,"")</f>
        <v>80</v>
      </c>
      <c r="N8" s="77">
        <v>0.1</v>
      </c>
      <c r="O8" s="77">
        <v>0.15</v>
      </c>
      <c r="P8" s="77">
        <v>0.45833332999999998</v>
      </c>
      <c r="Q8" s="77">
        <f t="shared" si="3"/>
        <v>0.75</v>
      </c>
      <c r="R8" s="77">
        <f t="shared" si="4"/>
        <v>0.34374999750000002</v>
      </c>
      <c r="S8" s="78">
        <f>IF(P8="","",(P8-Players!$AA$2)/Players!$AA$3)</f>
        <v>0.70088352392452447</v>
      </c>
      <c r="T8" s="78">
        <f>IFERROR((Q8-Players!$AC$2)/Players!$AC$3,"")</f>
        <v>1.2530550556280464</v>
      </c>
      <c r="U8" s="78">
        <f>IFERROR(((R8-Players!$AD$2)/Players!$AD$3)*M8,"")</f>
        <v>102.06369342641965</v>
      </c>
      <c r="V8" s="78">
        <f t="shared" si="5"/>
        <v>1.9634066774830277</v>
      </c>
      <c r="X8" s="67" t="s">
        <v>622</v>
      </c>
      <c r="Y8" s="66">
        <f>STDEV(P:P)</f>
        <v>0.1738787705689793</v>
      </c>
      <c r="Z8" s="66">
        <f>STDEV(Q:Q)</f>
        <v>0.14710799319275661</v>
      </c>
      <c r="AA8" s="66">
        <f>STDEV(R:R)</f>
        <v>0.12318568662140408</v>
      </c>
      <c r="AB8" s="67">
        <f>STDEV(U:U)</f>
        <v>56.856913016961379</v>
      </c>
    </row>
    <row r="9" spans="1:28" x14ac:dyDescent="0.45">
      <c r="A9" t="s">
        <v>98</v>
      </c>
      <c r="B9" t="s">
        <v>93</v>
      </c>
      <c r="C9" s="68">
        <v>149</v>
      </c>
      <c r="D9" s="69">
        <v>6.040268E-2</v>
      </c>
      <c r="E9" s="69">
        <v>0.17449664000000001</v>
      </c>
      <c r="F9" s="69">
        <v>0.56204379999999998</v>
      </c>
      <c r="G9" s="69">
        <f t="shared" si="0"/>
        <v>0.76510067999999998</v>
      </c>
      <c r="H9" s="69">
        <f t="shared" si="1"/>
        <v>0.43002009356978399</v>
      </c>
      <c r="I9" s="72">
        <f>(F9-Players!$AA$2)/Players!$AA$3</f>
        <v>1.8341038417871813</v>
      </c>
      <c r="J9" s="72">
        <f>(G9-Players!$AC$2)/Players!$AC$3</f>
        <v>1.4428021821208028</v>
      </c>
      <c r="K9" s="72">
        <f>((H9-Players!$AD$2)/Players!$AD$3)*C9</f>
        <v>379.27362586704584</v>
      </c>
      <c r="L9" s="72">
        <f t="shared" si="2"/>
        <v>2.8276829559883478</v>
      </c>
      <c r="M9" s="76" cm="1">
        <f t="array" ref="M9:P9">_xlfn.XLOOKUP(A9,LvL!A:A,LvL!C:F,"")</f>
        <v>48</v>
      </c>
      <c r="N9" s="77">
        <v>6.25E-2</v>
      </c>
      <c r="O9" s="77">
        <v>0.3125</v>
      </c>
      <c r="P9" s="77">
        <v>0.23255814</v>
      </c>
      <c r="Q9" s="77">
        <f t="shared" si="3"/>
        <v>0.625</v>
      </c>
      <c r="R9" s="77">
        <f t="shared" si="4"/>
        <v>0.14534883749999999</v>
      </c>
      <c r="S9" s="78">
        <f>IF(P9="","",(P9-Players!$AA$2)/Players!$AA$3)</f>
        <v>-1.7661097562843273</v>
      </c>
      <c r="T9" s="78">
        <f>IFERROR((Q9-Players!$AC$2)/Players!$AC$3,"")</f>
        <v>-0.31762856998315653</v>
      </c>
      <c r="U9" s="78">
        <f>IFERROR(((R9-Players!$AD$2)/Players!$AD$3)*M9,"")</f>
        <v>-78.918562948625123</v>
      </c>
      <c r="V9" s="78">
        <f t="shared" si="5"/>
        <v>-1.2197112016226268</v>
      </c>
    </row>
    <row r="10" spans="1:28" x14ac:dyDescent="0.45">
      <c r="A10" t="s">
        <v>62</v>
      </c>
      <c r="B10" t="s">
        <v>63</v>
      </c>
      <c r="C10" s="68">
        <v>144</v>
      </c>
      <c r="D10" s="69">
        <v>0.11805556</v>
      </c>
      <c r="E10" s="69">
        <v>0.11805556</v>
      </c>
      <c r="F10" s="69">
        <v>0.56097560999999996</v>
      </c>
      <c r="G10" s="69">
        <f t="shared" si="0"/>
        <v>0.7638888800000001</v>
      </c>
      <c r="H10" s="69">
        <f t="shared" si="1"/>
        <v>0.42852303043021683</v>
      </c>
      <c r="I10" s="72">
        <f>(F10-Players!$AA$2)/Players!$AA$3</f>
        <v>1.8224319767253632</v>
      </c>
      <c r="J10" s="72">
        <f>(G10-Players!$AC$2)/Players!$AC$3</f>
        <v>1.4275753467806791</v>
      </c>
      <c r="K10" s="72">
        <f>((H10-Players!$AD$2)/Players!$AD$3)*C10</f>
        <v>363.37360644087858</v>
      </c>
      <c r="L10" s="72">
        <f t="shared" si="2"/>
        <v>2.7033161884517702</v>
      </c>
      <c r="M10" s="76" cm="1">
        <f t="array" ref="M10:P10">_xlfn.XLOOKUP(A10,LvL!A:A,LvL!C:F,"")</f>
        <v>86</v>
      </c>
      <c r="N10" s="77">
        <v>9.3023259999999997E-2</v>
      </c>
      <c r="O10" s="77">
        <v>0.24418604999999999</v>
      </c>
      <c r="P10" s="77">
        <v>0.6</v>
      </c>
      <c r="Q10" s="77">
        <f t="shared" si="3"/>
        <v>0.66279069000000002</v>
      </c>
      <c r="R10" s="77">
        <f t="shared" si="4"/>
        <v>0.39767441399999998</v>
      </c>
      <c r="S10" s="78">
        <f>IF(P10="","",(P10-Players!$AA$2)/Players!$AA$3)</f>
        <v>2.2488424600661125</v>
      </c>
      <c r="T10" s="78">
        <f>IFERROR((Q10-Players!$AC$2)/Players!$AC$3,"")</f>
        <v>0.15722917388523591</v>
      </c>
      <c r="U10" s="78">
        <f>IFERROR(((R10-Players!$AD$2)/Players!$AD$3)*M10,"")</f>
        <v>177.97002842001652</v>
      </c>
      <c r="V10" s="78">
        <f t="shared" si="5"/>
        <v>3.2984481168758544</v>
      </c>
    </row>
    <row r="11" spans="1:28" x14ac:dyDescent="0.45">
      <c r="A11" t="s">
        <v>68</v>
      </c>
      <c r="B11" t="s">
        <v>27</v>
      </c>
      <c r="C11" s="68">
        <v>164</v>
      </c>
      <c r="D11" s="69">
        <v>8.5365849999999993E-2</v>
      </c>
      <c r="E11" s="69">
        <v>0.29268293000000001</v>
      </c>
      <c r="F11" s="69">
        <v>0.64625849999999996</v>
      </c>
      <c r="G11" s="69">
        <f t="shared" si="0"/>
        <v>0.62195122000000003</v>
      </c>
      <c r="H11" s="69">
        <f t="shared" si="1"/>
        <v>0.40194126251036999</v>
      </c>
      <c r="I11" s="72">
        <f>(F11-Players!$AA$2)/Players!$AA$3</f>
        <v>2.7542983901554248</v>
      </c>
      <c r="J11" s="72">
        <f>(G11-Players!$AC$2)/Players!$AC$3</f>
        <v>-0.35593792057588358</v>
      </c>
      <c r="K11" s="72">
        <f>((H11-Players!$AD$2)/Players!$AD$3)*C11</f>
        <v>349.6833420086441</v>
      </c>
      <c r="L11" s="72">
        <f t="shared" si="2"/>
        <v>2.5962336819137009</v>
      </c>
      <c r="M11" s="76" cm="1">
        <f t="array" ref="M11:P11">_xlfn.XLOOKUP(A11,LvL!A:A,LvL!C:F,"")</f>
        <v>72</v>
      </c>
      <c r="N11" s="77">
        <v>9.7222219999999998E-2</v>
      </c>
      <c r="O11" s="77">
        <v>0.23611111000000001</v>
      </c>
      <c r="P11" s="77">
        <v>0.40625</v>
      </c>
      <c r="Q11" s="77">
        <f t="shared" si="3"/>
        <v>0.66666666999999991</v>
      </c>
      <c r="R11" s="77">
        <f t="shared" si="4"/>
        <v>0.27083333468749998</v>
      </c>
      <c r="S11" s="78">
        <f>IF(P11="","",(P11-Players!$AA$2)/Players!$AA$3)</f>
        <v>0.13178102368568037</v>
      </c>
      <c r="T11" s="78">
        <f>IFERROR((Q11-Players!$AC$2)/Players!$AC$3,"")</f>
        <v>0.20593268043880661</v>
      </c>
      <c r="U11" s="78">
        <f>IFERROR(((R11-Players!$AD$2)/Players!$AD$3)*M11,"")</f>
        <v>14.591410450342837</v>
      </c>
      <c r="V11" s="78">
        <f t="shared" si="5"/>
        <v>0.42494322010217489</v>
      </c>
    </row>
    <row r="12" spans="1:28" x14ac:dyDescent="0.45">
      <c r="A12" t="s">
        <v>97</v>
      </c>
      <c r="B12" t="s">
        <v>90</v>
      </c>
      <c r="C12" s="68">
        <v>168</v>
      </c>
      <c r="D12" s="69">
        <v>6.5476190000000004E-2</v>
      </c>
      <c r="E12" s="69">
        <v>0.19642857</v>
      </c>
      <c r="F12" s="69">
        <v>0.52258064999999998</v>
      </c>
      <c r="G12" s="69">
        <f t="shared" si="0"/>
        <v>0.73809523999999993</v>
      </c>
      <c r="H12" s="69">
        <f t="shared" si="1"/>
        <v>0.38571429028110593</v>
      </c>
      <c r="I12" s="72">
        <f>(F12-Players!$AA$2)/Players!$AA$3</f>
        <v>1.4028991294099091</v>
      </c>
      <c r="J12" s="72">
        <f>(G12-Players!$AC$2)/Players!$AC$3</f>
        <v>1.1034661628373958</v>
      </c>
      <c r="K12" s="72">
        <f>((H12-Players!$AD$2)/Players!$AD$3)*C12</f>
        <v>318.09086317460475</v>
      </c>
      <c r="L12" s="72">
        <f t="shared" si="2"/>
        <v>2.3491236397340645</v>
      </c>
      <c r="M12" s="76" cm="1">
        <f t="array" ref="M12:P12">_xlfn.XLOOKUP(A12,LvL!A:A,LvL!C:F,"")</f>
        <v>65</v>
      </c>
      <c r="N12" s="77">
        <v>9.2307689999999998E-2</v>
      </c>
      <c r="O12" s="77">
        <v>0.35384615000000003</v>
      </c>
      <c r="P12" s="77">
        <v>0.42372881000000001</v>
      </c>
      <c r="Q12" s="77">
        <f t="shared" si="3"/>
        <v>0.55384615999999998</v>
      </c>
      <c r="R12" s="77">
        <f t="shared" si="4"/>
        <v>0.2346805742998696</v>
      </c>
      <c r="S12" s="78">
        <f>IF(P12="","",(P12-Players!$AA$2)/Players!$AA$3)</f>
        <v>0.32276793777507751</v>
      </c>
      <c r="T12" s="78">
        <f>IFERROR((Q12-Players!$AC$2)/Players!$AC$3,"")</f>
        <v>-1.2117099410820322</v>
      </c>
      <c r="U12" s="78">
        <f>IFERROR(((R12-Players!$AD$2)/Players!$AD$3)*M12,"")</f>
        <v>-21.411856729301164</v>
      </c>
      <c r="V12" s="78">
        <f t="shared" si="5"/>
        <v>-0.20828263176395817</v>
      </c>
    </row>
    <row r="13" spans="1:28" x14ac:dyDescent="0.45">
      <c r="A13" t="s">
        <v>39</v>
      </c>
      <c r="B13" t="s">
        <v>14</v>
      </c>
      <c r="C13" s="68">
        <v>124</v>
      </c>
      <c r="D13" s="69">
        <v>9.6774189999999996E-2</v>
      </c>
      <c r="E13" s="69">
        <v>0.16129031999999999</v>
      </c>
      <c r="F13" s="69">
        <v>0.55963302999999998</v>
      </c>
      <c r="G13" s="69">
        <f t="shared" si="0"/>
        <v>0.74193549000000003</v>
      </c>
      <c r="H13" s="69">
        <f t="shared" si="1"/>
        <v>0.41521160633323467</v>
      </c>
      <c r="I13" s="72">
        <f>(F13-Players!$AA$2)/Players!$AA$3</f>
        <v>1.8077619155988824</v>
      </c>
      <c r="J13" s="72">
        <f>(G13-Players!$AC$2)/Players!$AC$3</f>
        <v>1.1517207051834244</v>
      </c>
      <c r="K13" s="72">
        <f>((H13-Players!$AD$2)/Players!$AD$3)*C13</f>
        <v>288.61240132913269</v>
      </c>
      <c r="L13" s="72">
        <f t="shared" si="2"/>
        <v>2.1185490150491288</v>
      </c>
      <c r="M13" s="76" cm="1">
        <f t="array" ref="M13:P13">_xlfn.XLOOKUP(A13,LvL!A:A,LvL!C:F,"")</f>
        <v>21</v>
      </c>
      <c r="N13" s="77">
        <v>9.5238100000000006E-2</v>
      </c>
      <c r="O13" s="77">
        <v>0.23809524000000001</v>
      </c>
      <c r="P13" s="77">
        <v>0.23529412</v>
      </c>
      <c r="Q13" s="77">
        <f t="shared" si="3"/>
        <v>0.66666665999999997</v>
      </c>
      <c r="R13" s="77">
        <f t="shared" si="4"/>
        <v>0.15686274509803919</v>
      </c>
      <c r="S13" s="78">
        <f>IF(P13="","",(P13-Players!$AA$2)/Players!$AA$3)</f>
        <v>-1.7362143356458337</v>
      </c>
      <c r="T13" s="78">
        <f>IFERROR((Q13-Players!$AC$2)/Players!$AC$3,"")</f>
        <v>0.20593255478411734</v>
      </c>
      <c r="U13" s="78">
        <f>IFERROR(((R13-Players!$AD$2)/Players!$AD$3)*M13,"")</f>
        <v>-30.968340741715956</v>
      </c>
      <c r="V13" s="78">
        <f t="shared" si="5"/>
        <v>-0.37636217575122899</v>
      </c>
    </row>
    <row r="14" spans="1:28" x14ac:dyDescent="0.45">
      <c r="A14" t="s">
        <v>135</v>
      </c>
      <c r="B14" t="s">
        <v>114</v>
      </c>
      <c r="C14" s="68">
        <v>184</v>
      </c>
      <c r="D14" s="69">
        <v>8.6956519999999995E-2</v>
      </c>
      <c r="E14" s="69">
        <v>8.6956519999999995E-2</v>
      </c>
      <c r="F14" s="69">
        <v>0.43292682999999998</v>
      </c>
      <c r="G14" s="69">
        <f t="shared" si="0"/>
        <v>0.82608696000000004</v>
      </c>
      <c r="H14" s="69">
        <f t="shared" si="1"/>
        <v>0.35763520889713679</v>
      </c>
      <c r="I14" s="72">
        <f>(F14-Players!$AA$2)/Players!$AA$3</f>
        <v>0.42327257484891434</v>
      </c>
      <c r="J14" s="72">
        <f>(G14-Players!$AC$2)/Players!$AC$3</f>
        <v>2.2091233931843233</v>
      </c>
      <c r="K14" s="72">
        <f>((H14-Players!$AD$2)/Players!$AD$3)*C14</f>
        <v>272.34745919303344</v>
      </c>
      <c r="L14" s="72">
        <f t="shared" si="2"/>
        <v>1.9913278951612428</v>
      </c>
      <c r="M14" s="76" cm="1">
        <f t="array" ref="M14:P14">_xlfn.XLOOKUP(A14,LvL!A:A,LvL!C:F,"")</f>
        <v>70</v>
      </c>
      <c r="N14" s="77">
        <v>5.7142859999999997E-2</v>
      </c>
      <c r="O14" s="77">
        <v>0.15714286</v>
      </c>
      <c r="P14" s="77">
        <v>0.56923077</v>
      </c>
      <c r="Q14" s="77">
        <f t="shared" si="3"/>
        <v>0.78571427999999999</v>
      </c>
      <c r="R14" s="77">
        <f t="shared" si="4"/>
        <v>0.44725274460439557</v>
      </c>
      <c r="S14" s="78">
        <f>IF(P14="","",(P14-Players!$AA$2)/Players!$AA$3)</f>
        <v>1.9126342006590424</v>
      </c>
      <c r="T14" s="78">
        <f>IFERROR((Q14-Players!$AC$2)/Players!$AC$3,"")</f>
        <v>1.7018217339999957</v>
      </c>
      <c r="U14" s="78">
        <f>IFERROR(((R14-Players!$AD$2)/Players!$AD$3)*M14,"")</f>
        <v>195.93552829881656</v>
      </c>
      <c r="V14" s="78">
        <f t="shared" si="5"/>
        <v>3.614425522709348</v>
      </c>
    </row>
    <row r="15" spans="1:28" x14ac:dyDescent="0.45">
      <c r="A15" t="s">
        <v>265</v>
      </c>
      <c r="B15" t="s">
        <v>31</v>
      </c>
      <c r="C15" s="68">
        <v>136</v>
      </c>
      <c r="D15" s="69">
        <v>0.125</v>
      </c>
      <c r="E15" s="69">
        <v>0.21323528999999999</v>
      </c>
      <c r="F15" s="69">
        <v>0.58974358999999998</v>
      </c>
      <c r="G15" s="69">
        <f t="shared" si="0"/>
        <v>0.66176471000000003</v>
      </c>
      <c r="H15" s="69">
        <f t="shared" si="1"/>
        <v>0.39027149581070891</v>
      </c>
      <c r="I15" s="72">
        <f>(F15-Players!$AA$2)/Players!$AA$3</f>
        <v>2.1367730402637557</v>
      </c>
      <c r="J15" s="72">
        <f>(G15-Players!$AC$2)/Players!$AC$3</f>
        <v>0.14433725399559949</v>
      </c>
      <c r="K15" s="72">
        <f>((H15-Players!$AD$2)/Players!$AD$3)*C15</f>
        <v>266.62362576538322</v>
      </c>
      <c r="L15" s="72">
        <f t="shared" si="2"/>
        <v>1.9465572164447664</v>
      </c>
      <c r="M15" s="76" cm="1">
        <f t="array" ref="M15:P15">_xlfn.XLOOKUP(A15,LvL!A:A,LvL!C:F,"")</f>
        <v>52</v>
      </c>
      <c r="N15" s="77">
        <v>7.6923080000000005E-2</v>
      </c>
      <c r="O15" s="77">
        <v>0.30769231000000002</v>
      </c>
      <c r="P15" s="77">
        <v>0.40425531999999997</v>
      </c>
      <c r="Q15" s="77">
        <f t="shared" si="3"/>
        <v>0.61538461</v>
      </c>
      <c r="R15" s="77">
        <f t="shared" si="4"/>
        <v>0.24877250243862517</v>
      </c>
      <c r="S15" s="78">
        <f>IF(P15="","",(P15-Players!$AA$2)/Players!$AA$3)</f>
        <v>0.10998561668738681</v>
      </c>
      <c r="T15" s="78">
        <f>IFERROR((Q15-Players!$AC$2)/Players!$AC$3,"")</f>
        <v>-0.43845045499808216</v>
      </c>
      <c r="U15" s="78">
        <f>IFERROR(((R15-Players!$AD$2)/Players!$AD$3)*M15,"")</f>
        <v>-6.3449254743754908</v>
      </c>
      <c r="V15" s="78">
        <f t="shared" si="5"/>
        <v>5.6714717818333663E-2</v>
      </c>
    </row>
    <row r="16" spans="1:28" x14ac:dyDescent="0.45">
      <c r="A16" t="s">
        <v>193</v>
      </c>
      <c r="B16" t="s">
        <v>8</v>
      </c>
      <c r="C16" s="68">
        <v>174</v>
      </c>
      <c r="D16" s="69">
        <v>5.7471260000000003E-2</v>
      </c>
      <c r="E16" s="69">
        <v>0.16666666999999999</v>
      </c>
      <c r="F16" s="69">
        <v>0.45679012000000002</v>
      </c>
      <c r="G16" s="69">
        <f t="shared" si="0"/>
        <v>0.77586206999999996</v>
      </c>
      <c r="H16" s="69">
        <f t="shared" si="1"/>
        <v>0.35440612805874838</v>
      </c>
      <c r="I16" s="72">
        <f>(F16-Players!$AA$2)/Players!$AA$3</f>
        <v>0.68402122519298092</v>
      </c>
      <c r="J16" s="72">
        <f>(G16-Players!$AC$2)/Players!$AC$3</f>
        <v>1.5780240946153317</v>
      </c>
      <c r="K16" s="72">
        <f>((H16-Players!$AD$2)/Players!$AD$3)*C16</f>
        <v>249.27689377530106</v>
      </c>
      <c r="L16" s="72">
        <f t="shared" si="2"/>
        <v>1.8108745529771091</v>
      </c>
      <c r="M16" s="76" cm="1">
        <f t="array" ref="M16:P16">_xlfn.XLOOKUP(A16,LvL!A:A,LvL!C:F,"")</f>
        <v>57</v>
      </c>
      <c r="N16" s="77">
        <v>0.10526315999999999</v>
      </c>
      <c r="O16" s="77">
        <v>0.12280702</v>
      </c>
      <c r="P16" s="77">
        <v>0.42</v>
      </c>
      <c r="Q16" s="77">
        <f t="shared" si="3"/>
        <v>0.77192981999999999</v>
      </c>
      <c r="R16" s="77">
        <f t="shared" si="4"/>
        <v>0.32421052439999998</v>
      </c>
      <c r="S16" s="78">
        <f>IF(P16="","",(P16-Players!$AA$2)/Players!$AA$3)</f>
        <v>0.28202409336429152</v>
      </c>
      <c r="T16" s="78">
        <f>IFERROR((Q16-Players!$AC$2)/Players!$AC$3,"")</f>
        <v>1.5286135291208549</v>
      </c>
      <c r="U16" s="78">
        <f>IFERROR(((R16-Players!$AD$2)/Players!$AD$3)*M16,"")</f>
        <v>56.328969512057313</v>
      </c>
      <c r="V16" s="78">
        <f t="shared" si="5"/>
        <v>1.1590238595006497</v>
      </c>
    </row>
    <row r="17" spans="1:22" x14ac:dyDescent="0.45">
      <c r="A17" t="s">
        <v>72</v>
      </c>
      <c r="B17" t="s">
        <v>22</v>
      </c>
      <c r="C17" s="68">
        <v>167</v>
      </c>
      <c r="D17" s="69">
        <v>7.784431E-2</v>
      </c>
      <c r="E17" s="69">
        <v>0.23952096</v>
      </c>
      <c r="F17" s="69">
        <v>0.52348992999999999</v>
      </c>
      <c r="G17" s="69">
        <f t="shared" si="0"/>
        <v>0.68263472999999997</v>
      </c>
      <c r="H17" s="69">
        <f t="shared" si="1"/>
        <v>0.35735240702326887</v>
      </c>
      <c r="I17" s="72">
        <f>(F17-Players!$AA$2)/Players!$AA$3</f>
        <v>1.4128346216569905</v>
      </c>
      <c r="J17" s="72">
        <f>(G17-Players!$AC$2)/Players!$AC$3</f>
        <v>0.40657884343702522</v>
      </c>
      <c r="K17" s="72">
        <f>((H17-Players!$AD$2)/Players!$AD$3)*C17</f>
        <v>246.48985400525322</v>
      </c>
      <c r="L17" s="72">
        <f t="shared" si="2"/>
        <v>1.7890748860769354</v>
      </c>
      <c r="M17" s="76" cm="1">
        <f t="array" ref="M17:P17">_xlfn.XLOOKUP(A17,LvL!A:A,LvL!C:F,"")</f>
        <v>22</v>
      </c>
      <c r="N17" s="77">
        <v>0.13636364000000001</v>
      </c>
      <c r="O17" s="77">
        <v>0.27272727000000002</v>
      </c>
      <c r="P17" s="77">
        <v>0.38888888999999999</v>
      </c>
      <c r="Q17" s="77">
        <f t="shared" si="3"/>
        <v>0.59090909000000003</v>
      </c>
      <c r="R17" s="77">
        <f t="shared" si="4"/>
        <v>0.2297979801010101</v>
      </c>
      <c r="S17" s="78">
        <f>IF(P17="","",(P17-Players!$AA$2)/Players!$AA$3)</f>
        <v>-5.7919809727267853E-2</v>
      </c>
      <c r="T17" s="78">
        <f>IFERROR((Q17-Players!$AC$2)/Players!$AC$3,"")</f>
        <v>-0.74599684293663793</v>
      </c>
      <c r="U17" s="78">
        <f>IFERROR(((R17-Players!$AD$2)/Players!$AD$3)*M17,"")</f>
        <v>-8.8279811462170201</v>
      </c>
      <c r="V17" s="78">
        <f t="shared" si="5"/>
        <v>1.3042707853585985E-2</v>
      </c>
    </row>
    <row r="18" spans="1:22" x14ac:dyDescent="0.45">
      <c r="A18" t="s">
        <v>187</v>
      </c>
      <c r="B18" t="s">
        <v>57</v>
      </c>
      <c r="C18" s="68">
        <v>184</v>
      </c>
      <c r="D18" s="69">
        <v>8.1521739999999995E-2</v>
      </c>
      <c r="E18" s="69">
        <v>0.14673913</v>
      </c>
      <c r="F18" s="69">
        <v>0.44444444</v>
      </c>
      <c r="G18" s="69">
        <f t="shared" si="0"/>
        <v>0.77173913000000005</v>
      </c>
      <c r="H18" s="69">
        <f t="shared" si="1"/>
        <v>0.34299516545893721</v>
      </c>
      <c r="I18" s="72">
        <f>(F18-Players!$AA$2)/Players!$AA$3</f>
        <v>0.54912283534062867</v>
      </c>
      <c r="J18" s="72">
        <f>(G18-Players!$AC$2)/Players!$AC$3</f>
        <v>1.5262174198363132</v>
      </c>
      <c r="K18" s="72">
        <f>((H18-Players!$AD$2)/Players!$AD$3)*C18</f>
        <v>232.70241994189811</v>
      </c>
      <c r="L18" s="72">
        <f t="shared" si="2"/>
        <v>1.6812323381451237</v>
      </c>
      <c r="M18" s="76" cm="1">
        <f t="array" ref="M18:P18">_xlfn.XLOOKUP(A18,LvL!A:A,LvL!C:F,"")</f>
        <v>74</v>
      </c>
      <c r="N18" s="77">
        <v>6.7567569999999993E-2</v>
      </c>
      <c r="O18" s="77">
        <v>0.10810810999999999</v>
      </c>
      <c r="P18" s="77">
        <v>0.31818182</v>
      </c>
      <c r="Q18" s="77">
        <f t="shared" si="3"/>
        <v>0.82432432</v>
      </c>
      <c r="R18" s="77">
        <f t="shared" si="4"/>
        <v>0.26228501240786239</v>
      </c>
      <c r="S18" s="78">
        <f>IF(P18="","",(P18-Players!$AA$2)/Players!$AA$3)</f>
        <v>-0.830519609347664</v>
      </c>
      <c r="T18" s="78">
        <f>IFERROR((Q18-Players!$AC$2)/Players!$AC$3,"")</f>
        <v>2.1869749948975445</v>
      </c>
      <c r="U18" s="78">
        <f>IFERROR(((R18-Players!$AD$2)/Players!$AD$3)*M18,"")</f>
        <v>5.6869076977350792</v>
      </c>
      <c r="V18" s="78">
        <f t="shared" si="5"/>
        <v>0.26833072955152909</v>
      </c>
    </row>
    <row r="19" spans="1:22" x14ac:dyDescent="0.45">
      <c r="A19" t="s">
        <v>241</v>
      </c>
      <c r="B19" t="s">
        <v>117</v>
      </c>
      <c r="C19" s="68">
        <v>152</v>
      </c>
      <c r="D19" s="69">
        <v>9.2105259999999994E-2</v>
      </c>
      <c r="E19" s="69">
        <v>0.19078946999999999</v>
      </c>
      <c r="F19" s="69">
        <v>0.50364964000000001</v>
      </c>
      <c r="G19" s="69">
        <f t="shared" si="0"/>
        <v>0.71710527000000002</v>
      </c>
      <c r="H19" s="69">
        <f t="shared" si="1"/>
        <v>0.36116981107760282</v>
      </c>
      <c r="I19" s="72">
        <f>(F19-Players!$AA$2)/Players!$AA$3</f>
        <v>1.1960443618087102</v>
      </c>
      <c r="J19" s="72">
        <f>(G19-Players!$AC$2)/Players!$AC$3</f>
        <v>0.8397173453888338</v>
      </c>
      <c r="K19" s="72">
        <f>((H19-Players!$AD$2)/Players!$AD$3)*C19</f>
        <v>232.88970287138676</v>
      </c>
      <c r="L19" s="72">
        <f t="shared" si="2"/>
        <v>1.6826972277110415</v>
      </c>
      <c r="M19" s="76" cm="1">
        <f t="array" ref="M19:P19">_xlfn.XLOOKUP(A19,LvL!A:A,LvL!C:F,"")</f>
        <v>65</v>
      </c>
      <c r="N19" s="77">
        <v>4.6153850000000003E-2</v>
      </c>
      <c r="O19" s="77">
        <v>0.18461538</v>
      </c>
      <c r="P19" s="77">
        <v>0.25</v>
      </c>
      <c r="Q19" s="77">
        <f t="shared" si="3"/>
        <v>0.76923076999999995</v>
      </c>
      <c r="R19" s="77">
        <f t="shared" si="4"/>
        <v>0.19230769249999999</v>
      </c>
      <c r="S19" s="78">
        <f>IF(P19="","",(P19-Players!$AA$2)/Players!$AA$3)</f>
        <v>-1.5755265862985395</v>
      </c>
      <c r="T19" s="78">
        <f>IFERROR((Q19-Players!$AC$2)/Players!$AC$3,"")</f>
        <v>1.494698700003207</v>
      </c>
      <c r="U19" s="78">
        <f>IFERROR(((R19-Players!$AD$2)/Players!$AD$3)*M19,"")</f>
        <v>-61.946842235798101</v>
      </c>
      <c r="V19" s="78">
        <f t="shared" si="5"/>
        <v>-0.92121239448963876</v>
      </c>
    </row>
    <row r="20" spans="1:22" x14ac:dyDescent="0.45">
      <c r="A20" t="s">
        <v>308</v>
      </c>
      <c r="B20" t="s">
        <v>35</v>
      </c>
      <c r="C20" s="68">
        <v>138</v>
      </c>
      <c r="D20" s="69">
        <v>9.4202900000000006E-2</v>
      </c>
      <c r="E20" s="69">
        <v>0.18115941999999999</v>
      </c>
      <c r="F20" s="69">
        <v>0.51219512</v>
      </c>
      <c r="G20" s="69">
        <f t="shared" si="0"/>
        <v>0.72463768000000006</v>
      </c>
      <c r="H20" s="69">
        <f t="shared" si="1"/>
        <v>0.37115588346412165</v>
      </c>
      <c r="I20" s="72">
        <f>(F20-Players!$AA$2)/Players!$AA$3</f>
        <v>1.2894188452325051</v>
      </c>
      <c r="J20" s="72">
        <f>(G20-Players!$AC$2)/Players!$AC$3</f>
        <v>0.93436560977595495</v>
      </c>
      <c r="K20" s="72">
        <f>((H20-Players!$AD$2)/Players!$AD$3)*C20</f>
        <v>231.72094703167244</v>
      </c>
      <c r="L20" s="72">
        <f t="shared" si="2"/>
        <v>1.6735554536082029</v>
      </c>
      <c r="M20" s="76" cm="1">
        <f t="array" ref="M20:P20">_xlfn.XLOOKUP(A20,LvL!A:A,LvL!C:F,"")</f>
        <v>100</v>
      </c>
      <c r="N20" s="77">
        <v>7.0000000000000007E-2</v>
      </c>
      <c r="O20" s="77">
        <v>0.13</v>
      </c>
      <c r="P20" s="77">
        <v>0.42222221999999998</v>
      </c>
      <c r="Q20" s="77">
        <f t="shared" si="3"/>
        <v>0.79999999999999993</v>
      </c>
      <c r="R20" s="77">
        <f t="shared" si="4"/>
        <v>0.33777777599999997</v>
      </c>
      <c r="S20" s="78">
        <f>IF(P20="","",(P20-Players!$AA$2)/Players!$AA$3)</f>
        <v>0.30630577731346997</v>
      </c>
      <c r="T20" s="78">
        <f>IFERROR((Q20-Players!$AC$2)/Players!$AC$3,"")</f>
        <v>1.8813285058725266</v>
      </c>
      <c r="U20" s="78">
        <f>IFERROR(((R20-Players!$AD$2)/Players!$AD$3)*M20,"")</f>
        <v>118.79010868760302</v>
      </c>
      <c r="V20" s="78">
        <f t="shared" si="5"/>
        <v>2.2575910496840583</v>
      </c>
    </row>
    <row r="21" spans="1:22" x14ac:dyDescent="0.45">
      <c r="A21" t="s">
        <v>58</v>
      </c>
      <c r="B21" t="s">
        <v>10</v>
      </c>
      <c r="C21" s="68">
        <v>139</v>
      </c>
      <c r="D21" s="69">
        <v>0.10071942</v>
      </c>
      <c r="E21" s="69">
        <v>0.30215827000000001</v>
      </c>
      <c r="F21" s="69">
        <v>0.61290323000000002</v>
      </c>
      <c r="G21" s="69">
        <f t="shared" si="0"/>
        <v>0.59712231000000004</v>
      </c>
      <c r="H21" s="69">
        <f t="shared" si="1"/>
        <v>0.36597819250406133</v>
      </c>
      <c r="I21" s="72">
        <f>(F21-Players!$AA$2)/Players!$AA$3</f>
        <v>2.389833069809324</v>
      </c>
      <c r="J21" s="72">
        <f>(G21-Players!$AC$2)/Players!$AC$3</f>
        <v>-0.66792481960607741</v>
      </c>
      <c r="K21" s="72">
        <f>((H21-Players!$AD$2)/Players!$AD$3)*C21</f>
        <v>222.80804488663398</v>
      </c>
      <c r="L21" s="72">
        <f t="shared" si="2"/>
        <v>1.6038405180827773</v>
      </c>
      <c r="M21" s="76" cm="1">
        <f t="array" ref="M21:P21">_xlfn.XLOOKUP(A21,LvL!A:A,LvL!C:F,"")</f>
        <v>69</v>
      </c>
      <c r="N21" s="77">
        <v>5.7971010000000003E-2</v>
      </c>
      <c r="O21" s="77">
        <v>0.33333332999999998</v>
      </c>
      <c r="P21" s="77">
        <v>0.53225805999999998</v>
      </c>
      <c r="Q21" s="77">
        <f t="shared" si="3"/>
        <v>0.60869565999999997</v>
      </c>
      <c r="R21" s="77">
        <f t="shared" si="4"/>
        <v>0.32398317112201958</v>
      </c>
      <c r="S21" s="78">
        <f>IF(P21="","",(P21-Players!$AA$2)/Players!$AA$3)</f>
        <v>1.5086419501327084</v>
      </c>
      <c r="T21" s="78">
        <f>IFERROR((Q21-Players!$AC$2)/Players!$AC$3,"")</f>
        <v>-0.52250024889833901</v>
      </c>
      <c r="U21" s="78">
        <f>IFERROR(((R21-Players!$AD$2)/Players!$AD$3)*M21,"")</f>
        <v>67.956823837138373</v>
      </c>
      <c r="V21" s="78">
        <f t="shared" si="5"/>
        <v>1.3635346869107183</v>
      </c>
    </row>
    <row r="22" spans="1:22" x14ac:dyDescent="0.45">
      <c r="A22" t="s">
        <v>161</v>
      </c>
      <c r="B22" t="s">
        <v>90</v>
      </c>
      <c r="C22" s="68">
        <v>181</v>
      </c>
      <c r="D22" s="69">
        <v>7.7348070000000005E-2</v>
      </c>
      <c r="E22" s="69">
        <v>0.12707182</v>
      </c>
      <c r="F22" s="69">
        <v>0.41818181999999998</v>
      </c>
      <c r="G22" s="69">
        <f t="shared" si="0"/>
        <v>0.79558010999999995</v>
      </c>
      <c r="H22" s="69">
        <f t="shared" si="1"/>
        <v>0.33269713835560016</v>
      </c>
      <c r="I22" s="72">
        <f>(F22-Players!$AA$2)/Players!$AA$3</f>
        <v>0.26215726104223641</v>
      </c>
      <c r="J22" s="72">
        <f>(G22-Players!$AC$2)/Players!$AC$3</f>
        <v>1.8257905150725053</v>
      </c>
      <c r="K22" s="72">
        <f>((H22-Players!$AD$2)/Players!$AD$3)*C22</f>
        <v>201.47611890295977</v>
      </c>
      <c r="L22" s="72">
        <f t="shared" si="2"/>
        <v>1.4369864653416227</v>
      </c>
      <c r="M22" s="76" cm="1">
        <f t="array" ref="M22:P22">_xlfn.XLOOKUP(A22,LvL!A:A,LvL!C:F,"")</f>
        <v>56</v>
      </c>
      <c r="N22" s="77">
        <v>5.3571430000000003E-2</v>
      </c>
      <c r="O22" s="77">
        <v>0.16071429000000001</v>
      </c>
      <c r="P22" s="77">
        <v>0.32075471999999999</v>
      </c>
      <c r="Q22" s="77">
        <f t="shared" si="3"/>
        <v>0.78571427999999999</v>
      </c>
      <c r="R22" s="77">
        <f t="shared" si="4"/>
        <v>0.25202156388140157</v>
      </c>
      <c r="S22" s="78">
        <f>IF(P22="","",(P22-Players!$AA$2)/Players!$AA$3)</f>
        <v>-0.80240612614940232</v>
      </c>
      <c r="T22" s="78">
        <f>IFERROR((Q22-Players!$AC$2)/Players!$AC$3,"")</f>
        <v>1.7018217339999957</v>
      </c>
      <c r="U22" s="78">
        <f>IFERROR(((R22-Players!$AD$2)/Players!$AD$3)*M22,"")</f>
        <v>-4.1552183810146595</v>
      </c>
      <c r="V22" s="78">
        <f t="shared" si="5"/>
        <v>9.5227309817614472E-2</v>
      </c>
    </row>
    <row r="23" spans="1:22" x14ac:dyDescent="0.45">
      <c r="A23" t="s">
        <v>269</v>
      </c>
      <c r="B23" t="s">
        <v>55</v>
      </c>
      <c r="C23" s="68">
        <v>119</v>
      </c>
      <c r="D23" s="69">
        <v>5.042017E-2</v>
      </c>
      <c r="E23" s="69">
        <v>0.17647059000000001</v>
      </c>
      <c r="F23" s="69">
        <v>0.45535713999999999</v>
      </c>
      <c r="G23" s="69">
        <f t="shared" si="0"/>
        <v>0.77310924000000003</v>
      </c>
      <c r="H23" s="69">
        <f t="shared" si="1"/>
        <v>0.35204081243397362</v>
      </c>
      <c r="I23" s="72">
        <f>(F23-Players!$AA$2)/Players!$AA$3</f>
        <v>0.66836338417566732</v>
      </c>
      <c r="J23" s="72">
        <f>(G23-Players!$AC$2)/Players!$AC$3</f>
        <v>1.5434334945746022</v>
      </c>
      <c r="K23" s="72">
        <f>((H23-Players!$AD$2)/Players!$AD$3)*C23</f>
        <v>166.33995226045107</v>
      </c>
      <c r="L23" s="72">
        <f t="shared" si="2"/>
        <v>1.1621584068447983</v>
      </c>
      <c r="M23" s="76" cm="1">
        <f t="array" ref="M23:P23">_xlfn.XLOOKUP(A23,LvL!A:A,LvL!C:F,"")</f>
        <v>74</v>
      </c>
      <c r="N23" s="77">
        <v>6.7567569999999993E-2</v>
      </c>
      <c r="O23" s="77">
        <v>0.22972972999999999</v>
      </c>
      <c r="P23" s="77">
        <v>0.28358209000000001</v>
      </c>
      <c r="Q23" s="77">
        <f t="shared" si="3"/>
        <v>0.70270270000000001</v>
      </c>
      <c r="R23" s="77">
        <f t="shared" si="4"/>
        <v>0.19927390031464301</v>
      </c>
      <c r="S23" s="78">
        <f>IF(P23="","",(P23-Players!$AA$2)/Players!$AA$3)</f>
        <v>-1.2085828562750196</v>
      </c>
      <c r="T23" s="78">
        <f>IFERROR((Q23-Players!$AC$2)/Players!$AC$3,"")</f>
        <v>0.65874229846308063</v>
      </c>
      <c r="U23" s="78">
        <f>IFERROR(((R23-Players!$AD$2)/Players!$AD$3)*M23,"")</f>
        <v>-62.937329210624362</v>
      </c>
      <c r="V23" s="78">
        <f t="shared" si="5"/>
        <v>-0.93863309009671092</v>
      </c>
    </row>
    <row r="24" spans="1:22" x14ac:dyDescent="0.45">
      <c r="A24" t="s">
        <v>281</v>
      </c>
      <c r="B24" t="s">
        <v>90</v>
      </c>
      <c r="C24" s="68">
        <v>147</v>
      </c>
      <c r="D24" s="69">
        <v>0.10204082</v>
      </c>
      <c r="E24" s="69">
        <v>0.11564626</v>
      </c>
      <c r="F24" s="69">
        <v>0.42519685000000002</v>
      </c>
      <c r="G24" s="69">
        <f t="shared" si="0"/>
        <v>0.78231291999999997</v>
      </c>
      <c r="H24" s="69">
        <f t="shared" si="1"/>
        <v>0.33263698929830199</v>
      </c>
      <c r="I24" s="72">
        <f>(F24-Players!$AA$2)/Players!$AA$3</f>
        <v>0.33880887130314941</v>
      </c>
      <c r="J24" s="72">
        <f>(G24-Players!$AC$2)/Players!$AC$3</f>
        <v>1.6590820503455239</v>
      </c>
      <c r="K24" s="72">
        <f>((H24-Players!$AD$2)/Players!$AD$3)*C24</f>
        <v>163.49964690647261</v>
      </c>
      <c r="L24" s="72">
        <f t="shared" si="2"/>
        <v>1.1399421072150131</v>
      </c>
      <c r="M24" s="76" cm="1">
        <f t="array" ref="M24:P24">_xlfn.XLOOKUP(A24,LvL!A:A,LvL!C:F,"")</f>
        <v>65</v>
      </c>
      <c r="N24" s="77">
        <v>0.12307692000000001</v>
      </c>
      <c r="O24" s="77">
        <v>0.15384614999999999</v>
      </c>
      <c r="P24" s="77">
        <v>0.35714286000000001</v>
      </c>
      <c r="Q24" s="77">
        <f t="shared" si="3"/>
        <v>0.72307692999999995</v>
      </c>
      <c r="R24" s="77">
        <f t="shared" si="4"/>
        <v>0.25824176278021976</v>
      </c>
      <c r="S24" s="78">
        <f>IF(P24="","",(P24-Players!$AA$2)/Players!$AA$3)</f>
        <v>-0.40480133680430663</v>
      </c>
      <c r="T24" s="78">
        <f>IFERROR((Q24-Players!$AC$2)/Players!$AC$3,"")</f>
        <v>0.91475405402657217</v>
      </c>
      <c r="U24" s="78">
        <f>IFERROR(((R24-Players!$AD$2)/Players!$AD$3)*M24,"")</f>
        <v>1.1273804667343186</v>
      </c>
      <c r="V24" s="78">
        <f t="shared" si="5"/>
        <v>0.18813771538558982</v>
      </c>
    </row>
    <row r="25" spans="1:22" x14ac:dyDescent="0.45">
      <c r="A25" t="s">
        <v>179</v>
      </c>
      <c r="B25" t="s">
        <v>8</v>
      </c>
      <c r="C25" s="68">
        <v>103</v>
      </c>
      <c r="D25" s="69">
        <v>0.13592233000000001</v>
      </c>
      <c r="E25" s="69">
        <v>0.16504853999999999</v>
      </c>
      <c r="F25" s="69">
        <v>0.52325580999999999</v>
      </c>
      <c r="G25" s="69">
        <f t="shared" si="0"/>
        <v>0.69902913</v>
      </c>
      <c r="H25" s="69">
        <f t="shared" si="1"/>
        <v>0.36577105363174528</v>
      </c>
      <c r="I25" s="72">
        <f>(F25-Players!$AA$2)/Players!$AA$3</f>
        <v>1.4102764465680337</v>
      </c>
      <c r="J25" s="72">
        <f>(G25-Players!$AC$2)/Players!$AC$3</f>
        <v>0.61258216849078806</v>
      </c>
      <c r="K25" s="72">
        <f>((H25-Players!$AD$2)/Players!$AD$3)*C25</f>
        <v>164.78836575244861</v>
      </c>
      <c r="L25" s="72">
        <f t="shared" si="2"/>
        <v>1.1500222079269491</v>
      </c>
      <c r="M25" s="76" t="str" cm="1">
        <f t="array" ref="M25">_xlfn.XLOOKUP(A25,LvL!A:A,LvL!C:F,"")</f>
        <v/>
      </c>
      <c r="N25" s="77"/>
      <c r="O25" s="77"/>
      <c r="P25" s="77"/>
      <c r="Q25" s="77" t="str">
        <f t="shared" si="3"/>
        <v/>
      </c>
      <c r="R25" s="77" t="str">
        <f t="shared" si="4"/>
        <v/>
      </c>
      <c r="S25" s="78" t="str">
        <f>IF(P25="","",(P25-Players!$AA$2)/Players!$AA$3)</f>
        <v/>
      </c>
      <c r="T25" s="78" t="str">
        <f>IFERROR((Q25-Players!$AC$2)/Players!$AC$3,"")</f>
        <v/>
      </c>
      <c r="U25" s="78" t="str">
        <f>IFERROR(((R25-Players!$AD$2)/Players!$AD$3)*M25,"")</f>
        <v/>
      </c>
      <c r="V25" s="78" t="str">
        <f t="shared" si="5"/>
        <v/>
      </c>
    </row>
    <row r="26" spans="1:22" x14ac:dyDescent="0.45">
      <c r="A26" t="s">
        <v>87</v>
      </c>
      <c r="B26" t="s">
        <v>35</v>
      </c>
      <c r="C26" s="68">
        <v>94</v>
      </c>
      <c r="D26" s="69">
        <v>8.5106379999999995E-2</v>
      </c>
      <c r="E26" s="69">
        <v>0.11702128000000001</v>
      </c>
      <c r="F26" s="69">
        <v>0.46511627999999999</v>
      </c>
      <c r="G26" s="69">
        <f t="shared" si="0"/>
        <v>0.79787233999999996</v>
      </c>
      <c r="H26" s="69">
        <f t="shared" si="1"/>
        <v>0.37110341469569519</v>
      </c>
      <c r="I26" s="72">
        <f>(F26-Players!$AA$2)/Players!$AA$3</f>
        <v>0.77499924970463629</v>
      </c>
      <c r="J26" s="72">
        <f>(G26-Players!$AC$2)/Players!$AC$3</f>
        <v>1.8545934600895837</v>
      </c>
      <c r="K26" s="72">
        <f>((H26-Players!$AD$2)/Players!$AD$3)*C26</f>
        <v>157.76631919308471</v>
      </c>
      <c r="L26" s="72">
        <f t="shared" si="2"/>
        <v>1.0950971660969875</v>
      </c>
      <c r="M26" s="76" cm="1">
        <f t="array" ref="M26:P26">_xlfn.XLOOKUP(A26,LvL!A:A,LvL!C:F,"")</f>
        <v>85</v>
      </c>
      <c r="N26" s="77">
        <v>2.3529410000000001E-2</v>
      </c>
      <c r="O26" s="77">
        <v>0.12941175999999999</v>
      </c>
      <c r="P26" s="77">
        <v>0.44444444</v>
      </c>
      <c r="Q26" s="77">
        <f t="shared" si="3"/>
        <v>0.84705883000000004</v>
      </c>
      <c r="R26" s="77">
        <f t="shared" si="4"/>
        <v>0.37647058734640521</v>
      </c>
      <c r="S26" s="78">
        <f>IF(P26="","",(P26-Players!$AA$2)/Players!$AA$3)</f>
        <v>0.54912283534062867</v>
      </c>
      <c r="T26" s="78">
        <f>IFERROR((Q26-Players!$AC$2)/Players!$AC$3,"")</f>
        <v>2.4726447756438978</v>
      </c>
      <c r="U26" s="78">
        <f>IFERROR(((R26-Players!$AD$2)/Players!$AD$3)*M26,"")</f>
        <v>149.37521602422009</v>
      </c>
      <c r="V26" s="78">
        <f t="shared" si="5"/>
        <v>2.7955222477336781</v>
      </c>
    </row>
    <row r="27" spans="1:22" x14ac:dyDescent="0.45">
      <c r="A27" t="s">
        <v>183</v>
      </c>
      <c r="B27" t="s">
        <v>12</v>
      </c>
      <c r="C27" s="68">
        <v>171</v>
      </c>
      <c r="D27" s="69">
        <v>9.9415199999999995E-2</v>
      </c>
      <c r="E27" s="69">
        <v>0.18128654999999999</v>
      </c>
      <c r="F27" s="69">
        <v>0.44</v>
      </c>
      <c r="G27" s="69">
        <f t="shared" si="0"/>
        <v>0.71929825000000003</v>
      </c>
      <c r="H27" s="69">
        <f t="shared" si="1"/>
        <v>0.31649123000000001</v>
      </c>
      <c r="I27" s="72">
        <f>(F27-Players!$AA$2)/Players!$AA$3</f>
        <v>0.50055946744227187</v>
      </c>
      <c r="J27" s="72">
        <f>(G27-Players!$AC$2)/Players!$AC$3</f>
        <v>0.86727316760717676</v>
      </c>
      <c r="K27" s="72">
        <f>((H27-Players!$AD$2)/Players!$AD$3)*C27</f>
        <v>149.56005890245393</v>
      </c>
      <c r="L27" s="72">
        <f t="shared" si="2"/>
        <v>1.0309094416323299</v>
      </c>
      <c r="M27" s="76" t="str" cm="1">
        <f t="array" ref="M27">_xlfn.XLOOKUP(A27,LvL!A:A,LvL!C:F,"")</f>
        <v/>
      </c>
      <c r="N27" s="77"/>
      <c r="O27" s="77"/>
      <c r="P27" s="77"/>
      <c r="Q27" s="77" t="str">
        <f t="shared" si="3"/>
        <v/>
      </c>
      <c r="R27" s="77" t="str">
        <f t="shared" si="4"/>
        <v/>
      </c>
      <c r="S27" s="78" t="str">
        <f>IF(P27="","",(P27-Players!$AA$2)/Players!$AA$3)</f>
        <v/>
      </c>
      <c r="T27" s="78" t="str">
        <f>IFERROR((Q27-Players!$AC$2)/Players!$AC$3,"")</f>
        <v/>
      </c>
      <c r="U27" s="78" t="str">
        <f>IFERROR(((R27-Players!$AD$2)/Players!$AD$3)*M27,"")</f>
        <v/>
      </c>
      <c r="V27" s="78" t="str">
        <f t="shared" si="5"/>
        <v/>
      </c>
    </row>
    <row r="28" spans="1:22" x14ac:dyDescent="0.45">
      <c r="A28" t="s">
        <v>101</v>
      </c>
      <c r="B28" t="s">
        <v>57</v>
      </c>
      <c r="C28" s="68">
        <v>119</v>
      </c>
      <c r="D28" s="69">
        <v>0.10084034</v>
      </c>
      <c r="E28" s="69">
        <v>0.24369747999999999</v>
      </c>
      <c r="F28" s="69">
        <v>0.52336448999999996</v>
      </c>
      <c r="G28" s="69">
        <f t="shared" si="0"/>
        <v>0.65546218000000001</v>
      </c>
      <c r="H28" s="69">
        <f t="shared" si="1"/>
        <v>0.34304562954998818</v>
      </c>
      <c r="I28" s="72">
        <f>(F28-Players!$AA$2)/Players!$AA$3</f>
        <v>1.411463967790773</v>
      </c>
      <c r="J28" s="72">
        <f>(G28-Players!$AC$2)/Players!$AC$3</f>
        <v>6.5143008628212137E-2</v>
      </c>
      <c r="K28" s="72">
        <f>((H28-Players!$AD$2)/Players!$AD$3)*C28</f>
        <v>150.58614155424766</v>
      </c>
      <c r="L28" s="72">
        <f t="shared" si="2"/>
        <v>1.038935254633472</v>
      </c>
      <c r="M28" s="76" cm="1">
        <f t="array" ref="M28:P28">_xlfn.XLOOKUP(A28,LvL!A:A,LvL!C:F,"")</f>
        <v>35</v>
      </c>
      <c r="N28" s="77">
        <v>0.17142857</v>
      </c>
      <c r="O28" s="77">
        <v>0.31428571</v>
      </c>
      <c r="P28" s="77">
        <v>0.48275862000000003</v>
      </c>
      <c r="Q28" s="77">
        <f t="shared" si="3"/>
        <v>0.51428571999999995</v>
      </c>
      <c r="R28" s="77">
        <f t="shared" si="4"/>
        <v>0.24827586447290639</v>
      </c>
      <c r="S28" s="78">
        <f>IF(P28="","",(P28-Players!$AA$2)/Players!$AA$3)</f>
        <v>0.96777301828018225</v>
      </c>
      <c r="T28" s="78">
        <f>IFERROR((Q28-Players!$AC$2)/Players!$AC$3,"")</f>
        <v>-1.7088054237218284</v>
      </c>
      <c r="U28" s="78">
        <f>IFERROR(((R28-Players!$AD$2)/Players!$AD$3)*M28,"")</f>
        <v>-4.5264441700757674</v>
      </c>
      <c r="V28" s="78">
        <f t="shared" si="5"/>
        <v>8.8698186631655268E-2</v>
      </c>
    </row>
    <row r="29" spans="1:22" x14ac:dyDescent="0.45">
      <c r="A29" t="s">
        <v>32</v>
      </c>
      <c r="B29" t="s">
        <v>33</v>
      </c>
      <c r="C29" s="68">
        <v>116</v>
      </c>
      <c r="D29" s="69">
        <v>0.14655172</v>
      </c>
      <c r="E29" s="69">
        <v>0.21551724</v>
      </c>
      <c r="F29" s="69">
        <v>0.54081632999999996</v>
      </c>
      <c r="G29" s="69">
        <f t="shared" si="0"/>
        <v>0.63793104</v>
      </c>
      <c r="H29" s="69">
        <f t="shared" si="1"/>
        <v>0.34500352384588318</v>
      </c>
      <c r="I29" s="72">
        <f>(F29-Players!$AA$2)/Players!$AA$3</f>
        <v>1.6021561869282259</v>
      </c>
      <c r="J29" s="72">
        <f>(G29-Players!$AC$2)/Players!$AC$3</f>
        <v>-0.15514398766216855</v>
      </c>
      <c r="K29" s="72">
        <f>((H29-Players!$AD$2)/Players!$AD$3)*C29</f>
        <v>150.1323867379723</v>
      </c>
      <c r="L29" s="72">
        <f t="shared" si="2"/>
        <v>1.0353860753374111</v>
      </c>
      <c r="M29" s="76" cm="1">
        <f t="array" ref="M29:P29">_xlfn.XLOOKUP(A29,LvL!A:A,LvL!C:F,"")</f>
        <v>55</v>
      </c>
      <c r="N29" s="77">
        <v>0.14545454999999999</v>
      </c>
      <c r="O29" s="77">
        <v>0.4</v>
      </c>
      <c r="P29" s="77">
        <v>0.33333332999999998</v>
      </c>
      <c r="Q29" s="77">
        <f t="shared" si="3"/>
        <v>0.45454545000000002</v>
      </c>
      <c r="R29" s="77">
        <f t="shared" si="4"/>
        <v>0.15151514848484851</v>
      </c>
      <c r="S29" s="78">
        <f>IF(P29="","",(P29-Players!$AA$2)/Players!$AA$3)</f>
        <v>-0.66496256406285137</v>
      </c>
      <c r="T29" s="78">
        <f>IFERROR((Q29-Players!$AC$2)/Players!$AC$3,"")</f>
        <v>-2.4594699347505649</v>
      </c>
      <c r="U29" s="78">
        <f>IFERROR(((R29-Players!$AD$2)/Players!$AD$3)*M29,"")</f>
        <v>-85.436184379648779</v>
      </c>
      <c r="V29" s="78">
        <f t="shared" si="5"/>
        <v>-1.3343431977192024</v>
      </c>
    </row>
    <row r="30" spans="1:22" x14ac:dyDescent="0.45">
      <c r="A30" t="s">
        <v>175</v>
      </c>
      <c r="B30" t="s">
        <v>31</v>
      </c>
      <c r="C30" s="68">
        <v>136</v>
      </c>
      <c r="D30" s="69">
        <v>0.13970588</v>
      </c>
      <c r="E30" s="69">
        <v>0.23529412</v>
      </c>
      <c r="F30" s="69">
        <v>0.52631578999999995</v>
      </c>
      <c r="G30" s="69">
        <f t="shared" si="0"/>
        <v>0.625</v>
      </c>
      <c r="H30" s="69">
        <f t="shared" si="1"/>
        <v>0.32894736874999997</v>
      </c>
      <c r="I30" s="72">
        <f>(F30-Players!$AA$2)/Players!$AA$3</f>
        <v>1.4437121402665902</v>
      </c>
      <c r="J30" s="72">
        <f>(G30-Players!$AC$2)/Players!$AC$3</f>
        <v>-0.31762856998315653</v>
      </c>
      <c r="K30" s="72">
        <f>((H30-Players!$AD$2)/Players!$AD$3)*C30</f>
        <v>143.88000024967371</v>
      </c>
      <c r="L30" s="72">
        <f t="shared" si="2"/>
        <v>0.98648116043778755</v>
      </c>
      <c r="M30" s="76" cm="1">
        <f t="array" ref="M30:P30">_xlfn.XLOOKUP(A30,LvL!A:A,LvL!C:F,"")</f>
        <v>48</v>
      </c>
      <c r="N30" s="77">
        <v>8.3333329999999997E-2</v>
      </c>
      <c r="O30" s="77">
        <v>0.27083332999999998</v>
      </c>
      <c r="P30" s="77">
        <v>0.27272727000000002</v>
      </c>
      <c r="Q30" s="77">
        <f t="shared" si="3"/>
        <v>0.64583334000000003</v>
      </c>
      <c r="R30" s="77">
        <f t="shared" si="4"/>
        <v>0.17613636369318184</v>
      </c>
      <c r="S30" s="78">
        <f>IF(P30="","",(P30-Players!$AA$2)/Players!$AA$3)</f>
        <v>-1.3271909637374764</v>
      </c>
      <c r="T30" s="78">
        <f>IFERROR((Q30-Players!$AC$2)/Players!$AC$3,"")</f>
        <v>-5.5847881944828912E-2</v>
      </c>
      <c r="U30" s="78">
        <f>IFERROR(((R30-Players!$AD$2)/Players!$AD$3)*M30,"")</f>
        <v>-57.169292406293962</v>
      </c>
      <c r="V30" s="78">
        <f t="shared" si="5"/>
        <v>-0.83718479650733335</v>
      </c>
    </row>
    <row r="31" spans="1:22" x14ac:dyDescent="0.45">
      <c r="A31" t="s">
        <v>79</v>
      </c>
      <c r="B31" t="s">
        <v>12</v>
      </c>
      <c r="C31" s="68">
        <v>173</v>
      </c>
      <c r="D31" s="69">
        <v>0.1849711</v>
      </c>
      <c r="E31" s="69">
        <v>0.15606935999999999</v>
      </c>
      <c r="F31" s="69">
        <v>0.47142856999999999</v>
      </c>
      <c r="G31" s="69">
        <f t="shared" si="0"/>
        <v>0.6589595399999999</v>
      </c>
      <c r="H31" s="69">
        <f t="shared" si="1"/>
        <v>0.31065235363005772</v>
      </c>
      <c r="I31" s="72">
        <f>(F31-Players!$AA$2)/Players!$AA$3</f>
        <v>0.84397218252657091</v>
      </c>
      <c r="J31" s="72">
        <f>(G31-Players!$AC$2)/Players!$AC$3</f>
        <v>0.10908897730715157</v>
      </c>
      <c r="K31" s="72">
        <f>((H31-Players!$AD$2)/Players!$AD$3)*C31</f>
        <v>136.4429598486681</v>
      </c>
      <c r="L31" s="72">
        <f t="shared" si="2"/>
        <v>0.92831011989240142</v>
      </c>
      <c r="M31" s="76" cm="1">
        <f t="array" ref="M31:P31">_xlfn.XLOOKUP(A31,LvL!A:A,LvL!C:F,"")</f>
        <v>73</v>
      </c>
      <c r="N31" s="77">
        <v>0.10958904</v>
      </c>
      <c r="O31" s="77">
        <v>0.20547945000000001</v>
      </c>
      <c r="P31" s="77">
        <v>0.4</v>
      </c>
      <c r="Q31" s="77">
        <f t="shared" si="3"/>
        <v>0.68493150999999997</v>
      </c>
      <c r="R31" s="77">
        <f t="shared" si="4"/>
        <v>0.27397260400000001</v>
      </c>
      <c r="S31" s="78">
        <f>IF(P31="","",(P31-Players!$AA$2)/Players!$AA$3)</f>
        <v>6.348871928631182E-2</v>
      </c>
      <c r="T31" s="78">
        <f>IFERROR((Q31-Players!$AC$2)/Players!$AC$3,"")</f>
        <v>0.43543896133807558</v>
      </c>
      <c r="U31" s="78">
        <f>IFERROR(((R31-Players!$AD$2)/Players!$AD$3)*M31,"")</f>
        <v>18.166787458470278</v>
      </c>
      <c r="V31" s="78">
        <f t="shared" si="5"/>
        <v>0.4878269895228054</v>
      </c>
    </row>
    <row r="32" spans="1:22" x14ac:dyDescent="0.45">
      <c r="A32" t="s">
        <v>99</v>
      </c>
      <c r="B32" t="s">
        <v>35</v>
      </c>
      <c r="C32" s="68">
        <v>98</v>
      </c>
      <c r="D32" s="69">
        <v>2.0408160000000002E-2</v>
      </c>
      <c r="E32" s="69">
        <v>0.28571428999999998</v>
      </c>
      <c r="F32" s="69">
        <v>0.50537633999999998</v>
      </c>
      <c r="G32" s="69">
        <f t="shared" si="0"/>
        <v>0.69387755000000007</v>
      </c>
      <c r="H32" s="69">
        <f t="shared" si="1"/>
        <v>0.350669296627167</v>
      </c>
      <c r="I32" s="72">
        <f>(F32-Players!$AA$2)/Players!$AA$3</f>
        <v>1.2149116133297324</v>
      </c>
      <c r="J32" s="72">
        <f>(G32-Players!$AC$2)/Players!$AC$3</f>
        <v>0.54785014967457957</v>
      </c>
      <c r="K32" s="72">
        <f>((H32-Players!$AD$2)/Players!$AD$3)*C32</f>
        <v>135.00770972511532</v>
      </c>
      <c r="L32" s="72">
        <f t="shared" si="2"/>
        <v>0.91708388087416648</v>
      </c>
      <c r="M32" s="76" cm="1">
        <f t="array" ref="M32:P32">_xlfn.XLOOKUP(A32,LvL!A:A,LvL!C:F,"")</f>
        <v>96</v>
      </c>
      <c r="N32" s="77">
        <v>5.2083329999999997E-2</v>
      </c>
      <c r="O32" s="77">
        <v>0.25</v>
      </c>
      <c r="P32" s="77">
        <v>0.48275862000000003</v>
      </c>
      <c r="Q32" s="77">
        <f t="shared" si="3"/>
        <v>0.69791667000000002</v>
      </c>
      <c r="R32" s="77">
        <f t="shared" si="4"/>
        <v>0.33692528848419545</v>
      </c>
      <c r="S32" s="78">
        <f>IF(P32="","",(P32-Players!$AA$2)/Players!$AA$3)</f>
        <v>0.96777301828018225</v>
      </c>
      <c r="T32" s="78">
        <f>IFERROR((Q32-Players!$AC$2)/Players!$AC$3,"")</f>
        <v>0.59860358684160875</v>
      </c>
      <c r="U32" s="78">
        <f>IFERROR(((R32-Players!$AD$2)/Players!$AD$3)*M32,"")</f>
        <v>112.83405670121726</v>
      </c>
      <c r="V32" s="78">
        <f t="shared" si="5"/>
        <v>2.1528359430427781</v>
      </c>
    </row>
    <row r="33" spans="1:22" x14ac:dyDescent="0.45">
      <c r="A33" t="s">
        <v>173</v>
      </c>
      <c r="B33" t="s">
        <v>47</v>
      </c>
      <c r="C33" s="68">
        <v>220</v>
      </c>
      <c r="D33" s="69">
        <v>4.5454550000000003E-2</v>
      </c>
      <c r="E33" s="69">
        <v>0.12272727</v>
      </c>
      <c r="F33" s="69">
        <v>0.35436893000000003</v>
      </c>
      <c r="G33" s="69">
        <f t="shared" si="0"/>
        <v>0.83181817999999996</v>
      </c>
      <c r="H33" s="69">
        <f t="shared" si="1"/>
        <v>0.29477051840114743</v>
      </c>
      <c r="I33" s="72">
        <f>(F33-Players!$AA$2)/Players!$AA$3</f>
        <v>-0.43511142831511296</v>
      </c>
      <c r="J33" s="72">
        <f>(G33-Players!$AC$2)/Players!$AC$3</f>
        <v>2.2811388604545262</v>
      </c>
      <c r="K33" s="72">
        <f>((H33-Players!$AD$2)/Players!$AD$3)*C33</f>
        <v>122.08891531933074</v>
      </c>
      <c r="L33" s="72">
        <f t="shared" si="2"/>
        <v>0.81603565837496006</v>
      </c>
      <c r="M33" s="76" t="str" cm="1">
        <f t="array" ref="M33">_xlfn.XLOOKUP(A33,LvL!A:A,LvL!C:F,"")</f>
        <v/>
      </c>
      <c r="N33" s="77"/>
      <c r="O33" s="77"/>
      <c r="P33" s="77"/>
      <c r="Q33" s="77" t="str">
        <f t="shared" si="3"/>
        <v/>
      </c>
      <c r="R33" s="77" t="str">
        <f t="shared" si="4"/>
        <v/>
      </c>
      <c r="S33" s="78" t="str">
        <f>IF(P33="","",(P33-Players!$AA$2)/Players!$AA$3)</f>
        <v/>
      </c>
      <c r="T33" s="78" t="str">
        <f>IFERROR((Q33-Players!$AC$2)/Players!$AC$3,"")</f>
        <v/>
      </c>
      <c r="U33" s="78" t="str">
        <f>IFERROR(((R33-Players!$AD$2)/Players!$AD$3)*M33,"")</f>
        <v/>
      </c>
      <c r="V33" s="78" t="str">
        <f t="shared" si="5"/>
        <v/>
      </c>
    </row>
    <row r="34" spans="1:22" x14ac:dyDescent="0.45">
      <c r="A34" t="s">
        <v>142</v>
      </c>
      <c r="B34" t="s">
        <v>8</v>
      </c>
      <c r="C34" s="68">
        <v>189</v>
      </c>
      <c r="D34" s="69">
        <v>7.9365080000000005E-2</v>
      </c>
      <c r="E34" s="69">
        <v>0.17460317</v>
      </c>
      <c r="F34" s="69">
        <v>0.40229884999999999</v>
      </c>
      <c r="G34" s="69">
        <f t="shared" si="0"/>
        <v>0.74603174999999999</v>
      </c>
      <c r="H34" s="69">
        <f t="shared" si="1"/>
        <v>0.30012771508848751</v>
      </c>
      <c r="I34" s="72">
        <f>(F34-Players!$AA$2)/Players!$AA$3</f>
        <v>8.8607721521269653E-2</v>
      </c>
      <c r="J34" s="72">
        <f>(G34-Players!$AC$2)/Players!$AC$3</f>
        <v>1.2031921332493931</v>
      </c>
      <c r="K34" s="72">
        <f>((H34-Players!$AD$2)/Players!$AD$3)*C34</f>
        <v>119.78691111546239</v>
      </c>
      <c r="L34" s="72">
        <f t="shared" si="2"/>
        <v>0.79802984253176945</v>
      </c>
      <c r="M34" s="76" cm="1">
        <f t="array" ref="M34:P34">_xlfn.XLOOKUP(A34,LvL!A:A,LvL!C:F,"")</f>
        <v>35</v>
      </c>
      <c r="N34" s="77">
        <v>5.7142859999999997E-2</v>
      </c>
      <c r="O34" s="77">
        <v>0.17142857</v>
      </c>
      <c r="P34" s="77">
        <v>0.42424242000000001</v>
      </c>
      <c r="Q34" s="77">
        <f t="shared" si="3"/>
        <v>0.77142856999999998</v>
      </c>
      <c r="R34" s="77">
        <f t="shared" si="4"/>
        <v>0.32727272339393942</v>
      </c>
      <c r="S34" s="78">
        <f>IF(P34="","",(P34-Players!$AA$2)/Players!$AA$3)</f>
        <v>0.32838003544908706</v>
      </c>
      <c r="T34" s="78">
        <f>IFERROR((Q34-Players!$AC$2)/Players!$AC$3,"")</f>
        <v>1.5223150877821539</v>
      </c>
      <c r="U34" s="78">
        <f>IFERROR(((R34-Players!$AD$2)/Players!$AD$3)*M34,"")</f>
        <v>36.165321172142512</v>
      </c>
      <c r="V34" s="78">
        <f t="shared" si="5"/>
        <v>0.80438539480068194</v>
      </c>
    </row>
    <row r="35" spans="1:22" x14ac:dyDescent="0.45">
      <c r="A35" t="s">
        <v>147</v>
      </c>
      <c r="B35" t="s">
        <v>44</v>
      </c>
      <c r="C35" s="68">
        <v>136</v>
      </c>
      <c r="D35" s="69">
        <v>0.11029412</v>
      </c>
      <c r="E35" s="69">
        <v>0.13235294</v>
      </c>
      <c r="F35" s="69">
        <v>0.42148760000000002</v>
      </c>
      <c r="G35" s="69">
        <f t="shared" si="0"/>
        <v>0.75735293999999997</v>
      </c>
      <c r="H35" s="69">
        <f t="shared" si="1"/>
        <v>0.31921487303354401</v>
      </c>
      <c r="I35" s="72">
        <f>(F35-Players!$AA$2)/Players!$AA$3</f>
        <v>0.29827875448821206</v>
      </c>
      <c r="J35" s="72">
        <f>(G35-Players!$AC$2)/Players!$AC$3</f>
        <v>1.3454481952928592</v>
      </c>
      <c r="K35" s="72">
        <f>((H35-Players!$AD$2)/Players!$AD$3)*C35</f>
        <v>124.39987282166646</v>
      </c>
      <c r="L35" s="72">
        <f t="shared" si="2"/>
        <v>0.83411150512561882</v>
      </c>
      <c r="M35" s="76" cm="1">
        <f t="array" ref="M35:P35">_xlfn.XLOOKUP(A35,LvL!A:A,LvL!C:F,"")</f>
        <v>37</v>
      </c>
      <c r="N35" s="77">
        <v>0</v>
      </c>
      <c r="O35" s="77">
        <v>5.4054049999999999E-2</v>
      </c>
      <c r="P35" s="77">
        <v>0.38888888999999999</v>
      </c>
      <c r="Q35" s="77">
        <f t="shared" si="3"/>
        <v>0.94594595000000004</v>
      </c>
      <c r="R35" s="77">
        <f t="shared" si="4"/>
        <v>0.36786787049549552</v>
      </c>
      <c r="S35" s="78">
        <f>IF(P35="","",(P35-Players!$AA$2)/Players!$AA$3)</f>
        <v>-5.7919809727267853E-2</v>
      </c>
      <c r="T35" s="78">
        <f>IFERROR((Q35-Players!$AC$2)/Players!$AC$3,"")</f>
        <v>3.7152078169866987</v>
      </c>
      <c r="U35" s="78">
        <f>IFERROR(((R35-Players!$AD$2)/Players!$AD$3)*M35,"")</f>
        <v>60.337622941997395</v>
      </c>
      <c r="V35" s="78">
        <f t="shared" si="5"/>
        <v>1.2295280993060054</v>
      </c>
    </row>
    <row r="36" spans="1:22" x14ac:dyDescent="0.45">
      <c r="A36" t="s">
        <v>358</v>
      </c>
      <c r="B36" t="s">
        <v>37</v>
      </c>
      <c r="C36" s="68">
        <v>137</v>
      </c>
      <c r="D36" s="69">
        <v>5.8394160000000001E-2</v>
      </c>
      <c r="E36" s="69">
        <v>0.21897810000000001</v>
      </c>
      <c r="F36" s="69">
        <v>0.44094487999999998</v>
      </c>
      <c r="G36" s="69">
        <f t="shared" si="0"/>
        <v>0.72262774000000007</v>
      </c>
      <c r="H36" s="69">
        <f t="shared" si="1"/>
        <v>0.31863900209897122</v>
      </c>
      <c r="I36" s="72">
        <f>(F36-Players!$AA$2)/Players!$AA$3</f>
        <v>0.5108839526552118</v>
      </c>
      <c r="J36" s="72">
        <f>(G36-Players!$AC$2)/Players!$AC$3</f>
        <v>0.90910977100426726</v>
      </c>
      <c r="K36" s="72">
        <f>((H36-Players!$AD$2)/Players!$AD$3)*C36</f>
        <v>124.15346502873535</v>
      </c>
      <c r="L36" s="72">
        <f t="shared" si="2"/>
        <v>0.8321841527192293</v>
      </c>
      <c r="M36" s="76" cm="1">
        <f t="array" ref="M36:P36">_xlfn.XLOOKUP(A36,LvL!A:A,LvL!C:F,"")</f>
        <v>51</v>
      </c>
      <c r="N36" s="77">
        <v>9.8039219999999996E-2</v>
      </c>
      <c r="O36" s="77">
        <v>0.27450980000000003</v>
      </c>
      <c r="P36" s="77">
        <v>0.22222222</v>
      </c>
      <c r="Q36" s="77">
        <f t="shared" si="3"/>
        <v>0.62745097999999999</v>
      </c>
      <c r="R36" s="77">
        <f t="shared" si="4"/>
        <v>0.1394335497167756</v>
      </c>
      <c r="S36" s="78">
        <f>IF(P36="","",(P36-Players!$AA$2)/Players!$AA$3)</f>
        <v>-1.8790479634663311</v>
      </c>
      <c r="T36" s="78">
        <f>IFERROR((Q36-Players!$AC$2)/Players!$AC$3,"")</f>
        <v>-0.28683085676155223</v>
      </c>
      <c r="U36" s="78">
        <f>IFERROR(((R36-Players!$AD$2)/Players!$AD$3)*M36,"")</f>
        <v>-88.290888770214863</v>
      </c>
      <c r="V36" s="78">
        <f t="shared" si="5"/>
        <v>-1.3845517693613958</v>
      </c>
    </row>
    <row r="37" spans="1:22" x14ac:dyDescent="0.45">
      <c r="A37" t="s">
        <v>113</v>
      </c>
      <c r="B37" t="s">
        <v>114</v>
      </c>
      <c r="C37" s="68">
        <v>97</v>
      </c>
      <c r="D37" s="69">
        <v>7.2164950000000005E-2</v>
      </c>
      <c r="E37" s="69">
        <v>0.25773195999999998</v>
      </c>
      <c r="F37" s="69">
        <v>0.51685393000000002</v>
      </c>
      <c r="G37" s="69">
        <f t="shared" si="0"/>
        <v>0.67010309000000001</v>
      </c>
      <c r="H37" s="69">
        <f t="shared" si="1"/>
        <v>0.34634541557164372</v>
      </c>
      <c r="I37" s="72">
        <f>(F37-Players!$AA$2)/Players!$AA$3</f>
        <v>1.340324584537917</v>
      </c>
      <c r="J37" s="72">
        <f>(G37-Players!$AC$2)/Players!$AC$3</f>
        <v>0.24911290943659076</v>
      </c>
      <c r="K37" s="72">
        <f>((H37-Players!$AD$2)/Players!$AD$3)*C37</f>
        <v>127.4573947250791</v>
      </c>
      <c r="L37" s="72">
        <f t="shared" si="2"/>
        <v>0.85802682910150763</v>
      </c>
      <c r="M37" s="76" cm="1">
        <f t="array" ref="M37:P37">_xlfn.XLOOKUP(A37,LvL!A:A,LvL!C:F,"")</f>
        <v>29</v>
      </c>
      <c r="N37" s="77">
        <v>0.10344828</v>
      </c>
      <c r="O37" s="77">
        <v>0.34482759000000002</v>
      </c>
      <c r="P37" s="77">
        <v>0.30769231000000002</v>
      </c>
      <c r="Q37" s="77">
        <f t="shared" si="3"/>
        <v>0.55172412999999998</v>
      </c>
      <c r="R37" s="77">
        <f t="shared" si="4"/>
        <v>0.16976127204244032</v>
      </c>
      <c r="S37" s="78">
        <f>IF(P37="","",(P37-Players!$AA$2)/Players!$AA$3)</f>
        <v>-0.94513605893489949</v>
      </c>
      <c r="T37" s="78">
        <f>IFERROR((Q37-Players!$AC$2)/Players!$AC$3,"")</f>
        <v>-1.2383742432744782</v>
      </c>
      <c r="U37" s="78">
        <f>IFERROR(((R37-Players!$AD$2)/Players!$AD$3)*M37,"")</f>
        <v>-37.260684048022028</v>
      </c>
      <c r="V37" s="78">
        <f t="shared" si="5"/>
        <v>-0.48703197775804846</v>
      </c>
    </row>
    <row r="38" spans="1:22" x14ac:dyDescent="0.45">
      <c r="A38" t="s">
        <v>247</v>
      </c>
      <c r="B38" t="s">
        <v>7</v>
      </c>
      <c r="C38" s="68">
        <v>111</v>
      </c>
      <c r="D38" s="69">
        <v>0.11711712000000001</v>
      </c>
      <c r="E38" s="69">
        <v>0.18018018</v>
      </c>
      <c r="F38" s="69">
        <v>0.47368420999999999</v>
      </c>
      <c r="G38" s="69">
        <f t="shared" si="0"/>
        <v>0.70270270000000001</v>
      </c>
      <c r="H38" s="69">
        <f t="shared" si="1"/>
        <v>0.33285917331436699</v>
      </c>
      <c r="I38" s="72">
        <f>(F38-Players!$AA$2)/Players!$AA$3</f>
        <v>0.86861903908583371</v>
      </c>
      <c r="J38" s="72">
        <f>(G38-Players!$AC$2)/Players!$AC$3</f>
        <v>0.65874229846308063</v>
      </c>
      <c r="K38" s="72">
        <f>((H38-Players!$AD$2)/Players!$AD$3)*C38</f>
        <v>123.82188180635569</v>
      </c>
      <c r="L38" s="72">
        <f t="shared" si="2"/>
        <v>0.82959057516240853</v>
      </c>
      <c r="M38" s="76" cm="1">
        <f t="array" ref="M38:P38">_xlfn.XLOOKUP(A38,LvL!A:A,LvL!C:F,"")</f>
        <v>41</v>
      </c>
      <c r="N38" s="77">
        <v>7.3170730000000003E-2</v>
      </c>
      <c r="O38" s="77">
        <v>0.19512194999999999</v>
      </c>
      <c r="P38" s="77">
        <v>0.29729729999999999</v>
      </c>
      <c r="Q38" s="77">
        <f t="shared" si="3"/>
        <v>0.73170732000000005</v>
      </c>
      <c r="R38" s="77">
        <f t="shared" si="4"/>
        <v>0.217534610626236</v>
      </c>
      <c r="S38" s="78">
        <f>IF(P38="","",(P38-Players!$AA$2)/Players!$AA$3)</f>
        <v>-1.058719928879617</v>
      </c>
      <c r="T38" s="78">
        <f>IFERROR((Q38-Players!$AC$2)/Players!$AC$3,"")</f>
        <v>1.0231989520716827</v>
      </c>
      <c r="U38" s="78">
        <f>IFERROR(((R38-Players!$AD$2)/Players!$AD$3)*M38,"")</f>
        <v>-23.851986751654891</v>
      </c>
      <c r="V38" s="78">
        <f t="shared" si="5"/>
        <v>-0.25119966494206608</v>
      </c>
    </row>
    <row r="39" spans="1:22" x14ac:dyDescent="0.45">
      <c r="A39" t="s">
        <v>156</v>
      </c>
      <c r="B39" t="s">
        <v>78</v>
      </c>
      <c r="C39" s="68">
        <v>177</v>
      </c>
      <c r="D39" s="69">
        <v>7.9096050000000001E-2</v>
      </c>
      <c r="E39" s="69">
        <v>0.22598869999999999</v>
      </c>
      <c r="F39" s="69">
        <v>0.43396225999999999</v>
      </c>
      <c r="G39" s="69">
        <f t="shared" si="0"/>
        <v>0.69491524999999998</v>
      </c>
      <c r="H39" s="69">
        <f t="shared" si="1"/>
        <v>0.30156699239846496</v>
      </c>
      <c r="I39" s="72">
        <f>(F39-Players!$AA$2)/Players!$AA$3</f>
        <v>0.43458647896799252</v>
      </c>
      <c r="J39" s="72">
        <f>(G39-Players!$AC$2)/Players!$AC$3</f>
        <v>0.56088933686095255</v>
      </c>
      <c r="K39" s="72">
        <f>((H39-Players!$AD$2)/Players!$AD$3)*C39</f>
        <v>115.93066029232514</v>
      </c>
      <c r="L39" s="72">
        <f t="shared" si="2"/>
        <v>0.76786702091316394</v>
      </c>
      <c r="M39" s="76" cm="1">
        <f t="array" ref="M39:P39">_xlfn.XLOOKUP(A39,LvL!A:A,LvL!C:F,"")</f>
        <v>75</v>
      </c>
      <c r="N39" s="77">
        <v>6.6666669999999997E-2</v>
      </c>
      <c r="O39" s="77">
        <v>0.28000000000000003</v>
      </c>
      <c r="P39" s="77">
        <v>0.42647058999999998</v>
      </c>
      <c r="Q39" s="77">
        <f t="shared" si="3"/>
        <v>0.65333332999999993</v>
      </c>
      <c r="R39" s="77">
        <f t="shared" si="4"/>
        <v>0.27862745071176465</v>
      </c>
      <c r="S39" s="78">
        <f>IF(P39="","",(P39-Players!$AA$2)/Players!$AA$3)</f>
        <v>0.35272673367205337</v>
      </c>
      <c r="T39" s="78">
        <f>IFERROR((Q39-Players!$AC$2)/Players!$AC$3,"")</f>
        <v>3.8393009937151973E-2</v>
      </c>
      <c r="U39" s="78">
        <f>IFERROR(((R39-Players!$AD$2)/Players!$AD$3)*M39,"")</f>
        <v>23.802521991651041</v>
      </c>
      <c r="V39" s="78">
        <f t="shared" si="5"/>
        <v>0.58694834933879692</v>
      </c>
    </row>
    <row r="40" spans="1:22" x14ac:dyDescent="0.45">
      <c r="A40" t="s">
        <v>489</v>
      </c>
      <c r="B40" t="s">
        <v>8</v>
      </c>
      <c r="C40" s="68">
        <v>77</v>
      </c>
      <c r="D40" s="69">
        <v>6.4935060000000003E-2</v>
      </c>
      <c r="E40" s="69">
        <v>0.18181818</v>
      </c>
      <c r="F40" s="69">
        <v>0.47887323999999998</v>
      </c>
      <c r="G40" s="69">
        <f t="shared" si="0"/>
        <v>0.7532467599999999</v>
      </c>
      <c r="H40" s="69">
        <f t="shared" si="1"/>
        <v>0.36070971648070232</v>
      </c>
      <c r="I40" s="72">
        <f>(F40-Players!$AA$2)/Players!$AA$3</f>
        <v>0.92531836969342662</v>
      </c>
      <c r="J40" s="72">
        <f>(G40-Players!$AC$2)/Players!$AC$3</f>
        <v>1.2938521177743607</v>
      </c>
      <c r="K40" s="72">
        <f>((H40-Players!$AD$2)/Players!$AD$3)*C40</f>
        <v>117.4556259416246</v>
      </c>
      <c r="L40" s="72">
        <f t="shared" si="2"/>
        <v>0.77979499680579523</v>
      </c>
      <c r="M40" s="76" t="str" cm="1">
        <f t="array" ref="M40">_xlfn.XLOOKUP(A40,LvL!A:A,LvL!C:F,"")</f>
        <v/>
      </c>
      <c r="N40" s="77"/>
      <c r="O40" s="77"/>
      <c r="P40" s="77"/>
      <c r="Q40" s="77" t="str">
        <f t="shared" si="3"/>
        <v/>
      </c>
      <c r="R40" s="77" t="str">
        <f t="shared" si="4"/>
        <v/>
      </c>
      <c r="S40" s="78" t="str">
        <f>IF(P40="","",(P40-Players!$AA$2)/Players!$AA$3)</f>
        <v/>
      </c>
      <c r="T40" s="78" t="str">
        <f>IFERROR((Q40-Players!$AC$2)/Players!$AC$3,"")</f>
        <v/>
      </c>
      <c r="U40" s="78" t="str">
        <f>IFERROR(((R40-Players!$AD$2)/Players!$AD$3)*M40,"")</f>
        <v/>
      </c>
      <c r="V40" s="78" t="str">
        <f t="shared" si="5"/>
        <v/>
      </c>
    </row>
    <row r="41" spans="1:22" x14ac:dyDescent="0.45">
      <c r="A41" t="s">
        <v>110</v>
      </c>
      <c r="B41" t="s">
        <v>22</v>
      </c>
      <c r="C41" s="68">
        <v>82</v>
      </c>
      <c r="D41" s="69">
        <v>9.7560980000000005E-2</v>
      </c>
      <c r="E41" s="69">
        <v>0.19512194999999999</v>
      </c>
      <c r="F41" s="69">
        <v>0.49295774999999997</v>
      </c>
      <c r="G41" s="69">
        <f t="shared" si="0"/>
        <v>0.70731706999999999</v>
      </c>
      <c r="H41" s="69">
        <f t="shared" si="1"/>
        <v>0.34867743136379248</v>
      </c>
      <c r="I41" s="72">
        <f>(F41-Players!$AA$2)/Players!$AA$3</f>
        <v>1.0792165527711792</v>
      </c>
      <c r="J41" s="72">
        <f>(G41-Players!$AC$2)/Players!$AC$3</f>
        <v>0.71672402167517291</v>
      </c>
      <c r="K41" s="72">
        <f>((H41-Players!$AD$2)/Players!$AD$3)*C41</f>
        <v>110.56181173488196</v>
      </c>
      <c r="L41" s="72">
        <f t="shared" si="2"/>
        <v>0.72587296275599222</v>
      </c>
      <c r="M41" s="76" cm="1">
        <f t="array" ref="M41:P41">_xlfn.XLOOKUP(A41,LvL!A:A,LvL!C:F,"")</f>
        <v>22</v>
      </c>
      <c r="N41" s="77">
        <v>0.18181818</v>
      </c>
      <c r="O41" s="77">
        <v>9.0909089999999998E-2</v>
      </c>
      <c r="P41" s="77">
        <v>0.1875</v>
      </c>
      <c r="Q41" s="77">
        <f t="shared" si="3"/>
        <v>0.72727272999999992</v>
      </c>
      <c r="R41" s="77">
        <f t="shared" si="4"/>
        <v>0.13636363687499997</v>
      </c>
      <c r="S41" s="78">
        <f>IF(P41="","",(P41-Players!$AA$2)/Players!$AA$3)</f>
        <v>-2.2584496302922275</v>
      </c>
      <c r="T41" s="78">
        <f>IFERROR((Q41-Players!$AC$2)/Players!$AC$3,"")</f>
        <v>0.96747624887728767</v>
      </c>
      <c r="U41" s="78">
        <f>IFERROR(((R41-Players!$AD$2)/Players!$AD$3)*M41,"")</f>
        <v>-39.080245158626653</v>
      </c>
      <c r="V41" s="78">
        <f t="shared" si="5"/>
        <v>-0.51903443821631889</v>
      </c>
    </row>
    <row r="42" spans="1:22" x14ac:dyDescent="0.45">
      <c r="A42" t="s">
        <v>96</v>
      </c>
      <c r="B42" t="s">
        <v>37</v>
      </c>
      <c r="C42" s="68">
        <v>161</v>
      </c>
      <c r="D42" s="69">
        <v>0.18012422</v>
      </c>
      <c r="E42" s="69">
        <v>0.22360247999999999</v>
      </c>
      <c r="F42" s="69">
        <v>0.50387596999999995</v>
      </c>
      <c r="G42" s="69">
        <f t="shared" si="0"/>
        <v>0.59627330000000001</v>
      </c>
      <c r="H42" s="69">
        <f t="shared" si="1"/>
        <v>0.30044778742260098</v>
      </c>
      <c r="I42" s="72">
        <f>(F42-Players!$AA$2)/Players!$AA$3</f>
        <v>1.198517417369463</v>
      </c>
      <c r="J42" s="72">
        <f>(G42-Players!$AC$2)/Players!$AC$3</f>
        <v>-0.67859302844591918</v>
      </c>
      <c r="K42" s="72">
        <f>((H42-Players!$AD$2)/Players!$AD$3)*C42</f>
        <v>102.79910966201167</v>
      </c>
      <c r="L42" s="72">
        <f t="shared" si="2"/>
        <v>0.66515466183596073</v>
      </c>
      <c r="M42" s="76" cm="1">
        <f t="array" ref="M42:P42">_xlfn.XLOOKUP(A42,LvL!A:A,LvL!C:F,"")</f>
        <v>71</v>
      </c>
      <c r="N42" s="77">
        <v>0.22535210999999999</v>
      </c>
      <c r="O42" s="77">
        <v>0.16901408000000001</v>
      </c>
      <c r="P42" s="77">
        <v>0.58490565999999999</v>
      </c>
      <c r="Q42" s="77">
        <f t="shared" si="3"/>
        <v>0.60563381000000005</v>
      </c>
      <c r="R42" s="77">
        <f t="shared" si="4"/>
        <v>0.35423864335636462</v>
      </c>
      <c r="S42" s="78">
        <f>IF(P42="","",(P42-Players!$AA$2)/Players!$AA$3)</f>
        <v>2.083910098148102</v>
      </c>
      <c r="T42" s="78">
        <f>IFERROR((Q42-Players!$AC$2)/Players!$AC$3,"")</f>
        <v>-0.56097383017095925</v>
      </c>
      <c r="U42" s="78">
        <f>IFERROR(((R42-Players!$AD$2)/Players!$AD$3)*M42,"")</f>
        <v>101.54142395158732</v>
      </c>
      <c r="V42" s="78">
        <f t="shared" si="5"/>
        <v>1.9542209963209756</v>
      </c>
    </row>
    <row r="43" spans="1:22" x14ac:dyDescent="0.45">
      <c r="A43" t="s">
        <v>282</v>
      </c>
      <c r="B43" t="s">
        <v>20</v>
      </c>
      <c r="C43" s="68">
        <v>77</v>
      </c>
      <c r="D43" s="69">
        <v>2.5974029999999999E-2</v>
      </c>
      <c r="E43" s="69">
        <v>0.12987013</v>
      </c>
      <c r="F43" s="69">
        <v>0.41891891999999997</v>
      </c>
      <c r="G43" s="69">
        <f t="shared" si="0"/>
        <v>0.84415583999999999</v>
      </c>
      <c r="H43" s="69">
        <f t="shared" si="1"/>
        <v>0.35363285280449275</v>
      </c>
      <c r="I43" s="72">
        <f>(F43-Players!$AA$2)/Players!$AA$3</f>
        <v>0.27021138225388025</v>
      </c>
      <c r="J43" s="72">
        <f>(G43-Players!$AC$2)/Players!$AC$3</f>
        <v>2.4361673447773931</v>
      </c>
      <c r="K43" s="72">
        <f>((H43-Players!$AD$2)/Players!$AD$3)*C43</f>
        <v>109.43588723290065</v>
      </c>
      <c r="L43" s="72">
        <f t="shared" si="2"/>
        <v>0.71706620679875122</v>
      </c>
      <c r="M43" s="76" cm="1">
        <f t="array" ref="M43:P43">_xlfn.XLOOKUP(A43,LvL!A:A,LvL!C:F,"")</f>
        <v>9</v>
      </c>
      <c r="N43" s="77">
        <v>0</v>
      </c>
      <c r="O43" s="77">
        <v>0.22222222</v>
      </c>
      <c r="P43" s="77">
        <v>0.22222222</v>
      </c>
      <c r="Q43" s="77">
        <f t="shared" si="3"/>
        <v>0.77777777999999997</v>
      </c>
      <c r="R43" s="77">
        <f t="shared" si="4"/>
        <v>0.1728395049382716</v>
      </c>
      <c r="S43" s="78">
        <f>IF(P43="","",(P43-Players!$AA$2)/Players!$AA$3)</f>
        <v>-1.8790479634663311</v>
      </c>
      <c r="T43" s="78">
        <f>IFERROR((Q43-Players!$AC$2)/Players!$AC$3,"")</f>
        <v>1.6020958892426891</v>
      </c>
      <c r="U43" s="78">
        <f>IFERROR(((R43-Players!$AD$2)/Players!$AD$3)*M43,"")</f>
        <v>-11.155930584379687</v>
      </c>
      <c r="V43" s="78">
        <f t="shared" si="5"/>
        <v>-2.7901291998607899E-2</v>
      </c>
    </row>
    <row r="44" spans="1:22" x14ac:dyDescent="0.45">
      <c r="A44" t="s">
        <v>132</v>
      </c>
      <c r="B44" t="s">
        <v>8</v>
      </c>
      <c r="C44" s="68">
        <v>193</v>
      </c>
      <c r="D44" s="69">
        <v>6.7357509999999995E-2</v>
      </c>
      <c r="E44" s="69">
        <v>0.23834196999999999</v>
      </c>
      <c r="F44" s="69">
        <v>0.41899440999999998</v>
      </c>
      <c r="G44" s="69">
        <f t="shared" si="0"/>
        <v>0.69430051999999998</v>
      </c>
      <c r="H44" s="69">
        <f t="shared" si="1"/>
        <v>0.29090803674009319</v>
      </c>
      <c r="I44" s="72">
        <f>(F44-Players!$AA$2)/Players!$AA$3</f>
        <v>0.27103624402333776</v>
      </c>
      <c r="J44" s="72">
        <f>(G44-Players!$AC$2)/Players!$AC$3</f>
        <v>0.55316496609957666</v>
      </c>
      <c r="K44" s="72">
        <f>((H44-Players!$AD$2)/Players!$AD$3)*C44</f>
        <v>96.134119386204389</v>
      </c>
      <c r="L44" s="72">
        <f t="shared" si="2"/>
        <v>0.61302244274566708</v>
      </c>
      <c r="M44" s="76" t="str" cm="1">
        <f t="array" ref="M44">_xlfn.XLOOKUP(A44,LvL!A:A,LvL!C:F,"")</f>
        <v/>
      </c>
      <c r="N44" s="77"/>
      <c r="O44" s="77"/>
      <c r="P44" s="77"/>
      <c r="Q44" s="77" t="str">
        <f t="shared" si="3"/>
        <v/>
      </c>
      <c r="R44" s="77" t="str">
        <f t="shared" si="4"/>
        <v/>
      </c>
      <c r="S44" s="78" t="str">
        <f>IF(P44="","",(P44-Players!$AA$2)/Players!$AA$3)</f>
        <v/>
      </c>
      <c r="T44" s="78" t="str">
        <f>IFERROR((Q44-Players!$AC$2)/Players!$AC$3,"")</f>
        <v/>
      </c>
      <c r="U44" s="78" t="str">
        <f>IFERROR(((R44-Players!$AD$2)/Players!$AD$3)*M44,"")</f>
        <v/>
      </c>
      <c r="V44" s="78" t="str">
        <f t="shared" si="5"/>
        <v/>
      </c>
    </row>
    <row r="45" spans="1:22" x14ac:dyDescent="0.45">
      <c r="A45" t="s">
        <v>359</v>
      </c>
      <c r="B45" t="s">
        <v>53</v>
      </c>
      <c r="C45" s="68">
        <v>127</v>
      </c>
      <c r="D45" s="69">
        <v>4.7244090000000002E-2</v>
      </c>
      <c r="E45" s="69">
        <v>0.25196849999999998</v>
      </c>
      <c r="F45" s="69">
        <v>0.44166666999999998</v>
      </c>
      <c r="G45" s="69">
        <f t="shared" si="0"/>
        <v>0.70078741</v>
      </c>
      <c r="H45" s="69">
        <f t="shared" si="1"/>
        <v>0.30951444175262471</v>
      </c>
      <c r="I45" s="72">
        <f>(F45-Players!$AA$2)/Players!$AA$3</f>
        <v>0.518770785037999</v>
      </c>
      <c r="J45" s="72">
        <f>(G45-Players!$AC$2)/Players!$AC$3</f>
        <v>0.63467578133270541</v>
      </c>
      <c r="K45" s="72">
        <f>((H45-Players!$AD$2)/Players!$AD$3)*C45</f>
        <v>98.036458563882007</v>
      </c>
      <c r="L45" s="72">
        <f t="shared" si="2"/>
        <v>0.62790215879787492</v>
      </c>
      <c r="M45" s="76" t="str" cm="1">
        <f t="array" ref="M45">_xlfn.XLOOKUP(A45,LvL!A:A,LvL!C:F,"")</f>
        <v/>
      </c>
      <c r="N45" s="77"/>
      <c r="O45" s="77"/>
      <c r="P45" s="77"/>
      <c r="Q45" s="77" t="str">
        <f t="shared" si="3"/>
        <v/>
      </c>
      <c r="R45" s="77" t="str">
        <f t="shared" si="4"/>
        <v/>
      </c>
      <c r="S45" s="78" t="str">
        <f>IF(P45="","",(P45-Players!$AA$2)/Players!$AA$3)</f>
        <v/>
      </c>
      <c r="T45" s="78" t="str">
        <f>IFERROR((Q45-Players!$AC$2)/Players!$AC$3,"")</f>
        <v/>
      </c>
      <c r="U45" s="78" t="str">
        <f>IFERROR(((R45-Players!$AD$2)/Players!$AD$3)*M45,"")</f>
        <v/>
      </c>
      <c r="V45" s="78" t="str">
        <f t="shared" si="5"/>
        <v/>
      </c>
    </row>
    <row r="46" spans="1:22" x14ac:dyDescent="0.45">
      <c r="A46" t="s">
        <v>120</v>
      </c>
      <c r="B46" t="s">
        <v>114</v>
      </c>
      <c r="C46" s="68">
        <v>167</v>
      </c>
      <c r="D46" s="69">
        <v>0.13772455</v>
      </c>
      <c r="E46" s="69">
        <v>0.20359281000000001</v>
      </c>
      <c r="F46" s="69">
        <v>0.44680850999999999</v>
      </c>
      <c r="G46" s="69">
        <f t="shared" si="0"/>
        <v>0.6586826400000001</v>
      </c>
      <c r="H46" s="69">
        <f t="shared" si="1"/>
        <v>0.29430500894126643</v>
      </c>
      <c r="I46" s="72">
        <f>(F46-Players!$AA$2)/Players!$AA$3</f>
        <v>0.57495448143045513</v>
      </c>
      <c r="J46" s="72">
        <f>(G46-Players!$AC$2)/Players!$AC$3</f>
        <v>0.10560959893970012</v>
      </c>
      <c r="K46" s="72">
        <f>((H46-Players!$AD$2)/Players!$AD$3)*C46</f>
        <v>91.532460270304711</v>
      </c>
      <c r="L46" s="72">
        <f t="shared" si="2"/>
        <v>0.57702918674952508</v>
      </c>
      <c r="M46" s="76" t="str" cm="1">
        <f t="array" ref="M46">_xlfn.XLOOKUP(A46,LvL!A:A,LvL!C:F,"")</f>
        <v/>
      </c>
      <c r="N46" s="77"/>
      <c r="O46" s="77"/>
      <c r="P46" s="77"/>
      <c r="Q46" s="77" t="str">
        <f t="shared" si="3"/>
        <v/>
      </c>
      <c r="R46" s="77" t="str">
        <f t="shared" si="4"/>
        <v/>
      </c>
      <c r="S46" s="78" t="str">
        <f>IF(P46="","",(P46-Players!$AA$2)/Players!$AA$3)</f>
        <v/>
      </c>
      <c r="T46" s="78" t="str">
        <f>IFERROR((Q46-Players!$AC$2)/Players!$AC$3,"")</f>
        <v/>
      </c>
      <c r="U46" s="78" t="str">
        <f>IFERROR(((R46-Players!$AD$2)/Players!$AD$3)*M46,"")</f>
        <v/>
      </c>
      <c r="V46" s="78" t="str">
        <f t="shared" si="5"/>
        <v/>
      </c>
    </row>
    <row r="47" spans="1:22" x14ac:dyDescent="0.45">
      <c r="A47" t="s">
        <v>197</v>
      </c>
      <c r="B47" t="s">
        <v>63</v>
      </c>
      <c r="C47" s="68">
        <v>84</v>
      </c>
      <c r="D47" s="69">
        <v>0.13095238000000001</v>
      </c>
      <c r="E47" s="69">
        <v>0.15476190000000001</v>
      </c>
      <c r="F47" s="69">
        <v>0.47058823999999999</v>
      </c>
      <c r="G47" s="69">
        <f t="shared" si="0"/>
        <v>0.71428572000000001</v>
      </c>
      <c r="H47" s="69">
        <f t="shared" si="1"/>
        <v>0.3361344598319328</v>
      </c>
      <c r="I47" s="72">
        <f>(F47-Players!$AA$2)/Players!$AA$3</f>
        <v>0.83479009098162349</v>
      </c>
      <c r="J47" s="72">
        <f>(G47-Players!$AC$2)/Players!$AC$3</f>
        <v>0.80428837725609714</v>
      </c>
      <c r="K47" s="72">
        <f>((H47-Players!$AD$2)/Players!$AD$3)*C47</f>
        <v>97.752133988375348</v>
      </c>
      <c r="L47" s="72">
        <f t="shared" si="2"/>
        <v>0.62567822891205482</v>
      </c>
      <c r="M47" s="76" cm="1">
        <f t="array" ref="M47:P47">_xlfn.XLOOKUP(A47,LvL!A:A,LvL!C:F,"")</f>
        <v>34</v>
      </c>
      <c r="N47" s="77">
        <v>0.17647059000000001</v>
      </c>
      <c r="O47" s="77">
        <v>0.20588234999999999</v>
      </c>
      <c r="P47" s="77">
        <v>0.42307692000000002</v>
      </c>
      <c r="Q47" s="77">
        <f t="shared" si="3"/>
        <v>0.61764706000000003</v>
      </c>
      <c r="R47" s="77">
        <f t="shared" si="4"/>
        <v>0.26131221579185521</v>
      </c>
      <c r="S47" s="78">
        <f>IF(P47="","",(P47-Players!$AA$2)/Players!$AA$3)</f>
        <v>0.31564488652469291</v>
      </c>
      <c r="T47" s="78">
        <f>IFERROR((Q47-Players!$AC$2)/Players!$AC$3,"")</f>
        <v>-0.4100217096479693</v>
      </c>
      <c r="U47" s="78">
        <f>IFERROR(((R47-Players!$AD$2)/Players!$AD$3)*M47,"")</f>
        <v>2.1261270050255798</v>
      </c>
      <c r="V47" s="78">
        <f t="shared" si="5"/>
        <v>0.20570368028405903</v>
      </c>
    </row>
    <row r="48" spans="1:22" x14ac:dyDescent="0.45">
      <c r="A48" t="s">
        <v>106</v>
      </c>
      <c r="B48" t="s">
        <v>37</v>
      </c>
      <c r="C48" s="68">
        <v>95</v>
      </c>
      <c r="D48" s="69">
        <v>9.4736840000000003E-2</v>
      </c>
      <c r="E48" s="69">
        <v>0.17894736999999999</v>
      </c>
      <c r="F48" s="69">
        <v>0.44578313000000003</v>
      </c>
      <c r="G48" s="69">
        <f t="shared" si="0"/>
        <v>0.72631578999999991</v>
      </c>
      <c r="H48" s="69">
        <f t="shared" si="1"/>
        <v>0.32377932623462269</v>
      </c>
      <c r="I48" s="72">
        <f>(F48-Players!$AA$2)/Players!$AA$3</f>
        <v>0.56375039133685156</v>
      </c>
      <c r="J48" s="72">
        <f>(G48-Players!$AC$2)/Players!$AC$3</f>
        <v>0.95545184896774837</v>
      </c>
      <c r="K48" s="72">
        <f>((H48-Players!$AD$2)/Players!$AD$3)*C48</f>
        <v>93.278738217854084</v>
      </c>
      <c r="L48" s="72">
        <f t="shared" si="2"/>
        <v>0.59068822311521063</v>
      </c>
      <c r="M48" s="76" cm="1">
        <f t="array" ref="M48:P48">_xlfn.XLOOKUP(A48,LvL!A:A,LvL!C:F,"")</f>
        <v>9</v>
      </c>
      <c r="N48" s="77">
        <v>0.11111111</v>
      </c>
      <c r="O48" s="77">
        <v>0.22222222</v>
      </c>
      <c r="P48" s="77">
        <v>0.125</v>
      </c>
      <c r="Q48" s="77">
        <f t="shared" si="3"/>
        <v>0.66666667000000002</v>
      </c>
      <c r="R48" s="77">
        <f t="shared" si="4"/>
        <v>8.3333333750000002E-2</v>
      </c>
      <c r="S48" s="78">
        <f>IF(P48="","",(P48-Players!$AA$2)/Players!$AA$3)</f>
        <v>-2.9413726742859154</v>
      </c>
      <c r="T48" s="78">
        <f>IFERROR((Q48-Players!$AC$2)/Players!$AC$3,"")</f>
        <v>0.20593268043880802</v>
      </c>
      <c r="U48" s="78">
        <f>IFERROR(((R48-Players!$AD$2)/Players!$AD$3)*M48,"")</f>
        <v>-23.011547369935016</v>
      </c>
      <c r="V48" s="78">
        <f t="shared" si="5"/>
        <v>-0.23641800802254326</v>
      </c>
    </row>
    <row r="49" spans="1:22" x14ac:dyDescent="0.45">
      <c r="A49" t="s">
        <v>153</v>
      </c>
      <c r="B49" t="s">
        <v>42</v>
      </c>
      <c r="C49" s="68">
        <v>157</v>
      </c>
      <c r="D49" s="69">
        <v>0.12101911</v>
      </c>
      <c r="E49" s="69">
        <v>0.14012738999999999</v>
      </c>
      <c r="F49" s="69">
        <v>0.39849624</v>
      </c>
      <c r="G49" s="69">
        <f t="shared" si="0"/>
        <v>0.73885350000000005</v>
      </c>
      <c r="H49" s="69">
        <f t="shared" si="1"/>
        <v>0.29443034166084003</v>
      </c>
      <c r="I49" s="72">
        <f>(F49-Players!$AA$2)/Players!$AA$3</f>
        <v>4.705748158013643E-2</v>
      </c>
      <c r="J49" s="72">
        <f>(G49-Players!$AC$2)/Players!$AC$3</f>
        <v>1.1129940553650448</v>
      </c>
      <c r="K49" s="72">
        <f>((H49-Players!$AD$2)/Players!$AD$3)*C49</f>
        <v>86.341070772589163</v>
      </c>
      <c r="L49" s="72">
        <f t="shared" si="2"/>
        <v>0.53642317781649995</v>
      </c>
      <c r="M49" s="76" cm="1">
        <f t="array" ref="M49:P49">_xlfn.XLOOKUP(A49,LvL!A:A,LvL!C:F,"")</f>
        <v>59</v>
      </c>
      <c r="N49" s="77">
        <v>0.11864407</v>
      </c>
      <c r="O49" s="77">
        <v>5.0847459999999997E-2</v>
      </c>
      <c r="P49" s="77">
        <v>0.47058823999999999</v>
      </c>
      <c r="Q49" s="77">
        <f t="shared" si="3"/>
        <v>0.83050847000000005</v>
      </c>
      <c r="R49" s="77">
        <f t="shared" si="4"/>
        <v>0.39082751920239284</v>
      </c>
      <c r="S49" s="78">
        <f>IF(P49="","",(P49-Players!$AA$2)/Players!$AA$3)</f>
        <v>0.83479009098162349</v>
      </c>
      <c r="T49" s="78">
        <f>IFERROR((Q49-Players!$AC$2)/Players!$AC$3,"")</f>
        <v>2.264681740044133</v>
      </c>
      <c r="U49" s="78">
        <f>IFERROR(((R49-Players!$AD$2)/Players!$AD$3)*M49,"")</f>
        <v>116.150409554142</v>
      </c>
      <c r="V49" s="78">
        <f t="shared" si="5"/>
        <v>2.2111639928251403</v>
      </c>
    </row>
    <row r="50" spans="1:22" x14ac:dyDescent="0.45">
      <c r="A50" t="s">
        <v>301</v>
      </c>
      <c r="B50" t="s">
        <v>8</v>
      </c>
      <c r="C50" s="68">
        <v>162</v>
      </c>
      <c r="D50" s="69">
        <v>0.11728395</v>
      </c>
      <c r="E50" s="69">
        <v>0.2345679</v>
      </c>
      <c r="F50" s="69">
        <v>0.44680850999999999</v>
      </c>
      <c r="G50" s="69">
        <f t="shared" si="0"/>
        <v>0.64814814999999992</v>
      </c>
      <c r="H50" s="69">
        <f t="shared" si="1"/>
        <v>0.28959810916075646</v>
      </c>
      <c r="I50" s="72">
        <f>(F50-Players!$AA$2)/Players!$AA$3</f>
        <v>0.57495448143045513</v>
      </c>
      <c r="J50" s="72">
        <f>(G50-Players!$AC$2)/Players!$AC$3</f>
        <v>-2.6761208637621752E-2</v>
      </c>
      <c r="K50" s="72">
        <f>((H50-Players!$AD$2)/Players!$AD$3)*C50</f>
        <v>77.569751286783728</v>
      </c>
      <c r="L50" s="72">
        <f t="shared" si="2"/>
        <v>0.46781567349578507</v>
      </c>
      <c r="M50" s="76" cm="1">
        <f t="array" ref="M50:P50">_xlfn.XLOOKUP(A50,LvL!A:A,LvL!C:F,"")</f>
        <v>49</v>
      </c>
      <c r="N50" s="77">
        <v>6.1224489999999999E-2</v>
      </c>
      <c r="O50" s="77">
        <v>0.34693878</v>
      </c>
      <c r="P50" s="77">
        <v>0.44444444</v>
      </c>
      <c r="Q50" s="77">
        <f t="shared" si="3"/>
        <v>0.59183673000000003</v>
      </c>
      <c r="R50" s="77">
        <f t="shared" si="4"/>
        <v>0.26303854403628119</v>
      </c>
      <c r="S50" s="78">
        <f>IF(P50="","",(P50-Players!$AA$2)/Players!$AA$3)</f>
        <v>0.54912283534062867</v>
      </c>
      <c r="T50" s="78">
        <f>IFERROR((Q50-Players!$AC$2)/Players!$AC$3,"")</f>
        <v>-0.73434061126894201</v>
      </c>
      <c r="U50" s="78">
        <f>IFERROR(((R50-Players!$AD$2)/Players!$AD$3)*M50,"")</f>
        <v>4.3090633499389437</v>
      </c>
      <c r="V50" s="78">
        <f t="shared" si="5"/>
        <v>0.24409718828654514</v>
      </c>
    </row>
    <row r="51" spans="1:22" x14ac:dyDescent="0.45">
      <c r="A51" t="s">
        <v>225</v>
      </c>
      <c r="B51" t="s">
        <v>22</v>
      </c>
      <c r="C51" s="68">
        <v>87</v>
      </c>
      <c r="D51" s="69">
        <v>0.11494253</v>
      </c>
      <c r="E51" s="69">
        <v>0.18390804999999999</v>
      </c>
      <c r="F51" s="69">
        <v>0.45454545000000002</v>
      </c>
      <c r="G51" s="69">
        <f t="shared" si="0"/>
        <v>0.70114942000000002</v>
      </c>
      <c r="H51" s="69">
        <f t="shared" si="1"/>
        <v>0.31870427863113904</v>
      </c>
      <c r="I51" s="72">
        <f>(F51-Players!$AA$2)/Players!$AA$3</f>
        <v>0.65949423528639983</v>
      </c>
      <c r="J51" s="72">
        <f>(G51-Players!$AC$2)/Players!$AC$3</f>
        <v>0.63922460676716575</v>
      </c>
      <c r="K51" s="72">
        <f>((H51-Players!$AD$2)/Players!$AD$3)*C51</f>
        <v>78.925561946598506</v>
      </c>
      <c r="L51" s="72">
        <f t="shared" si="2"/>
        <v>0.47842055293859242</v>
      </c>
      <c r="M51" s="76" cm="1">
        <f t="array" ref="M51:P51">_xlfn.XLOOKUP(A51,LvL!A:A,LvL!C:F,"")</f>
        <v>31</v>
      </c>
      <c r="N51" s="77">
        <v>3.2258059999999998E-2</v>
      </c>
      <c r="O51" s="77">
        <v>0.29032258</v>
      </c>
      <c r="P51" s="77">
        <v>0.34482759000000002</v>
      </c>
      <c r="Q51" s="77">
        <f t="shared" si="3"/>
        <v>0.67741936000000003</v>
      </c>
      <c r="R51" s="77">
        <f t="shared" si="4"/>
        <v>0.23359288532814243</v>
      </c>
      <c r="S51" s="78">
        <f>IF(P51="","",(P51-Players!$AA$2)/Players!$AA$3)</f>
        <v>-0.53936744362037281</v>
      </c>
      <c r="T51" s="78">
        <f>IFERROR((Q51-Players!$AC$2)/Players!$AC$3,"")</f>
        <v>0.34104527335299473</v>
      </c>
      <c r="U51" s="78">
        <f>IFERROR(((R51-Players!$AD$2)/Players!$AD$3)*M51,"")</f>
        <v>-10.708052381468212</v>
      </c>
      <c r="V51" s="78">
        <f t="shared" si="5"/>
        <v>-2.0024005330267925E-2</v>
      </c>
    </row>
    <row r="52" spans="1:22" x14ac:dyDescent="0.45">
      <c r="A52" t="s">
        <v>100</v>
      </c>
      <c r="B52" t="s">
        <v>53</v>
      </c>
      <c r="C52" s="68">
        <v>128</v>
      </c>
      <c r="D52" s="69">
        <v>0.1875</v>
      </c>
      <c r="E52" s="69">
        <v>0.1328125</v>
      </c>
      <c r="F52" s="69">
        <v>0.43689319999999998</v>
      </c>
      <c r="G52" s="69">
        <f t="shared" si="0"/>
        <v>0.6796875</v>
      </c>
      <c r="H52" s="69">
        <f t="shared" si="1"/>
        <v>0.29695084687500001</v>
      </c>
      <c r="I52" s="72">
        <f>(F52-Players!$AA$2)/Players!$AA$3</f>
        <v>0.46661218243299823</v>
      </c>
      <c r="J52" s="72">
        <f>(G52-Players!$AC$2)/Players!$AC$3</f>
        <v>0.36954551622174475</v>
      </c>
      <c r="K52" s="72">
        <f>((H52-Players!$AD$2)/Players!$AD$3)*C52</f>
        <v>75.140889835741788</v>
      </c>
      <c r="L52" s="72">
        <f t="shared" si="2"/>
        <v>0.44881760567184514</v>
      </c>
      <c r="M52" s="76" cm="1">
        <f t="array" ref="M52:P52">_xlfn.XLOOKUP(A52,LvL!A:A,LvL!C:F,"")</f>
        <v>66</v>
      </c>
      <c r="N52" s="77">
        <v>0.16666666999999999</v>
      </c>
      <c r="O52" s="77">
        <v>0.18181818</v>
      </c>
      <c r="P52" s="77">
        <v>0.47272726999999998</v>
      </c>
      <c r="Q52" s="77">
        <f t="shared" si="3"/>
        <v>0.65151515000000004</v>
      </c>
      <c r="R52" s="77">
        <f t="shared" si="4"/>
        <v>0.30798897822314053</v>
      </c>
      <c r="S52" s="78">
        <f>IF(P52="","",(P52-Players!$AA$2)/Players!$AA$3)</f>
        <v>0.85816277704232446</v>
      </c>
      <c r="T52" s="78">
        <f>IFERROR((Q52-Players!$AC$2)/Players!$AC$3,"")</f>
        <v>1.5546725501843116E-2</v>
      </c>
      <c r="U52" s="78">
        <f>IFERROR(((R52-Players!$AD$2)/Players!$AD$3)*M52,"")</f>
        <v>49.466332559843565</v>
      </c>
      <c r="V52" s="78">
        <f t="shared" si="5"/>
        <v>1.0383237266924106</v>
      </c>
    </row>
    <row r="53" spans="1:22" x14ac:dyDescent="0.45">
      <c r="A53" t="s">
        <v>216</v>
      </c>
      <c r="B53" t="s">
        <v>31</v>
      </c>
      <c r="C53" s="68">
        <v>132</v>
      </c>
      <c r="D53" s="69">
        <v>6.0606060000000003E-2</v>
      </c>
      <c r="E53" s="69">
        <v>0.21969696999999999</v>
      </c>
      <c r="F53" s="69">
        <v>0.40983607</v>
      </c>
      <c r="G53" s="69">
        <f t="shared" si="0"/>
        <v>0.71969696999999999</v>
      </c>
      <c r="H53" s="69">
        <f t="shared" si="1"/>
        <v>0.29495777777570792</v>
      </c>
      <c r="I53" s="72">
        <f>(F53-Players!$AA$2)/Players!$AA$3</f>
        <v>0.17096518113167145</v>
      </c>
      <c r="J53" s="72">
        <f>(G53-Players!$AC$2)/Players!$AC$3</f>
        <v>0.8722832714088059</v>
      </c>
      <c r="K53" s="72">
        <f>((H53-Players!$AD$2)/Players!$AD$3)*C53</f>
        <v>73.61713534403917</v>
      </c>
      <c r="L53" s="72">
        <f t="shared" si="2"/>
        <v>0.43689910321136882</v>
      </c>
      <c r="M53" s="76" cm="1">
        <f t="array" ref="M53:P53">_xlfn.XLOOKUP(A53,LvL!A:A,LvL!C:F,"")</f>
        <v>13</v>
      </c>
      <c r="N53" s="77">
        <v>0.15384614999999999</v>
      </c>
      <c r="O53" s="77">
        <v>7.6923080000000005E-2</v>
      </c>
      <c r="P53" s="77">
        <v>0.3</v>
      </c>
      <c r="Q53" s="77">
        <f t="shared" si="3"/>
        <v>0.76923076999999995</v>
      </c>
      <c r="R53" s="77">
        <f t="shared" si="4"/>
        <v>0.23076923099999996</v>
      </c>
      <c r="S53" s="78">
        <f>IF(P53="","",(P53-Players!$AA$2)/Players!$AA$3)</f>
        <v>-1.0291881511035892</v>
      </c>
      <c r="T53" s="78">
        <f>IFERROR((Q53-Players!$AC$2)/Players!$AC$3,"")</f>
        <v>1.494698700003207</v>
      </c>
      <c r="U53" s="78">
        <f>IFERROR(((R53-Players!$AD$2)/Players!$AD$3)*M53,"")</f>
        <v>-5.0307096095637771</v>
      </c>
      <c r="V53" s="78">
        <f t="shared" si="5"/>
        <v>7.9829160637620397E-2</v>
      </c>
    </row>
    <row r="54" spans="1:22" x14ac:dyDescent="0.45">
      <c r="A54" t="s">
        <v>582</v>
      </c>
      <c r="B54" t="s">
        <v>8</v>
      </c>
      <c r="C54" s="68">
        <v>43</v>
      </c>
      <c r="D54" s="69">
        <v>4.6511629999999998E-2</v>
      </c>
      <c r="E54" s="69">
        <v>0.16279070000000001</v>
      </c>
      <c r="F54" s="69">
        <v>0.48780488</v>
      </c>
      <c r="G54" s="69">
        <f t="shared" si="0"/>
        <v>0.79069766999999991</v>
      </c>
      <c r="H54" s="69">
        <f t="shared" si="1"/>
        <v>0.38570618203062956</v>
      </c>
      <c r="I54" s="72">
        <f>(F54-Players!$AA$2)/Players!$AA$3</f>
        <v>1.0229123341199193</v>
      </c>
      <c r="J54" s="72">
        <f>(G54-Players!$AC$2)/Players!$AC$3</f>
        <v>1.7644403665842716</v>
      </c>
      <c r="K54" s="72">
        <f>((H54-Players!$AD$2)/Players!$AD$3)*C54</f>
        <v>81.410982525727078</v>
      </c>
      <c r="L54" s="72">
        <f t="shared" si="2"/>
        <v>0.49786101493490964</v>
      </c>
      <c r="M54" s="76" cm="1">
        <f t="array" ref="M54:P54">_xlfn.XLOOKUP(A54,LvL!A:A,LvL!C:F,"")</f>
        <v>17</v>
      </c>
      <c r="N54" s="77">
        <v>0</v>
      </c>
      <c r="O54" s="77">
        <v>0.23529412</v>
      </c>
      <c r="P54" s="77">
        <v>0.41176470999999998</v>
      </c>
      <c r="Q54" s="77">
        <f t="shared" si="3"/>
        <v>0.76470587999999995</v>
      </c>
      <c r="R54" s="77">
        <f t="shared" si="4"/>
        <v>0.31487889491349474</v>
      </c>
      <c r="S54" s="78">
        <f>IF(P54="","",(P54-Players!$AA$2)/Players!$AA$3)</f>
        <v>0.19203898432475902</v>
      </c>
      <c r="T54" s="78">
        <f>IFERROR((Q54-Players!$AC$2)/Players!$AC$3,"")</f>
        <v>1.437841334957672</v>
      </c>
      <c r="U54" s="78">
        <f>IFERROR(((R54-Players!$AD$2)/Players!$AD$3)*M54,"")</f>
        <v>14.465146657560574</v>
      </c>
      <c r="V54" s="78">
        <f t="shared" si="5"/>
        <v>0.42272249115150895</v>
      </c>
    </row>
    <row r="55" spans="1:22" x14ac:dyDescent="0.45">
      <c r="A55" t="s">
        <v>496</v>
      </c>
      <c r="B55" t="s">
        <v>31</v>
      </c>
      <c r="C55" s="68">
        <v>73</v>
      </c>
      <c r="D55" s="69">
        <v>6.8493150000000003E-2</v>
      </c>
      <c r="E55" s="69">
        <v>0.35616438</v>
      </c>
      <c r="F55" s="69">
        <v>0.57352941000000002</v>
      </c>
      <c r="G55" s="69">
        <f t="shared" si="0"/>
        <v>0.57534247000000005</v>
      </c>
      <c r="H55" s="69">
        <f t="shared" si="1"/>
        <v>0.32997582736704273</v>
      </c>
      <c r="I55" s="72">
        <f>(F55-Players!$AA$2)/Players!$AA$3</f>
        <v>1.9596044456803712</v>
      </c>
      <c r="J55" s="72">
        <f>(G55-Players!$AC$2)/Players!$AC$3</f>
        <v>-0.94159872405753253</v>
      </c>
      <c r="K55" s="72">
        <f>((H55-Players!$AD$2)/Players!$AD$3)*C55</f>
        <v>78.334645124608926</v>
      </c>
      <c r="L55" s="72">
        <f t="shared" si="2"/>
        <v>0.47379851990428773</v>
      </c>
      <c r="M55" s="76" cm="1">
        <f t="array" ref="M55:P55">_xlfn.XLOOKUP(A55,LvL!A:A,LvL!C:F,"")</f>
        <v>15</v>
      </c>
      <c r="N55" s="77">
        <v>0.13333333</v>
      </c>
      <c r="O55" s="77">
        <v>0.4</v>
      </c>
      <c r="P55" s="77">
        <v>0.46153845999999998</v>
      </c>
      <c r="Q55" s="77">
        <f t="shared" si="3"/>
        <v>0.46666666999999995</v>
      </c>
      <c r="R55" s="77">
        <f t="shared" si="4"/>
        <v>0.21538461620512817</v>
      </c>
      <c r="S55" s="78">
        <f>IF(P55="","",(P55-Players!$AA$2)/Players!$AA$3)</f>
        <v>0.73590523810045227</v>
      </c>
      <c r="T55" s="78">
        <f>IFERROR((Q55-Players!$AC$2)/Players!$AC$3,"")</f>
        <v>-2.3071611205391176</v>
      </c>
      <c r="U55" s="78">
        <f>IFERROR(((R55-Players!$AD$2)/Players!$AD$3)*M55,"")</f>
        <v>-9.2009688794144822</v>
      </c>
      <c r="V55" s="78">
        <f t="shared" si="5"/>
        <v>6.4825955751336983E-3</v>
      </c>
    </row>
    <row r="56" spans="1:22" x14ac:dyDescent="0.45">
      <c r="A56" t="s">
        <v>338</v>
      </c>
      <c r="B56" t="s">
        <v>42</v>
      </c>
      <c r="C56" s="68">
        <v>136</v>
      </c>
      <c r="D56" s="69">
        <v>9.5588240000000005E-2</v>
      </c>
      <c r="E56" s="69">
        <v>0.25735293999999997</v>
      </c>
      <c r="F56" s="69">
        <v>0.45299145000000002</v>
      </c>
      <c r="G56" s="69">
        <f t="shared" si="0"/>
        <v>0.64705882000000003</v>
      </c>
      <c r="H56" s="69">
        <f t="shared" si="1"/>
        <v>0.29311211310708901</v>
      </c>
      <c r="I56" s="72">
        <f>(F56-Players!$AA$2)/Players!$AA$3</f>
        <v>0.64251403672054075</v>
      </c>
      <c r="J56" s="72">
        <f>(G56-Players!$AC$2)/Players!$AC$3</f>
        <v>-4.0449150988716764E-2</v>
      </c>
      <c r="K56" s="72">
        <f>((H56-Players!$AD$2)/Players!$AD$3)*C56</f>
        <v>72.153757908893965</v>
      </c>
      <c r="L56" s="72">
        <f t="shared" si="2"/>
        <v>0.42545285799512333</v>
      </c>
      <c r="M56" s="76" cm="1">
        <f t="array" ref="M56:P56">_xlfn.XLOOKUP(A56,LvL!A:A,LvL!C:F,"")</f>
        <v>40</v>
      </c>
      <c r="N56" s="77">
        <v>0.05</v>
      </c>
      <c r="O56" s="77">
        <v>0.32500000000000001</v>
      </c>
      <c r="P56" s="77">
        <v>0.21621621999999999</v>
      </c>
      <c r="Q56" s="77">
        <f t="shared" si="3"/>
        <v>0.625</v>
      </c>
      <c r="R56" s="77">
        <f t="shared" si="4"/>
        <v>0.1351351375</v>
      </c>
      <c r="S56" s="78">
        <f>IF(P56="","",(P56-Players!$AA$2)/Players!$AA$3)</f>
        <v>-1.9446741363019486</v>
      </c>
      <c r="T56" s="78">
        <f>IFERROR((Q56-Players!$AC$2)/Players!$AC$3,"")</f>
        <v>-0.31762856998315653</v>
      </c>
      <c r="U56" s="78">
        <f>IFERROR(((R56-Players!$AD$2)/Players!$AD$3)*M56,"")</f>
        <v>-71.778199819405756</v>
      </c>
      <c r="V56" s="78">
        <f t="shared" si="5"/>
        <v>-1.0941264178147321</v>
      </c>
    </row>
    <row r="57" spans="1:22" x14ac:dyDescent="0.45">
      <c r="A57" t="s">
        <v>259</v>
      </c>
      <c r="B57" t="s">
        <v>542</v>
      </c>
      <c r="C57" s="68">
        <v>103</v>
      </c>
      <c r="D57" s="69">
        <v>6.7961170000000001E-2</v>
      </c>
      <c r="E57" s="69">
        <v>0.2038835</v>
      </c>
      <c r="F57" s="69">
        <v>0.42105262999999998</v>
      </c>
      <c r="G57" s="69">
        <f t="shared" si="0"/>
        <v>0.72815532999999999</v>
      </c>
      <c r="H57" s="69">
        <f t="shared" si="1"/>
        <v>0.30659171674501789</v>
      </c>
      <c r="I57" s="72">
        <f>(F57-Players!$AA$2)/Players!$AA$3</f>
        <v>0.29352593790507675</v>
      </c>
      <c r="J57" s="72">
        <f>(G57-Players!$AC$2)/Players!$AC$3</f>
        <v>0.97856653182100406</v>
      </c>
      <c r="K57" s="72">
        <f>((H57-Players!$AD$2)/Players!$AD$3)*C57</f>
        <v>75.079372462934472</v>
      </c>
      <c r="L57" s="72">
        <f t="shared" si="2"/>
        <v>0.44833642910228716</v>
      </c>
      <c r="M57" s="76" cm="1">
        <f t="array" ref="M57:P57">_xlfn.XLOOKUP(A57,LvL!A:A,LvL!C:F,"")</f>
        <v>34</v>
      </c>
      <c r="N57" s="77">
        <v>0.11764706</v>
      </c>
      <c r="O57" s="77">
        <v>0.32352941000000002</v>
      </c>
      <c r="P57" s="77">
        <v>0.4</v>
      </c>
      <c r="Q57" s="77">
        <f t="shared" si="3"/>
        <v>0.55882352999999996</v>
      </c>
      <c r="R57" s="77">
        <f t="shared" si="4"/>
        <v>0.22352941199999998</v>
      </c>
      <c r="S57" s="78">
        <f>IF(P57="","",(P57-Players!$AA$2)/Players!$AA$3)</f>
        <v>6.348871928631182E-2</v>
      </c>
      <c r="T57" s="78">
        <f>IFERROR((Q57-Players!$AC$2)/Players!$AC$3,"")</f>
        <v>-1.1491669526211652</v>
      </c>
      <c r="U57" s="78">
        <f>IFERROR(((R57-Players!$AD$2)/Players!$AD$3)*M57,"")</f>
        <v>-16.779964862250129</v>
      </c>
      <c r="V57" s="78">
        <f t="shared" si="5"/>
        <v>-0.1268168675978793</v>
      </c>
    </row>
    <row r="58" spans="1:22" x14ac:dyDescent="0.45">
      <c r="A58" t="s">
        <v>333</v>
      </c>
      <c r="B58" t="s">
        <v>66</v>
      </c>
      <c r="C58" s="68">
        <v>94</v>
      </c>
      <c r="D58" s="69">
        <v>3.1914890000000001E-2</v>
      </c>
      <c r="E58" s="69">
        <v>0.18085106000000001</v>
      </c>
      <c r="F58" s="69">
        <v>0.39534883999999998</v>
      </c>
      <c r="G58" s="69">
        <f t="shared" si="0"/>
        <v>0.78723404999999991</v>
      </c>
      <c r="H58" s="69">
        <f t="shared" si="1"/>
        <v>0.31123206847600193</v>
      </c>
      <c r="I58" s="72">
        <f>(F58-Players!$AA$2)/Players!$AA$3</f>
        <v>1.2666569761484451E-2</v>
      </c>
      <c r="J58" s="72">
        <f>(G58-Players!$AC$2)/Players!$AC$3</f>
        <v>1.7209183568295559</v>
      </c>
      <c r="K58" s="72">
        <f>((H58-Players!$AD$2)/Players!$AD$3)*C58</f>
        <v>74.938630811990805</v>
      </c>
      <c r="L58" s="72">
        <f t="shared" si="2"/>
        <v>0.44723557609598086</v>
      </c>
      <c r="M58" s="76" t="str" cm="1">
        <f t="array" ref="M58">_xlfn.XLOOKUP(A58,LvL!A:A,LvL!C:F,"")</f>
        <v/>
      </c>
      <c r="N58" s="77"/>
      <c r="O58" s="77"/>
      <c r="P58" s="77"/>
      <c r="Q58" s="77" t="str">
        <f t="shared" si="3"/>
        <v/>
      </c>
      <c r="R58" s="77" t="str">
        <f t="shared" si="4"/>
        <v/>
      </c>
      <c r="S58" s="78" t="str">
        <f>IF(P58="","",(P58-Players!$AA$2)/Players!$AA$3)</f>
        <v/>
      </c>
      <c r="T58" s="78" t="str">
        <f>IFERROR((Q58-Players!$AC$2)/Players!$AC$3,"")</f>
        <v/>
      </c>
      <c r="U58" s="78" t="str">
        <f>IFERROR(((R58-Players!$AD$2)/Players!$AD$3)*M58,"")</f>
        <v/>
      </c>
      <c r="V58" s="78" t="str">
        <f t="shared" si="5"/>
        <v/>
      </c>
    </row>
    <row r="59" spans="1:22" x14ac:dyDescent="0.45">
      <c r="A59" t="s">
        <v>520</v>
      </c>
      <c r="B59" t="s">
        <v>33</v>
      </c>
      <c r="C59" s="68">
        <v>84</v>
      </c>
      <c r="D59" s="69">
        <v>8.3333329999999997E-2</v>
      </c>
      <c r="E59" s="69">
        <v>0.16666666999999999</v>
      </c>
      <c r="F59" s="69">
        <v>0.42105262999999998</v>
      </c>
      <c r="G59" s="69">
        <f t="shared" si="0"/>
        <v>0.75</v>
      </c>
      <c r="H59" s="69">
        <f t="shared" si="1"/>
        <v>0.3157894725</v>
      </c>
      <c r="I59" s="72">
        <f>(F59-Players!$AA$2)/Players!$AA$3</f>
        <v>0.29352593790507675</v>
      </c>
      <c r="J59" s="72">
        <f>(G59-Players!$AC$2)/Players!$AC$3</f>
        <v>1.2530550556280464</v>
      </c>
      <c r="K59" s="72">
        <f>((H59-Players!$AD$2)/Players!$AD$3)*C59</f>
        <v>72.600548113935261</v>
      </c>
      <c r="L59" s="72">
        <f t="shared" si="2"/>
        <v>0.42894756149696583</v>
      </c>
      <c r="M59" s="76" cm="1">
        <f t="array" ref="M59:P59">_xlfn.XLOOKUP(A59,LvL!A:A,LvL!C:F,"")</f>
        <v>60</v>
      </c>
      <c r="N59" s="77">
        <v>8.3333329999999997E-2</v>
      </c>
      <c r="O59" s="77">
        <v>0.18333332999999999</v>
      </c>
      <c r="P59" s="77">
        <v>0.46153845999999998</v>
      </c>
      <c r="Q59" s="77">
        <f t="shared" si="3"/>
        <v>0.73333334000000006</v>
      </c>
      <c r="R59" s="77">
        <f t="shared" si="4"/>
        <v>0.33846154041025639</v>
      </c>
      <c r="S59" s="78">
        <f>IF(P59="","",(P59-Players!$AA$2)/Players!$AA$3)</f>
        <v>0.73590523810045227</v>
      </c>
      <c r="T59" s="78">
        <f>IFERROR((Q59-Players!$AC$2)/Players!$AC$3,"")</f>
        <v>1.0436306559830135</v>
      </c>
      <c r="U59" s="78">
        <f>IFERROR(((R59-Players!$AD$2)/Players!$AD$3)*M59,"")</f>
        <v>71.877855894402046</v>
      </c>
      <c r="V59" s="78">
        <f t="shared" si="5"/>
        <v>1.4324978410674336</v>
      </c>
    </row>
    <row r="60" spans="1:22" x14ac:dyDescent="0.45">
      <c r="A60" t="s">
        <v>262</v>
      </c>
      <c r="B60" t="s">
        <v>29</v>
      </c>
      <c r="C60" s="68">
        <v>94</v>
      </c>
      <c r="D60" s="69">
        <v>7.4468090000000001E-2</v>
      </c>
      <c r="E60" s="69">
        <v>9.5744679999999999E-2</v>
      </c>
      <c r="F60" s="69">
        <v>0.37209302</v>
      </c>
      <c r="G60" s="69">
        <f t="shared" si="0"/>
        <v>0.82978722999999999</v>
      </c>
      <c r="H60" s="69">
        <f t="shared" si="1"/>
        <v>0.30875803636813459</v>
      </c>
      <c r="I60" s="72">
        <f>(F60-Players!$AA$2)/Players!$AA$3</f>
        <v>-0.24144439639802395</v>
      </c>
      <c r="J60" s="72">
        <f>(G60-Players!$AC$2)/Players!$AC$3</f>
        <v>2.2556190211790459</v>
      </c>
      <c r="K60" s="72">
        <f>((H60-Players!$AD$2)/Players!$AD$3)*C60</f>
        <v>71.515985867223321</v>
      </c>
      <c r="L60" s="72">
        <f t="shared" si="2"/>
        <v>0.42046433281651596</v>
      </c>
      <c r="M60" s="76" cm="1">
        <f t="array" ref="M60:P60">_xlfn.XLOOKUP(A60,LvL!A:A,LvL!C:F,"")</f>
        <v>19</v>
      </c>
      <c r="N60" s="77">
        <v>0.26315789000000001</v>
      </c>
      <c r="O60" s="77">
        <v>0</v>
      </c>
      <c r="P60" s="77">
        <v>0.38461538000000001</v>
      </c>
      <c r="Q60" s="77">
        <f t="shared" si="3"/>
        <v>0.73684210999999999</v>
      </c>
      <c r="R60" s="77">
        <f t="shared" si="4"/>
        <v>0.28340080813765178</v>
      </c>
      <c r="S60" s="78">
        <f>IF(P60="","",(P60-Players!$AA$2)/Players!$AA$3)</f>
        <v>-0.10461546505106709</v>
      </c>
      <c r="T60" s="78">
        <f>IFERROR((Q60-Players!$AC$2)/Players!$AC$3,"")</f>
        <v>1.0877199966632993</v>
      </c>
      <c r="U60" s="78">
        <f>IFERROR(((R60-Players!$AD$2)/Players!$AD$3)*M60,"")</f>
        <v>7.3647415712164692</v>
      </c>
      <c r="V60" s="78">
        <f t="shared" si="5"/>
        <v>0.29784048983311284</v>
      </c>
    </row>
    <row r="61" spans="1:22" x14ac:dyDescent="0.45">
      <c r="A61" t="s">
        <v>111</v>
      </c>
      <c r="B61" t="s">
        <v>112</v>
      </c>
      <c r="C61" s="68">
        <v>110</v>
      </c>
      <c r="D61" s="69">
        <v>0.13636364000000001</v>
      </c>
      <c r="E61" s="69">
        <v>0.34545455000000003</v>
      </c>
      <c r="F61" s="69">
        <v>0.57446808999999999</v>
      </c>
      <c r="G61" s="69">
        <f t="shared" si="0"/>
        <v>0.51818180999999996</v>
      </c>
      <c r="H61" s="69">
        <f t="shared" si="1"/>
        <v>0.29767891466344287</v>
      </c>
      <c r="I61" s="72">
        <f>(F61-Players!$AA$2)/Players!$AA$3</f>
        <v>1.9698611849273466</v>
      </c>
      <c r="J61" s="72">
        <f>(G61-Players!$AC$2)/Players!$AC$3</f>
        <v>-1.6598492255865678</v>
      </c>
      <c r="K61" s="72">
        <f>((H61-Players!$AD$2)/Players!$AD$3)*C61</f>
        <v>65.752874743886593</v>
      </c>
      <c r="L61" s="72">
        <f t="shared" si="2"/>
        <v>0.37538643183081533</v>
      </c>
      <c r="M61" s="76" cm="1">
        <f t="array" ref="M61:P61">_xlfn.XLOOKUP(A61,LvL!A:A,LvL!C:F,"")</f>
        <v>22</v>
      </c>
      <c r="N61" s="77">
        <v>0.13636364000000001</v>
      </c>
      <c r="O61" s="77">
        <v>0.40909090999999997</v>
      </c>
      <c r="P61" s="77">
        <v>0.11111111</v>
      </c>
      <c r="Q61" s="77">
        <f t="shared" si="3"/>
        <v>0.45454545000000002</v>
      </c>
      <c r="R61" s="77">
        <f t="shared" si="4"/>
        <v>5.0505049494949501E-2</v>
      </c>
      <c r="S61" s="78">
        <f>IF(P61="","",(P61-Players!$AA$2)/Players!$AA$3)</f>
        <v>-3.093133362869811</v>
      </c>
      <c r="T61" s="78">
        <f>IFERROR((Q61-Players!$AC$2)/Players!$AC$3,"")</f>
        <v>-2.4594699347505649</v>
      </c>
      <c r="U61" s="78">
        <f>IFERROR(((R61-Players!$AD$2)/Players!$AD$3)*M61,"")</f>
        <v>-66.879623454366239</v>
      </c>
      <c r="V61" s="78">
        <f t="shared" si="5"/>
        <v>-1.007970203818763</v>
      </c>
    </row>
    <row r="62" spans="1:22" x14ac:dyDescent="0.45">
      <c r="A62" t="s">
        <v>339</v>
      </c>
      <c r="B62" t="s">
        <v>53</v>
      </c>
      <c r="C62" s="68">
        <v>145</v>
      </c>
      <c r="D62" s="69">
        <v>5.5172409999999998E-2</v>
      </c>
      <c r="E62" s="69">
        <v>0.28965517000000002</v>
      </c>
      <c r="F62" s="69">
        <v>0.43703703999999999</v>
      </c>
      <c r="G62" s="69">
        <f t="shared" si="0"/>
        <v>0.65517241999999998</v>
      </c>
      <c r="H62" s="69">
        <f t="shared" si="1"/>
        <v>0.28633461512643676</v>
      </c>
      <c r="I62" s="72">
        <f>(F62-Players!$AA$2)/Players!$AA$3</f>
        <v>0.46818388884336709</v>
      </c>
      <c r="J62" s="72">
        <f>(G62-Players!$AC$2)/Players!$AC$3</f>
        <v>6.1502038329354969E-2</v>
      </c>
      <c r="K62" s="72">
        <f>((H62-Players!$AD$2)/Players!$AD$3)*C62</f>
        <v>62.465383291932554</v>
      </c>
      <c r="L62" s="72">
        <f t="shared" si="2"/>
        <v>0.34967233210394405</v>
      </c>
      <c r="M62" s="76" cm="1">
        <f t="array" ref="M62:P62">_xlfn.XLOOKUP(A62,LvL!A:A,LvL!C:F,"")</f>
        <v>58</v>
      </c>
      <c r="N62" s="77">
        <v>0.18965517000000001</v>
      </c>
      <c r="O62" s="77">
        <v>0.29310344999999999</v>
      </c>
      <c r="P62" s="77">
        <v>0.35555555999999999</v>
      </c>
      <c r="Q62" s="77">
        <f t="shared" si="3"/>
        <v>0.51724137999999997</v>
      </c>
      <c r="R62" s="77">
        <f t="shared" si="4"/>
        <v>0.18390804852107279</v>
      </c>
      <c r="S62" s="78">
        <f>IF(P62="","",(P62-Players!$AA$2)/Players!$AA$3)</f>
        <v>-0.42214539676800567</v>
      </c>
      <c r="T62" s="78">
        <f>IFERROR((Q62-Players!$AC$2)/Players!$AC$3,"")</f>
        <v>-1.6716661696028359</v>
      </c>
      <c r="U62" s="78">
        <f>IFERROR(((R62-Players!$AD$2)/Players!$AD$3)*M62,"")</f>
        <v>-62.445617104193907</v>
      </c>
      <c r="V62" s="78">
        <f t="shared" si="5"/>
        <v>-0.92998485226002481</v>
      </c>
    </row>
    <row r="63" spans="1:22" x14ac:dyDescent="0.45">
      <c r="A63" t="s">
        <v>151</v>
      </c>
      <c r="B63" t="s">
        <v>12</v>
      </c>
      <c r="C63" s="68">
        <v>69</v>
      </c>
      <c r="D63" s="69">
        <v>8.6956519999999995E-2</v>
      </c>
      <c r="E63" s="69">
        <v>0.20289855000000001</v>
      </c>
      <c r="F63" s="69">
        <v>0.45762712</v>
      </c>
      <c r="G63" s="69">
        <f t="shared" si="0"/>
        <v>0.71014493000000001</v>
      </c>
      <c r="H63" s="69">
        <f t="shared" si="1"/>
        <v>0.32498157909850162</v>
      </c>
      <c r="I63" s="72">
        <f>(F63-Players!$AA$2)/Players!$AA$3</f>
        <v>0.69316693059814405</v>
      </c>
      <c r="J63" s="72">
        <f>(G63-Players!$AC$2)/Players!$AC$3</f>
        <v>0.7522574088553402</v>
      </c>
      <c r="K63" s="72">
        <f>((H63-Players!$AD$2)/Players!$AD$3)*C63</f>
        <v>68.970702063918367</v>
      </c>
      <c r="L63" s="72">
        <f t="shared" si="2"/>
        <v>0.40055563266994332</v>
      </c>
      <c r="M63" s="76" t="str" cm="1">
        <f t="array" ref="M63">_xlfn.XLOOKUP(A63,LvL!A:A,LvL!C:F,"")</f>
        <v/>
      </c>
      <c r="N63" s="77"/>
      <c r="O63" s="77"/>
      <c r="P63" s="77"/>
      <c r="Q63" s="77" t="str">
        <f t="shared" si="3"/>
        <v/>
      </c>
      <c r="R63" s="77" t="str">
        <f t="shared" si="4"/>
        <v/>
      </c>
      <c r="S63" s="78" t="str">
        <f>IF(P63="","",(P63-Players!$AA$2)/Players!$AA$3)</f>
        <v/>
      </c>
      <c r="T63" s="78" t="str">
        <f>IFERROR((Q63-Players!$AC$2)/Players!$AC$3,"")</f>
        <v/>
      </c>
      <c r="U63" s="78" t="str">
        <f>IFERROR(((R63-Players!$AD$2)/Players!$AD$3)*M63,"")</f>
        <v/>
      </c>
      <c r="V63" s="78" t="str">
        <f t="shared" si="5"/>
        <v/>
      </c>
    </row>
    <row r="64" spans="1:22" x14ac:dyDescent="0.45">
      <c r="A64" t="s">
        <v>614</v>
      </c>
      <c r="B64" t="s">
        <v>31</v>
      </c>
      <c r="C64" s="68">
        <v>38</v>
      </c>
      <c r="D64" s="69">
        <v>0.13157895</v>
      </c>
      <c r="E64" s="69">
        <v>0.26315789000000001</v>
      </c>
      <c r="F64" s="69">
        <v>0.625</v>
      </c>
      <c r="G64" s="69">
        <f t="shared" si="0"/>
        <v>0.60526316000000002</v>
      </c>
      <c r="H64" s="69">
        <f t="shared" si="1"/>
        <v>0.37828947499999999</v>
      </c>
      <c r="I64" s="72">
        <f>(F64-Players!$AA$2)/Players!$AA$3</f>
        <v>2.5220116776635879</v>
      </c>
      <c r="J64" s="72">
        <f>(G64-Players!$AC$2)/Players!$AC$3</f>
        <v>-0.565631221257622</v>
      </c>
      <c r="K64" s="72">
        <f>((H64-Players!$AD$2)/Players!$AD$3)*C64</f>
        <v>67.796735940933004</v>
      </c>
      <c r="L64" s="72">
        <f t="shared" si="2"/>
        <v>0.39137310477486059</v>
      </c>
      <c r="M64" s="76" cm="1">
        <f t="array" ref="M64:P64">_xlfn.XLOOKUP(A64,LvL!A:A,LvL!C:F,"")</f>
        <v>6</v>
      </c>
      <c r="N64" s="77">
        <v>0.16666666999999999</v>
      </c>
      <c r="O64" s="77">
        <v>0.5</v>
      </c>
      <c r="P64" s="77">
        <v>0</v>
      </c>
      <c r="Q64" s="77">
        <f t="shared" si="3"/>
        <v>0.33333332999999998</v>
      </c>
      <c r="R64" s="77">
        <f t="shared" si="4"/>
        <v>0</v>
      </c>
      <c r="S64" s="78">
        <f>IF(P64="","",(P64-Players!$AA$2)/Players!$AA$3)</f>
        <v>-4.3072187622732914</v>
      </c>
      <c r="T64" s="78">
        <f>IFERROR((Q64-Players!$AC$2)/Players!$AC$3,"")</f>
        <v>-3.9825570716275269</v>
      </c>
      <c r="U64" s="78">
        <f>IFERROR(((R64-Players!$AD$2)/Players!$AD$3)*M64,"")</f>
        <v>-22.699690446987162</v>
      </c>
      <c r="V64" s="78">
        <f t="shared" si="5"/>
        <v>-0.23093306509476202</v>
      </c>
    </row>
    <row r="65" spans="1:22" x14ac:dyDescent="0.45">
      <c r="A65" t="s">
        <v>40</v>
      </c>
      <c r="B65" t="s">
        <v>14</v>
      </c>
      <c r="C65" s="68">
        <v>124</v>
      </c>
      <c r="D65" s="69">
        <v>7.2580649999999997E-2</v>
      </c>
      <c r="E65" s="69">
        <v>0.16935484000000001</v>
      </c>
      <c r="F65" s="69">
        <v>0.38181818000000001</v>
      </c>
      <c r="G65" s="69">
        <f t="shared" si="0"/>
        <v>0.75806450999999997</v>
      </c>
      <c r="H65" s="69">
        <f t="shared" si="1"/>
        <v>0.28944281153079177</v>
      </c>
      <c r="I65" s="72">
        <f>(F65-Players!$AA$2)/Players!$AA$3</f>
        <v>-0.13517982246961338</v>
      </c>
      <c r="J65" s="72">
        <f>(G65-Players!$AC$2)/Players!$AC$3</f>
        <v>1.3543894060726684</v>
      </c>
      <c r="K65" s="72">
        <f>((H65-Players!$AD$2)/Players!$AD$3)*C65</f>
        <v>59.090967523693912</v>
      </c>
      <c r="L65" s="72">
        <f t="shared" si="2"/>
        <v>0.32327832778407262</v>
      </c>
      <c r="M65" s="76" cm="1">
        <f t="array" ref="M65:P65">_xlfn.XLOOKUP(A65,LvL!A:A,LvL!C:F,"")</f>
        <v>54</v>
      </c>
      <c r="N65" s="77">
        <v>5.5555559999999997E-2</v>
      </c>
      <c r="O65" s="77">
        <v>0.11111111</v>
      </c>
      <c r="P65" s="77">
        <v>0.56862745000000003</v>
      </c>
      <c r="Q65" s="77">
        <f t="shared" si="3"/>
        <v>0.83333333000000009</v>
      </c>
      <c r="R65" s="77">
        <f t="shared" si="4"/>
        <v>0.4738562064379086</v>
      </c>
      <c r="S65" s="78">
        <f>IF(P65="","",(P65-Players!$AA$2)/Players!$AA$3)</f>
        <v>1.9060418625646065</v>
      </c>
      <c r="T65" s="78">
        <f>IFERROR((Q65-Players!$AC$2)/Players!$AC$3,"")</f>
        <v>2.3001774308172864</v>
      </c>
      <c r="U65" s="78">
        <f>IFERROR(((R65-Players!$AD$2)/Players!$AD$3)*M65,"")</f>
        <v>172.29297101595282</v>
      </c>
      <c r="V65" s="78">
        <f t="shared" si="5"/>
        <v>3.1985999699606298</v>
      </c>
    </row>
    <row r="66" spans="1:22" x14ac:dyDescent="0.45">
      <c r="A66" t="s">
        <v>91</v>
      </c>
      <c r="B66" t="s">
        <v>65</v>
      </c>
      <c r="C66" s="68">
        <v>160</v>
      </c>
      <c r="D66" s="69">
        <v>6.8750000000000006E-2</v>
      </c>
      <c r="E66" s="69">
        <v>0.1875</v>
      </c>
      <c r="F66" s="69">
        <v>0.37671232999999998</v>
      </c>
      <c r="G66" s="69">
        <f t="shared" si="0"/>
        <v>0.74375000000000002</v>
      </c>
      <c r="H66" s="69">
        <f t="shared" si="1"/>
        <v>0.28017979543749999</v>
      </c>
      <c r="I66" s="72">
        <f>(F66-Players!$AA$2)/Players!$AA$3</f>
        <v>-0.19097026445641638</v>
      </c>
      <c r="J66" s="72">
        <f>(G66-Players!$AC$2)/Players!$AC$3</f>
        <v>1.1745208743474866</v>
      </c>
      <c r="K66" s="72">
        <f>((H66-Players!$AD$2)/Players!$AD$3)*C66</f>
        <v>54.434129653742325</v>
      </c>
      <c r="L66" s="72">
        <f t="shared" si="2"/>
        <v>0.28685347462479516</v>
      </c>
      <c r="M66" s="76" cm="1">
        <f t="array" ref="M66:P66">_xlfn.XLOOKUP(A66,LvL!A:A,LvL!C:F,"")</f>
        <v>36</v>
      </c>
      <c r="N66" s="77">
        <v>8.3333329999999997E-2</v>
      </c>
      <c r="O66" s="77">
        <v>0.30555556</v>
      </c>
      <c r="P66" s="77">
        <v>0.40625</v>
      </c>
      <c r="Q66" s="77">
        <f t="shared" si="3"/>
        <v>0.61111110999999996</v>
      </c>
      <c r="R66" s="77">
        <f t="shared" si="4"/>
        <v>0.24826388843749997</v>
      </c>
      <c r="S66" s="78">
        <f>IF(P66="","",(P66-Players!$AA$2)/Players!$AA$3)</f>
        <v>0.13178102368568037</v>
      </c>
      <c r="T66" s="78">
        <f>IFERROR((Q66-Players!$AC$2)/Players!$AC$3,"")</f>
        <v>-0.49214898679047853</v>
      </c>
      <c r="U66" s="78">
        <f>IFERROR(((R66-Players!$AD$2)/Players!$AD$3)*M66,"")</f>
        <v>-4.662116330589666</v>
      </c>
      <c r="V66" s="78">
        <f t="shared" si="5"/>
        <v>8.6311983207747509E-2</v>
      </c>
    </row>
    <row r="67" spans="1:22" x14ac:dyDescent="0.45">
      <c r="A67" t="s">
        <v>342</v>
      </c>
      <c r="B67" t="s">
        <v>44</v>
      </c>
      <c r="C67" s="68">
        <v>104</v>
      </c>
      <c r="D67" s="69">
        <v>3.8461540000000002E-2</v>
      </c>
      <c r="E67" s="69">
        <v>0.25961538000000001</v>
      </c>
      <c r="F67" s="69">
        <v>0.41836735000000003</v>
      </c>
      <c r="G67" s="69">
        <f t="shared" ref="G67:G130" si="6">1-D67-E67</f>
        <v>0.70192308000000003</v>
      </c>
      <c r="H67" s="69">
        <f t="shared" ref="H67:H130" si="7">F67*G67</f>
        <v>0.29366169888343802</v>
      </c>
      <c r="I67" s="72">
        <f>(F67-Players!$AA$2)/Players!$AA$3</f>
        <v>0.26418450443987129</v>
      </c>
      <c r="J67" s="72">
        <f>(G67-Players!$AC$2)/Players!$AC$3</f>
        <v>0.64894600751748877</v>
      </c>
      <c r="K67" s="72">
        <f>((H67-Players!$AD$2)/Players!$AD$3)*C67</f>
        <v>56.01759966583078</v>
      </c>
      <c r="L67" s="72">
        <f t="shared" ref="L67:L130" si="8">(K67-AB$3)/AB$4</f>
        <v>0.29923905992605904</v>
      </c>
      <c r="M67" s="76" cm="1">
        <f t="array" ref="M67:P67">_xlfn.XLOOKUP(A67,LvL!A:A,LvL!C:F,"")</f>
        <v>50</v>
      </c>
      <c r="N67" s="77">
        <v>0.04</v>
      </c>
      <c r="O67" s="77">
        <v>0.28000000000000003</v>
      </c>
      <c r="P67" s="77">
        <v>0.17391303999999999</v>
      </c>
      <c r="Q67" s="77">
        <f t="shared" ref="Q67:Q130" si="9">IF(N67="","",1-N67-O67)</f>
        <v>0.67999999999999994</v>
      </c>
      <c r="R67" s="77">
        <f t="shared" ref="R67:R130" si="10">IFERROR(P67*Q67,"")</f>
        <v>0.11826086719999998</v>
      </c>
      <c r="S67" s="78">
        <f>IF(P67="","",(P67-Players!$AA$2)/Players!$AA$3)</f>
        <v>-2.406911199601355</v>
      </c>
      <c r="T67" s="78">
        <f>IFERROR((Q67-Players!$AC$2)/Players!$AC$3,"")</f>
        <v>0.37347222528577201</v>
      </c>
      <c r="U67" s="78">
        <f>IFERROR(((R67-Players!$AD$2)/Players!$AD$3)*M67,"")</f>
        <v>-102.13994958894762</v>
      </c>
      <c r="V67" s="78">
        <f t="shared" ref="V67:V130" si="11">IFERROR((U67-AB$7)/AB$8,"")</f>
        <v>-1.6281292005631454</v>
      </c>
    </row>
    <row r="68" spans="1:22" x14ac:dyDescent="0.45">
      <c r="A68" t="s">
        <v>294</v>
      </c>
      <c r="B68" t="s">
        <v>33</v>
      </c>
      <c r="C68" s="68">
        <v>93</v>
      </c>
      <c r="D68" s="69">
        <v>4.301075E-2</v>
      </c>
      <c r="E68" s="69">
        <v>0.16129031999999999</v>
      </c>
      <c r="F68" s="69">
        <v>0.375</v>
      </c>
      <c r="G68" s="69">
        <f t="shared" si="6"/>
        <v>0.79569893000000003</v>
      </c>
      <c r="H68" s="69">
        <f t="shared" si="7"/>
        <v>0.29838709875000002</v>
      </c>
      <c r="I68" s="72">
        <f>(F68-Players!$AA$2)/Players!$AA$3</f>
        <v>-0.20968049831116359</v>
      </c>
      <c r="J68" s="72">
        <f>(G68-Players!$AC$2)/Players!$AC$3</f>
        <v>1.8272835440996673</v>
      </c>
      <c r="K68" s="72">
        <f>((H68-Players!$AD$2)/Players!$AD$3)*C68</f>
        <v>56.560365854170072</v>
      </c>
      <c r="L68" s="72">
        <f t="shared" si="8"/>
        <v>0.30348446834743598</v>
      </c>
      <c r="M68" s="76" cm="1">
        <f t="array" ref="M68:P68">_xlfn.XLOOKUP(A68,LvL!A:A,LvL!C:F,"")</f>
        <v>35</v>
      </c>
      <c r="N68" s="77">
        <v>2.8571429999999998E-2</v>
      </c>
      <c r="O68" s="77">
        <v>0.31428571</v>
      </c>
      <c r="P68" s="77">
        <v>0.33333332999999998</v>
      </c>
      <c r="Q68" s="77">
        <f t="shared" si="9"/>
        <v>0.65714286</v>
      </c>
      <c r="R68" s="77">
        <f t="shared" si="10"/>
        <v>0.21904761780952378</v>
      </c>
      <c r="S68" s="78">
        <f>IF(P68="","",(P68-Players!$AA$2)/Players!$AA$3)</f>
        <v>-0.66496256406285137</v>
      </c>
      <c r="T68" s="78">
        <f>IFERROR((Q68-Players!$AC$2)/Players!$AC$3,"")</f>
        <v>8.6261541075349904E-2</v>
      </c>
      <c r="U68" s="78">
        <f>IFERROR(((R68-Players!$AD$2)/Players!$AD$3)*M68,"")</f>
        <v>-19.582092848205342</v>
      </c>
      <c r="V68" s="78">
        <f t="shared" si="11"/>
        <v>-0.17610072486813402</v>
      </c>
    </row>
    <row r="69" spans="1:22" x14ac:dyDescent="0.45">
      <c r="A69" t="s">
        <v>158</v>
      </c>
      <c r="B69" t="s">
        <v>66</v>
      </c>
      <c r="C69" s="68">
        <v>142</v>
      </c>
      <c r="D69" s="69">
        <v>9.15493E-2</v>
      </c>
      <c r="E69" s="69">
        <v>0.21830985999999999</v>
      </c>
      <c r="F69" s="69">
        <v>0.40799999999999997</v>
      </c>
      <c r="G69" s="69">
        <f t="shared" si="6"/>
        <v>0.69014083999999998</v>
      </c>
      <c r="H69" s="69">
        <f t="shared" si="7"/>
        <v>0.28157746271999995</v>
      </c>
      <c r="I69" s="72">
        <f>(F69-Players!$AA$2)/Players!$AA$3</f>
        <v>0.15090286891750335</v>
      </c>
      <c r="J69" s="72">
        <f>(G69-Players!$AC$2)/Players!$AC$3</f>
        <v>0.50089663598931733</v>
      </c>
      <c r="K69" s="72">
        <f>((H69-Players!$AD$2)/Players!$AD$3)*C69</f>
        <v>51.231217767685258</v>
      </c>
      <c r="L69" s="72">
        <f t="shared" si="8"/>
        <v>0.26180093932299264</v>
      </c>
      <c r="M69" s="76" t="str" cm="1">
        <f t="array" ref="M69">_xlfn.XLOOKUP(A69,LvL!A:A,LvL!C:F,"")</f>
        <v/>
      </c>
      <c r="N69" s="77"/>
      <c r="O69" s="77"/>
      <c r="P69" s="77"/>
      <c r="Q69" s="77" t="str">
        <f t="shared" si="9"/>
        <v/>
      </c>
      <c r="R69" s="77" t="str">
        <f t="shared" si="10"/>
        <v/>
      </c>
      <c r="S69" s="78" t="str">
        <f>IF(P69="","",(P69-Players!$AA$2)/Players!$AA$3)</f>
        <v/>
      </c>
      <c r="T69" s="78" t="str">
        <f>IFERROR((Q69-Players!$AC$2)/Players!$AC$3,"")</f>
        <v/>
      </c>
      <c r="U69" s="78" t="str">
        <f>IFERROR(((R69-Players!$AD$2)/Players!$AD$3)*M69,"")</f>
        <v/>
      </c>
      <c r="V69" s="78" t="str">
        <f t="shared" si="11"/>
        <v/>
      </c>
    </row>
    <row r="70" spans="1:22" x14ac:dyDescent="0.45">
      <c r="A70" t="s">
        <v>198</v>
      </c>
      <c r="B70" t="s">
        <v>63</v>
      </c>
      <c r="C70" s="68">
        <v>94</v>
      </c>
      <c r="D70" s="69">
        <v>7.4468090000000001E-2</v>
      </c>
      <c r="E70" s="69">
        <v>0.19148936</v>
      </c>
      <c r="F70" s="69">
        <v>0.4</v>
      </c>
      <c r="G70" s="69">
        <f t="shared" si="6"/>
        <v>0.73404255000000007</v>
      </c>
      <c r="H70" s="69">
        <f t="shared" si="7"/>
        <v>0.29361702000000006</v>
      </c>
      <c r="I70" s="72">
        <f>(F70-Players!$AA$2)/Players!$AA$3</f>
        <v>6.348871928631182E-2</v>
      </c>
      <c r="J70" s="72">
        <f>(G70-Players!$AC$2)/Players!$AC$3</f>
        <v>1.0525422122559713</v>
      </c>
      <c r="K70" s="72">
        <f>((H70-Players!$AD$2)/Players!$AD$3)*C70</f>
        <v>50.569481993549196</v>
      </c>
      <c r="L70" s="72">
        <f t="shared" si="8"/>
        <v>0.25662497462843531</v>
      </c>
      <c r="M70" s="76" cm="1">
        <f t="array" ref="M70:P70">_xlfn.XLOOKUP(A70,LvL!A:A,LvL!C:F,"")</f>
        <v>33</v>
      </c>
      <c r="N70" s="77">
        <v>9.0909089999999998E-2</v>
      </c>
      <c r="O70" s="77">
        <v>0.30303029999999997</v>
      </c>
      <c r="P70" s="77">
        <v>0.44827586000000003</v>
      </c>
      <c r="Q70" s="77">
        <f t="shared" si="9"/>
        <v>0.60606061</v>
      </c>
      <c r="R70" s="77">
        <f t="shared" si="10"/>
        <v>0.27168234115987461</v>
      </c>
      <c r="S70" s="78">
        <f>IF(P70="","",(P70-Players!$AA$2)/Players!$AA$3)</f>
        <v>0.59098787548812171</v>
      </c>
      <c r="T70" s="78">
        <f>IFERROR((Q70-Players!$AC$2)/Players!$AC$3,"")</f>
        <v>-0.55561088799967306</v>
      </c>
      <c r="U70" s="78">
        <f>IFERROR(((R70-Players!$AD$2)/Players!$AD$3)*M70,"")</f>
        <v>7.1000680220817589</v>
      </c>
      <c r="V70" s="78">
        <f t="shared" si="11"/>
        <v>0.29318540859337416</v>
      </c>
    </row>
    <row r="71" spans="1:22" x14ac:dyDescent="0.45">
      <c r="A71" t="s">
        <v>486</v>
      </c>
      <c r="B71" t="s">
        <v>22</v>
      </c>
      <c r="C71" s="68">
        <v>29</v>
      </c>
      <c r="D71" s="69">
        <v>3.4482760000000001E-2</v>
      </c>
      <c r="E71" s="69">
        <v>0.24137931000000001</v>
      </c>
      <c r="F71" s="69">
        <v>0.53571429000000004</v>
      </c>
      <c r="G71" s="69">
        <f t="shared" si="6"/>
        <v>0.72413793000000004</v>
      </c>
      <c r="H71" s="69">
        <f t="shared" si="7"/>
        <v>0.38793103703201975</v>
      </c>
      <c r="I71" s="72">
        <f>(F71-Players!$AA$2)/Players!$AA$3</f>
        <v>1.546407375930186</v>
      </c>
      <c r="J71" s="72">
        <f>(G71-Players!$AC$2)/Players!$AC$3</f>
        <v>0.92808601664076118</v>
      </c>
      <c r="K71" s="72">
        <f>((H71-Players!$AD$2)/Players!$AD$3)*C71</f>
        <v>55.854654274595731</v>
      </c>
      <c r="L71" s="72">
        <f t="shared" si="8"/>
        <v>0.29796453371010145</v>
      </c>
      <c r="M71" s="76" t="str" cm="1">
        <f t="array" ref="M71">_xlfn.XLOOKUP(A71,LvL!A:A,LvL!C:F,"")</f>
        <v/>
      </c>
      <c r="N71" s="77"/>
      <c r="O71" s="77"/>
      <c r="P71" s="77"/>
      <c r="Q71" s="77" t="str">
        <f t="shared" si="9"/>
        <v/>
      </c>
      <c r="R71" s="77" t="str">
        <f t="shared" si="10"/>
        <v/>
      </c>
      <c r="S71" s="78" t="str">
        <f>IF(P71="","",(P71-Players!$AA$2)/Players!$AA$3)</f>
        <v/>
      </c>
      <c r="T71" s="78" t="str">
        <f>IFERROR((Q71-Players!$AC$2)/Players!$AC$3,"")</f>
        <v/>
      </c>
      <c r="U71" s="78" t="str">
        <f>IFERROR(((R71-Players!$AD$2)/Players!$AD$3)*M71,"")</f>
        <v/>
      </c>
      <c r="V71" s="78" t="str">
        <f t="shared" si="11"/>
        <v/>
      </c>
    </row>
    <row r="72" spans="1:22" x14ac:dyDescent="0.45">
      <c r="A72" t="s">
        <v>95</v>
      </c>
      <c r="B72" t="s">
        <v>37</v>
      </c>
      <c r="C72" s="68">
        <v>48</v>
      </c>
      <c r="D72" s="69">
        <v>4.1666670000000003E-2</v>
      </c>
      <c r="E72" s="69">
        <v>0.22916666999999999</v>
      </c>
      <c r="F72" s="69">
        <v>0.45454545000000002</v>
      </c>
      <c r="G72" s="69">
        <f t="shared" si="6"/>
        <v>0.72916665999999997</v>
      </c>
      <c r="H72" s="69">
        <f t="shared" si="7"/>
        <v>0.33143938759469699</v>
      </c>
      <c r="I72" s="72">
        <f>(F72-Players!$AA$2)/Players!$AA$3</f>
        <v>0.65949423528639983</v>
      </c>
      <c r="J72" s="72">
        <f>(G72-Players!$AC$2)/Players!$AC$3</f>
        <v>0.99127436758971876</v>
      </c>
      <c r="K72" s="72">
        <f>((H72-Players!$AD$2)/Players!$AD$3)*C72</f>
        <v>52.541616540466492</v>
      </c>
      <c r="L72" s="72">
        <f t="shared" si="8"/>
        <v>0.27205061608039932</v>
      </c>
      <c r="M72" s="76" cm="1">
        <f t="array" ref="M72:P72">_xlfn.XLOOKUP(A72,LvL!A:A,LvL!C:F,"")</f>
        <v>28</v>
      </c>
      <c r="N72" s="77">
        <v>7.1428569999999997E-2</v>
      </c>
      <c r="O72" s="77">
        <v>0.25</v>
      </c>
      <c r="P72" s="77">
        <v>0.42307692000000002</v>
      </c>
      <c r="Q72" s="77">
        <f t="shared" si="9"/>
        <v>0.67857142999999998</v>
      </c>
      <c r="R72" s="77">
        <f t="shared" si="10"/>
        <v>0.28708791060439559</v>
      </c>
      <c r="S72" s="78">
        <f>IF(P72="","",(P72-Players!$AA$2)/Players!$AA$3)</f>
        <v>0.31564488652469291</v>
      </c>
      <c r="T72" s="78">
        <f>IFERROR((Q72-Players!$AC$2)/Players!$AC$3,"")</f>
        <v>0.35552157322945727</v>
      </c>
      <c r="U72" s="78">
        <f>IFERROR(((R72-Players!$AD$2)/Players!$AD$3)*M72,"")</f>
        <v>12.372702599102526</v>
      </c>
      <c r="V72" s="78">
        <f t="shared" si="11"/>
        <v>0.38592056246020212</v>
      </c>
    </row>
    <row r="73" spans="1:22" x14ac:dyDescent="0.45">
      <c r="A73" t="s">
        <v>171</v>
      </c>
      <c r="B73" t="s">
        <v>7</v>
      </c>
      <c r="C73" s="68">
        <v>121</v>
      </c>
      <c r="D73" s="69">
        <v>9.9173549999999999E-2</v>
      </c>
      <c r="E73" s="69">
        <v>9.9173549999999999E-2</v>
      </c>
      <c r="F73" s="69">
        <v>0.35238095000000003</v>
      </c>
      <c r="G73" s="69">
        <f t="shared" si="6"/>
        <v>0.80165290000000011</v>
      </c>
      <c r="H73" s="69">
        <f t="shared" si="7"/>
        <v>0.28248721047225506</v>
      </c>
      <c r="I73" s="72">
        <f>(F73-Players!$AA$2)/Players!$AA$3</f>
        <v>-0.45683362596309013</v>
      </c>
      <c r="J73" s="72">
        <f>(G73-Players!$AC$2)/Players!$AC$3</f>
        <v>1.902097969590711</v>
      </c>
      <c r="K73" s="72">
        <f>((H73-Players!$AD$2)/Players!$AD$3)*C73</f>
        <v>45.274844715609063</v>
      </c>
      <c r="L73" s="72">
        <f t="shared" si="8"/>
        <v>0.21521138223669276</v>
      </c>
      <c r="M73" s="76" cm="1">
        <f t="array" ref="M73:P73">_xlfn.XLOOKUP(A73,LvL!A:A,LvL!C:F,"")</f>
        <v>41</v>
      </c>
      <c r="N73" s="77">
        <v>0.12195122</v>
      </c>
      <c r="O73" s="77">
        <v>0.14634146000000001</v>
      </c>
      <c r="P73" s="77">
        <v>0.27777777999999997</v>
      </c>
      <c r="Q73" s="77">
        <f t="shared" si="9"/>
        <v>0.73170731999999994</v>
      </c>
      <c r="R73" s="77">
        <f t="shared" si="10"/>
        <v>0.20325203495934957</v>
      </c>
      <c r="S73" s="78">
        <f>IF(P73="","",(P73-Players!$AA$2)/Players!$AA$3)</f>
        <v>-1.2720052091307479</v>
      </c>
      <c r="T73" s="78">
        <f>IFERROR((Q73-Players!$AC$2)/Players!$AC$3,"")</f>
        <v>1.0231989520716813</v>
      </c>
      <c r="U73" s="78">
        <f>IFERROR(((R73-Players!$AD$2)/Players!$AD$3)*M73,"")</f>
        <v>-32.470236078727389</v>
      </c>
      <c r="V73" s="78">
        <f t="shared" si="11"/>
        <v>-0.40277752715385251</v>
      </c>
    </row>
    <row r="74" spans="1:22" x14ac:dyDescent="0.45">
      <c r="A74" t="s">
        <v>127</v>
      </c>
      <c r="B74" t="s">
        <v>63</v>
      </c>
      <c r="C74" s="68">
        <v>122</v>
      </c>
      <c r="D74" s="69">
        <v>7.3770489999999994E-2</v>
      </c>
      <c r="E74" s="69">
        <v>0.26229508000000001</v>
      </c>
      <c r="F74" s="69">
        <v>0.42477875999999998</v>
      </c>
      <c r="G74" s="69">
        <f t="shared" si="6"/>
        <v>0.66393442999999996</v>
      </c>
      <c r="H74" s="69">
        <f t="shared" si="7"/>
        <v>0.28202524389670675</v>
      </c>
      <c r="I74" s="72">
        <f>(F74-Players!$AA$2)/Players!$AA$3</f>
        <v>0.3342404985757359</v>
      </c>
      <c r="J74" s="72">
        <f>(G74-Players!$AC$2)/Players!$AC$3</f>
        <v>0.17160080340488773</v>
      </c>
      <c r="K74" s="72">
        <f>((H74-Players!$AD$2)/Players!$AD$3)*C74</f>
        <v>44.819550107400339</v>
      </c>
      <c r="L74" s="72">
        <f t="shared" si="8"/>
        <v>0.21165015899651457</v>
      </c>
      <c r="M74" s="76" cm="1">
        <f t="array" ref="M74:P74">_xlfn.XLOOKUP(A74,LvL!A:A,LvL!C:F,"")</f>
        <v>13</v>
      </c>
      <c r="N74" s="77">
        <v>0.23076922999999999</v>
      </c>
      <c r="O74" s="77">
        <v>0.23076922999999999</v>
      </c>
      <c r="P74" s="77">
        <v>0.5</v>
      </c>
      <c r="Q74" s="77">
        <f t="shared" si="9"/>
        <v>0.53846154000000013</v>
      </c>
      <c r="R74" s="77">
        <f t="shared" si="10"/>
        <v>0.26923077000000006</v>
      </c>
      <c r="S74" s="78">
        <f>IF(P74="","",(P74-Players!$AA$2)/Players!$AA$3)</f>
        <v>1.1561655896762122</v>
      </c>
      <c r="T74" s="78">
        <f>IFERROR((Q74-Players!$AC$2)/Players!$AC$3,"")</f>
        <v>-1.4050249068440355</v>
      </c>
      <c r="U74" s="78">
        <f>IFERROR(((R74-Players!$AD$2)/Players!$AD$3)*M74,"")</f>
        <v>2.3279493236946531</v>
      </c>
      <c r="V74" s="78">
        <f t="shared" si="11"/>
        <v>0.20925333340379254</v>
      </c>
    </row>
    <row r="75" spans="1:22" x14ac:dyDescent="0.45">
      <c r="A75" t="s">
        <v>124</v>
      </c>
      <c r="B75" t="s">
        <v>37</v>
      </c>
      <c r="C75" s="68">
        <v>111</v>
      </c>
      <c r="D75" s="69">
        <v>0.15315314999999999</v>
      </c>
      <c r="E75" s="69">
        <v>0.11711712000000001</v>
      </c>
      <c r="F75" s="69">
        <v>0.38709676999999998</v>
      </c>
      <c r="G75" s="69">
        <f t="shared" si="6"/>
        <v>0.72972973000000008</v>
      </c>
      <c r="H75" s="69">
        <f t="shared" si="7"/>
        <v>0.28247602145597211</v>
      </c>
      <c r="I75" s="72">
        <f>(F75-Players!$AA$2)/Players!$AA$3</f>
        <v>-7.7501890456899425E-2</v>
      </c>
      <c r="J75" s="72">
        <f>(G75-Players!$AC$2)/Players!$AC$3</f>
        <v>0.9983496062223034</v>
      </c>
      <c r="K75" s="72">
        <f>((H75-Players!$AD$2)/Players!$AD$3)*C75</f>
        <v>41.514843385768906</v>
      </c>
      <c r="L75" s="72">
        <f t="shared" si="8"/>
        <v>0.1858014048780566</v>
      </c>
      <c r="M75" s="76" cm="1">
        <f t="array" ref="M75:P75">_xlfn.XLOOKUP(A75,LvL!A:A,LvL!C:F,"")</f>
        <v>58</v>
      </c>
      <c r="N75" s="77">
        <v>3.4482760000000001E-2</v>
      </c>
      <c r="O75" s="77">
        <v>0.27586207000000001</v>
      </c>
      <c r="P75" s="77">
        <v>0.48148148000000002</v>
      </c>
      <c r="Q75" s="77">
        <f t="shared" si="9"/>
        <v>0.68965516999999998</v>
      </c>
      <c r="R75" s="77">
        <f t="shared" si="10"/>
        <v>0.33205619194125158</v>
      </c>
      <c r="S75" s="78">
        <f>IF(P75="","",(P75-Players!$AA$2)/Players!$AA$3)</f>
        <v>0.95381800489768465</v>
      </c>
      <c r="T75" s="78">
        <f>IFERROR((Q75-Players!$AC$2)/Players!$AC$3,"")</f>
        <v>0.49479396465771269</v>
      </c>
      <c r="U75" s="78">
        <f>IFERROR(((R75-Players!$AD$2)/Players!$AD$3)*M75,"")</f>
        <v>64.014293572214783</v>
      </c>
      <c r="V75" s="78">
        <f t="shared" si="11"/>
        <v>1.294193422045574</v>
      </c>
    </row>
    <row r="76" spans="1:22" x14ac:dyDescent="0.45">
      <c r="A76" t="s">
        <v>129</v>
      </c>
      <c r="B76" t="s">
        <v>8</v>
      </c>
      <c r="C76" s="68">
        <v>39</v>
      </c>
      <c r="D76" s="69">
        <v>5.1282050000000003E-2</v>
      </c>
      <c r="E76" s="69">
        <v>0.25641026</v>
      </c>
      <c r="F76" s="69">
        <v>0.48648648999999999</v>
      </c>
      <c r="G76" s="69">
        <f t="shared" si="6"/>
        <v>0.69230769000000003</v>
      </c>
      <c r="H76" s="69">
        <f t="shared" si="7"/>
        <v>0.33679833810810811</v>
      </c>
      <c r="I76" s="72">
        <f>(F76-Players!$AA$2)/Players!$AA$3</f>
        <v>1.008506591528386</v>
      </c>
      <c r="J76" s="72">
        <f>(G76-Players!$AC$2)/Players!$AC$3</f>
        <v>0.52812412250256313</v>
      </c>
      <c r="K76" s="72">
        <f>((H76-Players!$AD$2)/Players!$AD$3)*C76</f>
        <v>45.76596914340174</v>
      </c>
      <c r="L76" s="72">
        <f t="shared" si="8"/>
        <v>0.21905285914975275</v>
      </c>
      <c r="M76" s="76" cm="1">
        <f t="array" ref="M76:P76">_xlfn.XLOOKUP(A76,LvL!A:A,LvL!C:F,"")</f>
        <v>12</v>
      </c>
      <c r="N76" s="77">
        <v>8.3333329999999997E-2</v>
      </c>
      <c r="O76" s="77">
        <v>0.25</v>
      </c>
      <c r="P76" s="77">
        <v>0.45454545000000002</v>
      </c>
      <c r="Q76" s="77">
        <f t="shared" si="9"/>
        <v>0.66666667000000002</v>
      </c>
      <c r="R76" s="77">
        <f t="shared" si="10"/>
        <v>0.30303030151515153</v>
      </c>
      <c r="S76" s="78">
        <f>IF(P76="","",(P76-Players!$AA$2)/Players!$AA$3)</f>
        <v>0.65949423528639983</v>
      </c>
      <c r="T76" s="78">
        <f>IFERROR((Q76-Players!$AC$2)/Players!$AC$3,"")</f>
        <v>0.20593268043880802</v>
      </c>
      <c r="U76" s="78">
        <f>IFERROR(((R76-Players!$AD$2)/Players!$AD$3)*M76,"")</f>
        <v>8.1181376037994522</v>
      </c>
      <c r="V76" s="78">
        <f t="shared" si="11"/>
        <v>0.31109122738824946</v>
      </c>
    </row>
    <row r="77" spans="1:22" x14ac:dyDescent="0.45">
      <c r="A77" t="s">
        <v>631</v>
      </c>
      <c r="B77" t="s">
        <v>117</v>
      </c>
      <c r="C77" s="68">
        <v>17</v>
      </c>
      <c r="D77" s="69">
        <v>0</v>
      </c>
      <c r="E77" s="69">
        <v>0.35294118000000002</v>
      </c>
      <c r="F77" s="69">
        <v>0.6875</v>
      </c>
      <c r="G77" s="69">
        <f t="shared" si="6"/>
        <v>0.64705882000000003</v>
      </c>
      <c r="H77" s="69">
        <f t="shared" si="7"/>
        <v>0.44485293875000004</v>
      </c>
      <c r="I77" s="72">
        <f>(F77-Players!$AA$2)/Players!$AA$3</f>
        <v>3.2049347216572759</v>
      </c>
      <c r="J77" s="72">
        <f>(G77-Players!$AC$2)/Players!$AC$3</f>
        <v>-4.0449150988716764E-2</v>
      </c>
      <c r="K77" s="72">
        <f>((H77-Players!$AD$2)/Players!$AD$3)*C77</f>
        <v>46.983924600451161</v>
      </c>
      <c r="L77" s="72">
        <f t="shared" si="8"/>
        <v>0.22857946280581409</v>
      </c>
      <c r="M77" s="76" t="str" cm="1">
        <f t="array" ref="M77">_xlfn.XLOOKUP(A77,LvL!A:A,LvL!C:F,"")</f>
        <v/>
      </c>
      <c r="N77" s="77"/>
      <c r="O77" s="77"/>
      <c r="P77" s="77"/>
      <c r="Q77" s="77" t="str">
        <f t="shared" si="9"/>
        <v/>
      </c>
      <c r="R77" s="77" t="str">
        <f t="shared" si="10"/>
        <v/>
      </c>
      <c r="S77" s="78" t="str">
        <f>IF(P77="","",(P77-Players!$AA$2)/Players!$AA$3)</f>
        <v/>
      </c>
      <c r="T77" s="78" t="str">
        <f>IFERROR((Q77-Players!$AC$2)/Players!$AC$3,"")</f>
        <v/>
      </c>
      <c r="U77" s="78" t="str">
        <f>IFERROR(((R77-Players!$AD$2)/Players!$AD$3)*M77,"")</f>
        <v/>
      </c>
      <c r="V77" s="78" t="str">
        <f t="shared" si="11"/>
        <v/>
      </c>
    </row>
    <row r="78" spans="1:22" x14ac:dyDescent="0.45">
      <c r="A78" t="s">
        <v>288</v>
      </c>
      <c r="B78" t="s">
        <v>93</v>
      </c>
      <c r="C78" s="68">
        <v>170</v>
      </c>
      <c r="D78" s="69">
        <v>0.13529411999999999</v>
      </c>
      <c r="E78" s="69">
        <v>0.27058823999999998</v>
      </c>
      <c r="F78" s="69">
        <v>0.45454545000000002</v>
      </c>
      <c r="G78" s="69">
        <f t="shared" si="6"/>
        <v>0.59411764000000011</v>
      </c>
      <c r="H78" s="69">
        <f t="shared" si="7"/>
        <v>0.27005347002673807</v>
      </c>
      <c r="I78" s="72">
        <f>(F78-Players!$AA$2)/Players!$AA$3</f>
        <v>0.65949423528639983</v>
      </c>
      <c r="J78" s="72">
        <f>(G78-Players!$AC$2)/Players!$AC$3</f>
        <v>-0.70567990736099817</v>
      </c>
      <c r="K78" s="72">
        <f>((H78-Players!$AD$2)/Players!$AD$3)*C78</f>
        <v>32.500763630503371</v>
      </c>
      <c r="L78" s="72">
        <f t="shared" si="8"/>
        <v>0.11529507834902582</v>
      </c>
      <c r="M78" s="76" cm="1">
        <f t="array" ref="M78:P78">_xlfn.XLOOKUP(A78,LvL!A:A,LvL!C:F,"")</f>
        <v>67</v>
      </c>
      <c r="N78" s="77">
        <v>7.4626869999999998E-2</v>
      </c>
      <c r="O78" s="77">
        <v>0.40298507</v>
      </c>
      <c r="P78" s="77">
        <v>0.16666666999999999</v>
      </c>
      <c r="Q78" s="77">
        <f t="shared" si="9"/>
        <v>0.52238805999999993</v>
      </c>
      <c r="R78" s="77">
        <f t="shared" si="10"/>
        <v>8.7064678407960186E-2</v>
      </c>
      <c r="S78" s="78">
        <f>IF(P78="","",(P78-Players!$AA$2)/Players!$AA$3)</f>
        <v>-2.4860906085342278</v>
      </c>
      <c r="T78" s="78">
        <f>IFERROR((Q78-Players!$AC$2)/Players!$AC$3,"")</f>
        <v>-1.6069957215847512</v>
      </c>
      <c r="U78" s="78">
        <f>IFERROR(((R78-Players!$AD$2)/Players!$AD$3)*M78,"")</f>
        <v>-167.62885520584467</v>
      </c>
      <c r="V78" s="78">
        <f t="shared" si="11"/>
        <v>-2.7799487796064293</v>
      </c>
    </row>
    <row r="79" spans="1:22" x14ac:dyDescent="0.45">
      <c r="A79" t="s">
        <v>268</v>
      </c>
      <c r="B79" t="s">
        <v>31</v>
      </c>
      <c r="C79" s="68">
        <v>69</v>
      </c>
      <c r="D79" s="69">
        <v>8.6956519999999995E-2</v>
      </c>
      <c r="E79" s="69">
        <v>0.14492753999999999</v>
      </c>
      <c r="F79" s="69">
        <v>0.38709676999999998</v>
      </c>
      <c r="G79" s="69">
        <f t="shared" si="6"/>
        <v>0.76811594000000005</v>
      </c>
      <c r="H79" s="69">
        <f t="shared" si="7"/>
        <v>0.2973351993595138</v>
      </c>
      <c r="I79" s="72">
        <f>(F79-Players!$AA$2)/Players!$AA$3</f>
        <v>-7.7501890456899425E-2</v>
      </c>
      <c r="J79" s="72">
        <f>(G79-Players!$AC$2)/Players!$AC$3</f>
        <v>1.4806903381924872</v>
      </c>
      <c r="K79" s="72">
        <f>((H79-Players!$AD$2)/Players!$AD$3)*C79</f>
        <v>40.895943922044118</v>
      </c>
      <c r="L79" s="72">
        <f t="shared" si="8"/>
        <v>0.18096049722439045</v>
      </c>
      <c r="M79" s="76" cm="1">
        <f t="array" ref="M79:P79">_xlfn.XLOOKUP(A79,LvL!A:A,LvL!C:F,"")</f>
        <v>6</v>
      </c>
      <c r="N79" s="77">
        <v>0</v>
      </c>
      <c r="O79" s="77">
        <v>0</v>
      </c>
      <c r="P79" s="77">
        <v>0</v>
      </c>
      <c r="Q79" s="77">
        <f t="shared" si="9"/>
        <v>1</v>
      </c>
      <c r="R79" s="77">
        <f t="shared" si="10"/>
        <v>0</v>
      </c>
      <c r="S79" s="78">
        <f>IF(P79="","",(P79-Players!$AA$2)/Players!$AA$3)</f>
        <v>-4.3072187622732914</v>
      </c>
      <c r="T79" s="78">
        <f>IFERROR((Q79-Players!$AC$2)/Players!$AC$3,"")</f>
        <v>4.3944223068504522</v>
      </c>
      <c r="U79" s="78">
        <f>IFERROR(((R79-Players!$AD$2)/Players!$AD$3)*M79,"")</f>
        <v>-22.699690446987162</v>
      </c>
      <c r="V79" s="78">
        <f t="shared" si="11"/>
        <v>-0.23093306509476202</v>
      </c>
    </row>
    <row r="80" spans="1:22" x14ac:dyDescent="0.45">
      <c r="A80" t="s">
        <v>502</v>
      </c>
      <c r="B80" t="s">
        <v>18</v>
      </c>
      <c r="C80" s="68">
        <v>63</v>
      </c>
      <c r="D80" s="69">
        <v>0.14285713999999999</v>
      </c>
      <c r="E80" s="69">
        <v>0.25396825000000001</v>
      </c>
      <c r="F80" s="69">
        <v>0.49056603999999998</v>
      </c>
      <c r="G80" s="69">
        <f t="shared" si="6"/>
        <v>0.60317460999999994</v>
      </c>
      <c r="H80" s="69">
        <f t="shared" si="7"/>
        <v>0.29589697985624436</v>
      </c>
      <c r="I80" s="72">
        <f>(F80-Players!$AA$2)/Players!$AA$3</f>
        <v>1.053082890794377</v>
      </c>
      <c r="J80" s="72">
        <f>(G80-Players!$AC$2)/Players!$AC$3</f>
        <v>-0.5918748315477852</v>
      </c>
      <c r="K80" s="72">
        <f>((H80-Players!$AD$2)/Players!$AD$3)*C80</f>
        <v>36.006270687752945</v>
      </c>
      <c r="L80" s="72">
        <f t="shared" si="8"/>
        <v>0.1427144524769153</v>
      </c>
      <c r="M80" s="76" cm="1">
        <f t="array" ref="M80:P80">_xlfn.XLOOKUP(A80,LvL!A:A,LvL!C:F,"")</f>
        <v>6</v>
      </c>
      <c r="N80" s="77">
        <v>0.16666666999999999</v>
      </c>
      <c r="O80" s="77">
        <v>0.33333332999999998</v>
      </c>
      <c r="P80" s="77">
        <v>0.6</v>
      </c>
      <c r="Q80" s="77">
        <f t="shared" si="9"/>
        <v>0.5</v>
      </c>
      <c r="R80" s="77">
        <f t="shared" si="10"/>
        <v>0.3</v>
      </c>
      <c r="S80" s="78">
        <f>IF(P80="","",(P80-Players!$AA$2)/Players!$AA$3)</f>
        <v>2.2488424600661125</v>
      </c>
      <c r="T80" s="78">
        <f>IFERROR((Q80-Players!$AC$2)/Players!$AC$3,"")</f>
        <v>-1.8883121955943594</v>
      </c>
      <c r="U80" s="78">
        <f>IFERROR(((R80-Players!$AD$2)/Players!$AD$3)*M80,"")</f>
        <v>3.7914813418667128</v>
      </c>
      <c r="V80" s="78">
        <f t="shared" si="11"/>
        <v>0.23499395034047821</v>
      </c>
    </row>
    <row r="81" spans="1:22" x14ac:dyDescent="0.45">
      <c r="A81" t="s">
        <v>635</v>
      </c>
      <c r="B81" t="s">
        <v>7</v>
      </c>
      <c r="C81" s="68">
        <v>16</v>
      </c>
      <c r="D81" s="69">
        <v>6.25E-2</v>
      </c>
      <c r="E81" s="69">
        <v>0.3125</v>
      </c>
      <c r="F81" s="69">
        <v>0.66666667000000002</v>
      </c>
      <c r="G81" s="69">
        <f t="shared" si="6"/>
        <v>0.625</v>
      </c>
      <c r="H81" s="69">
        <f t="shared" si="7"/>
        <v>0.41666666875000002</v>
      </c>
      <c r="I81" s="72">
        <f>(F81-Players!$AA$2)/Players!$AA$3</f>
        <v>2.977293743415276</v>
      </c>
      <c r="J81" s="72">
        <f>(G81-Players!$AC$2)/Players!$AC$3</f>
        <v>-0.31762856998315653</v>
      </c>
      <c r="K81" s="72">
        <f>((H81-Players!$AD$2)/Players!$AD$3)*C81</f>
        <v>37.582943701773999</v>
      </c>
      <c r="L81" s="72">
        <f t="shared" si="8"/>
        <v>0.15504687302058121</v>
      </c>
      <c r="M81" s="76" cm="1">
        <f t="array" ref="M81:P81">_xlfn.XLOOKUP(A81,LvL!A:A,LvL!C:F,"")</f>
        <v>5</v>
      </c>
      <c r="N81" s="77">
        <v>0</v>
      </c>
      <c r="O81" s="77">
        <v>0</v>
      </c>
      <c r="P81" s="77">
        <v>0.2</v>
      </c>
      <c r="Q81" s="77">
        <f t="shared" si="9"/>
        <v>1</v>
      </c>
      <c r="R81" s="77">
        <f t="shared" si="10"/>
        <v>0.2</v>
      </c>
      <c r="S81" s="78">
        <f>IF(P81="","",(P81-Players!$AA$2)/Players!$AA$3)</f>
        <v>-2.1218650214934898</v>
      </c>
      <c r="T81" s="78">
        <f>IFERROR((Q81-Players!$AC$2)/Players!$AC$3,"")</f>
        <v>4.3944223068504522</v>
      </c>
      <c r="U81" s="78">
        <f>IFERROR(((R81-Players!$AD$2)/Players!$AD$3)*M81,"")</f>
        <v>-4.1990910453482586</v>
      </c>
      <c r="V81" s="78">
        <f t="shared" si="11"/>
        <v>9.4455676923642345E-2</v>
      </c>
    </row>
    <row r="82" spans="1:22" x14ac:dyDescent="0.45">
      <c r="A82" t="s">
        <v>627</v>
      </c>
      <c r="B82" t="s">
        <v>12</v>
      </c>
      <c r="C82" s="68">
        <v>15</v>
      </c>
      <c r="D82" s="69">
        <v>0.33333332999999998</v>
      </c>
      <c r="E82" s="69">
        <v>0.13333333</v>
      </c>
      <c r="F82" s="69">
        <v>0.8</v>
      </c>
      <c r="G82" s="69">
        <f t="shared" si="6"/>
        <v>0.53333333999999999</v>
      </c>
      <c r="H82" s="69">
        <f t="shared" si="7"/>
        <v>0.42666667200000002</v>
      </c>
      <c r="I82" s="72">
        <f>(F82-Players!$AA$2)/Players!$AA$3</f>
        <v>4.434196200845915</v>
      </c>
      <c r="J82" s="72">
        <f>(G82-Players!$AC$2)/Players!$AC$3</f>
        <v>-1.469463144994912</v>
      </c>
      <c r="K82" s="72">
        <f>((H82-Players!$AD$2)/Players!$AD$3)*C82</f>
        <v>37.441608086953515</v>
      </c>
      <c r="L82" s="72">
        <f t="shared" si="8"/>
        <v>0.15394137414778797</v>
      </c>
      <c r="M82" s="76" t="str" cm="1">
        <f t="array" ref="M82">_xlfn.XLOOKUP(A82,LvL!A:A,LvL!C:F,"")</f>
        <v/>
      </c>
      <c r="N82" s="77"/>
      <c r="O82" s="77"/>
      <c r="P82" s="77"/>
      <c r="Q82" s="77" t="str">
        <f t="shared" si="9"/>
        <v/>
      </c>
      <c r="R82" s="77" t="str">
        <f t="shared" si="10"/>
        <v/>
      </c>
      <c r="S82" s="78" t="str">
        <f>IF(P82="","",(P82-Players!$AA$2)/Players!$AA$3)</f>
        <v/>
      </c>
      <c r="T82" s="78" t="str">
        <f>IFERROR((Q82-Players!$AC$2)/Players!$AC$3,"")</f>
        <v/>
      </c>
      <c r="U82" s="78" t="str">
        <f>IFERROR(((R82-Players!$AD$2)/Players!$AD$3)*M82,"")</f>
        <v/>
      </c>
      <c r="V82" s="78" t="str">
        <f t="shared" si="11"/>
        <v/>
      </c>
    </row>
    <row r="83" spans="1:22" x14ac:dyDescent="0.45">
      <c r="A83" t="s">
        <v>69</v>
      </c>
      <c r="B83" t="s">
        <v>65</v>
      </c>
      <c r="C83" s="68">
        <v>104</v>
      </c>
      <c r="D83" s="69">
        <v>8.6538459999999998E-2</v>
      </c>
      <c r="E83" s="69">
        <v>0.33653845999999998</v>
      </c>
      <c r="F83" s="69">
        <v>0.47826087</v>
      </c>
      <c r="G83" s="69">
        <f t="shared" si="6"/>
        <v>0.57692308000000003</v>
      </c>
      <c r="H83" s="69">
        <f t="shared" si="7"/>
        <v>0.2759197341638796</v>
      </c>
      <c r="I83" s="72">
        <f>(F83-Players!$AA$2)/Players!$AA$3</f>
        <v>0.91862714434222026</v>
      </c>
      <c r="J83" s="72">
        <f>(G83-Players!$AC$2)/Players!$AC$3</f>
        <v>-0.92173761809371413</v>
      </c>
      <c r="K83" s="72">
        <f>((H83-Players!$AD$2)/Players!$AD$3)*C83</f>
        <v>28.86173007316906</v>
      </c>
      <c r="L83" s="72">
        <f t="shared" si="8"/>
        <v>8.6831286679816738E-2</v>
      </c>
      <c r="M83" s="76" cm="1">
        <f t="array" ref="M83:P83">_xlfn.XLOOKUP(A83,LvL!A:A,LvL!C:F,"")</f>
        <v>39</v>
      </c>
      <c r="N83" s="77">
        <v>5.1282050000000003E-2</v>
      </c>
      <c r="O83" s="77">
        <v>0.30769231000000002</v>
      </c>
      <c r="P83" s="77">
        <v>0.48648648999999999</v>
      </c>
      <c r="Q83" s="77">
        <f t="shared" si="9"/>
        <v>0.64102564000000006</v>
      </c>
      <c r="R83" s="77">
        <f t="shared" si="10"/>
        <v>0.3118503136036036</v>
      </c>
      <c r="S83" s="78">
        <f>IF(P83="","",(P83-Players!$AA$2)/Players!$AA$3)</f>
        <v>1.008506591528386</v>
      </c>
      <c r="T83" s="78">
        <f>IFERROR((Q83-Players!$AC$2)/Players!$AC$3,"")</f>
        <v>-0.11625888727963639</v>
      </c>
      <c r="U83" s="78">
        <f>IFERROR(((R83-Players!$AD$2)/Players!$AD$3)*M83,"")</f>
        <v>31.44641707967217</v>
      </c>
      <c r="V83" s="78">
        <f t="shared" si="11"/>
        <v>0.72138925867449766</v>
      </c>
    </row>
    <row r="84" spans="1:22" x14ac:dyDescent="0.45">
      <c r="A84" t="s">
        <v>174</v>
      </c>
      <c r="B84" t="s">
        <v>18</v>
      </c>
      <c r="C84" s="68">
        <v>181</v>
      </c>
      <c r="D84" s="69">
        <v>0.18784529999999999</v>
      </c>
      <c r="E84" s="69">
        <v>0.23756906</v>
      </c>
      <c r="F84" s="69">
        <v>0.46153845999999998</v>
      </c>
      <c r="G84" s="69">
        <f t="shared" si="6"/>
        <v>0.57458564000000001</v>
      </c>
      <c r="H84" s="69">
        <f t="shared" si="7"/>
        <v>0.26519337142371441</v>
      </c>
      <c r="I84" s="72">
        <f>(F84-Players!$AA$2)/Players!$AA$3</f>
        <v>0.73590523810045227</v>
      </c>
      <c r="J84" s="72">
        <f>(G84-Players!$AC$2)/Players!$AC$3</f>
        <v>-0.95110864796450367</v>
      </c>
      <c r="K84" s="72">
        <f>((H84-Players!$AD$2)/Players!$AD$3)*C84</f>
        <v>21.657255903010675</v>
      </c>
      <c r="L84" s="72">
        <f t="shared" si="8"/>
        <v>3.0479332614352442E-2</v>
      </c>
      <c r="M84" s="76" t="str" cm="1">
        <f t="array" ref="M84">_xlfn.XLOOKUP(A84,LvL!A:A,LvL!C:F,"")</f>
        <v/>
      </c>
      <c r="N84" s="77"/>
      <c r="O84" s="77"/>
      <c r="P84" s="77"/>
      <c r="Q84" s="77" t="str">
        <f t="shared" si="9"/>
        <v/>
      </c>
      <c r="R84" s="77" t="str">
        <f t="shared" si="10"/>
        <v/>
      </c>
      <c r="S84" s="78" t="str">
        <f>IF(P84="","",(P84-Players!$AA$2)/Players!$AA$3)</f>
        <v/>
      </c>
      <c r="T84" s="78" t="str">
        <f>IFERROR((Q84-Players!$AC$2)/Players!$AC$3,"")</f>
        <v/>
      </c>
      <c r="U84" s="78" t="str">
        <f>IFERROR(((R84-Players!$AD$2)/Players!$AD$3)*M84,"")</f>
        <v/>
      </c>
      <c r="V84" s="78" t="str">
        <f t="shared" si="11"/>
        <v/>
      </c>
    </row>
    <row r="85" spans="1:22" x14ac:dyDescent="0.45">
      <c r="A85" t="s">
        <v>130</v>
      </c>
      <c r="B85" t="s">
        <v>57</v>
      </c>
      <c r="C85" s="68">
        <v>166</v>
      </c>
      <c r="D85" s="69">
        <v>7.8313250000000001E-2</v>
      </c>
      <c r="E85" s="69">
        <v>0.13855422000000001</v>
      </c>
      <c r="F85" s="69">
        <v>0.33986928</v>
      </c>
      <c r="G85" s="69">
        <f t="shared" si="6"/>
        <v>0.78313253000000005</v>
      </c>
      <c r="H85" s="69">
        <f t="shared" si="7"/>
        <v>0.26616268911567842</v>
      </c>
      <c r="I85" s="72">
        <f>(F85-Players!$AA$2)/Players!$AA$3</f>
        <v>-0.59354575015260258</v>
      </c>
      <c r="J85" s="72">
        <f>(G85-Players!$AC$2)/Players!$AC$3</f>
        <v>1.6693808343966225</v>
      </c>
      <c r="K85" s="72">
        <f>((H85-Players!$AD$2)/Players!$AD$3)*C85</f>
        <v>22.230571250221651</v>
      </c>
      <c r="L85" s="72">
        <f t="shared" si="8"/>
        <v>3.4963690438116889E-2</v>
      </c>
      <c r="M85" s="76" cm="1">
        <f t="array" ref="M85:P85">_xlfn.XLOOKUP(A85,LvL!A:A,LvL!C:F,"")</f>
        <v>50</v>
      </c>
      <c r="N85" s="77">
        <v>0.04</v>
      </c>
      <c r="O85" s="77">
        <v>0.16</v>
      </c>
      <c r="P85" s="77">
        <v>0.55555555999999995</v>
      </c>
      <c r="Q85" s="77">
        <f t="shared" si="9"/>
        <v>0.79999999999999993</v>
      </c>
      <c r="R85" s="77">
        <f t="shared" si="10"/>
        <v>0.44444444799999994</v>
      </c>
      <c r="S85" s="78">
        <f>IF(P85="","",(P85-Players!$AA$2)/Players!$AA$3)</f>
        <v>1.7632083440117952</v>
      </c>
      <c r="T85" s="78">
        <f>IFERROR((Q85-Players!$AC$2)/Players!$AC$3,"")</f>
        <v>1.8813285058725266</v>
      </c>
      <c r="U85" s="78">
        <f>IFERROR(((R85-Players!$AD$2)/Players!$AD$3)*M85,"")</f>
        <v>137.88741912428287</v>
      </c>
      <c r="V85" s="78">
        <f t="shared" si="11"/>
        <v>2.5934747518291745</v>
      </c>
    </row>
    <row r="86" spans="1:22" x14ac:dyDescent="0.45">
      <c r="A86" t="s">
        <v>220</v>
      </c>
      <c r="B86" t="s">
        <v>29</v>
      </c>
      <c r="C86" s="68">
        <v>95</v>
      </c>
      <c r="D86" s="69">
        <v>0.11578947000000001</v>
      </c>
      <c r="E86" s="69">
        <v>0.14736842</v>
      </c>
      <c r="F86" s="69">
        <v>0.37349398</v>
      </c>
      <c r="G86" s="69">
        <f t="shared" si="6"/>
        <v>0.73684210999999999</v>
      </c>
      <c r="H86" s="69">
        <f t="shared" si="7"/>
        <v>0.27520609229549781</v>
      </c>
      <c r="I86" s="72">
        <f>(F86-Players!$AA$2)/Players!$AA$3</f>
        <v>-0.22613643051460952</v>
      </c>
      <c r="J86" s="72">
        <f>(G86-Players!$AC$2)/Players!$AC$3</f>
        <v>1.0877199966632993</v>
      </c>
      <c r="K86" s="72">
        <f>((H86-Players!$AD$2)/Players!$AD$3)*C86</f>
        <v>25.366305418383671</v>
      </c>
      <c r="L86" s="72">
        <f t="shared" si="8"/>
        <v>5.9490775084724536E-2</v>
      </c>
      <c r="M86" s="76" cm="1">
        <f t="array" ref="M86:P86">_xlfn.XLOOKUP(A86,LvL!A:A,LvL!C:F,"")</f>
        <v>40</v>
      </c>
      <c r="N86" s="77">
        <v>0.17499999999999999</v>
      </c>
      <c r="O86" s="77">
        <v>0.32500000000000001</v>
      </c>
      <c r="P86" s="77">
        <v>0.23333333000000001</v>
      </c>
      <c r="Q86" s="77">
        <f t="shared" si="9"/>
        <v>0.49999999999999994</v>
      </c>
      <c r="R86" s="77">
        <f t="shared" si="10"/>
        <v>0.11666666499999999</v>
      </c>
      <c r="S86" s="78">
        <f>IF(P86="","",(P86-Players!$AA$2)/Players!$AA$3)</f>
        <v>-1.7576394344527517</v>
      </c>
      <c r="T86" s="78">
        <f>IFERROR((Q86-Players!$AC$2)/Players!$AC$3,"")</f>
        <v>-1.8883121955943603</v>
      </c>
      <c r="U86" s="78">
        <f>IFERROR(((R86-Players!$AD$2)/Players!$AD$3)*M86,"")</f>
        <v>-82.650454878855157</v>
      </c>
      <c r="V86" s="78">
        <f t="shared" si="11"/>
        <v>-1.2853477571830165</v>
      </c>
    </row>
    <row r="87" spans="1:22" x14ac:dyDescent="0.45">
      <c r="A87" t="s">
        <v>348</v>
      </c>
      <c r="B87" t="s">
        <v>42</v>
      </c>
      <c r="C87" s="68">
        <v>91</v>
      </c>
      <c r="D87" s="69">
        <v>5.4945050000000002E-2</v>
      </c>
      <c r="E87" s="69">
        <v>0.19780220000000001</v>
      </c>
      <c r="F87" s="69">
        <v>0.36904762000000002</v>
      </c>
      <c r="G87" s="69">
        <f t="shared" si="6"/>
        <v>0.74725274999999991</v>
      </c>
      <c r="H87" s="69">
        <f t="shared" si="7"/>
        <v>0.27577184892595497</v>
      </c>
      <c r="I87" s="72">
        <f>(F87-Players!$AA$2)/Players!$AA$3</f>
        <v>-0.27472077780887771</v>
      </c>
      <c r="J87" s="72">
        <f>(G87-Players!$AC$2)/Players!$AC$3</f>
        <v>1.2185345709043622</v>
      </c>
      <c r="K87" s="72">
        <f>((H87-Players!$AD$2)/Players!$AD$3)*C87</f>
        <v>25.055954677854238</v>
      </c>
      <c r="L87" s="72">
        <f t="shared" si="8"/>
        <v>5.7063273748549581E-2</v>
      </c>
      <c r="M87" s="76" cm="1">
        <f t="array" ref="M87:P87">_xlfn.XLOOKUP(A87,LvL!A:A,LvL!C:F,"")</f>
        <v>28</v>
      </c>
      <c r="N87" s="77">
        <v>0.10714286000000001</v>
      </c>
      <c r="O87" s="77">
        <v>0.10714286000000001</v>
      </c>
      <c r="P87" s="77">
        <v>0.16</v>
      </c>
      <c r="Q87" s="77">
        <f t="shared" si="9"/>
        <v>0.7857142800000001</v>
      </c>
      <c r="R87" s="77">
        <f t="shared" si="10"/>
        <v>0.12571428480000002</v>
      </c>
      <c r="S87" s="78">
        <f>IF(P87="","",(P87-Players!$AA$2)/Players!$AA$3)</f>
        <v>-2.5589357696494499</v>
      </c>
      <c r="T87" s="78">
        <f>IFERROR((Q87-Players!$AC$2)/Players!$AC$3,"")</f>
        <v>1.701821733999997</v>
      </c>
      <c r="U87" s="78">
        <f>IFERROR(((R87-Players!$AD$2)/Players!$AD$3)*M87,"")</f>
        <v>-54.126930964500275</v>
      </c>
      <c r="V87" s="78">
        <f t="shared" si="11"/>
        <v>-0.78367571062210251</v>
      </c>
    </row>
    <row r="88" spans="1:22" x14ac:dyDescent="0.45">
      <c r="A88" t="s">
        <v>299</v>
      </c>
      <c r="B88" t="s">
        <v>55</v>
      </c>
      <c r="C88" s="68">
        <v>130</v>
      </c>
      <c r="D88" s="69">
        <v>7.6923080000000005E-2</v>
      </c>
      <c r="E88" s="69">
        <v>0.14615385</v>
      </c>
      <c r="F88" s="69">
        <v>0.34453781999999999</v>
      </c>
      <c r="G88" s="69">
        <f t="shared" si="6"/>
        <v>0.77692306999999994</v>
      </c>
      <c r="H88" s="69">
        <f t="shared" si="7"/>
        <v>0.26767938084550735</v>
      </c>
      <c r="I88" s="72">
        <f>(F88-Players!$AA$2)/Players!$AA$3</f>
        <v>-0.54253369338770185</v>
      </c>
      <c r="J88" s="72">
        <f>(G88-Players!$AC$2)/Players!$AC$3</f>
        <v>1.5913560572295193</v>
      </c>
      <c r="K88" s="72">
        <f>((H88-Players!$AD$2)/Players!$AD$3)*C88</f>
        <v>20.311295926727613</v>
      </c>
      <c r="L88" s="72">
        <f t="shared" si="8"/>
        <v>1.9951503245260668E-2</v>
      </c>
      <c r="M88" s="76" cm="1">
        <f t="array" ref="M88:P88">_xlfn.XLOOKUP(A88,LvL!A:A,LvL!C:F,"")</f>
        <v>84</v>
      </c>
      <c r="N88" s="77">
        <v>4.7619050000000003E-2</v>
      </c>
      <c r="O88" s="77">
        <v>0.19047618999999999</v>
      </c>
      <c r="P88" s="77">
        <v>0.35064935000000003</v>
      </c>
      <c r="Q88" s="77">
        <f t="shared" si="9"/>
        <v>0.76190475999999996</v>
      </c>
      <c r="R88" s="77">
        <f t="shared" si="10"/>
        <v>0.267161408855906</v>
      </c>
      <c r="S88" s="78">
        <f>IF(P88="","",(P88-Players!$AA$2)/Players!$AA$3)</f>
        <v>-0.47575441865076162</v>
      </c>
      <c r="T88" s="78">
        <f>IFERROR((Q88-Players!$AC$2)/Players!$AC$3,"")</f>
        <v>1.4026439484186957</v>
      </c>
      <c r="U88" s="78">
        <f>IFERROR(((R88-Players!$AD$2)/Players!$AD$3)*M88,"")</f>
        <v>12.483876685367951</v>
      </c>
      <c r="V88" s="78">
        <f t="shared" si="11"/>
        <v>0.38787589348973345</v>
      </c>
    </row>
    <row r="89" spans="1:22" x14ac:dyDescent="0.45">
      <c r="A89" t="s">
        <v>11</v>
      </c>
      <c r="B89" t="s">
        <v>12</v>
      </c>
      <c r="C89" s="68">
        <v>52</v>
      </c>
      <c r="D89" s="69">
        <v>0.11538461999999999</v>
      </c>
      <c r="E89" s="69">
        <v>0.30769231000000002</v>
      </c>
      <c r="F89" s="69">
        <v>0.5</v>
      </c>
      <c r="G89" s="69">
        <f t="shared" si="6"/>
        <v>0.57692307000000009</v>
      </c>
      <c r="H89" s="69">
        <f t="shared" si="7"/>
        <v>0.28846153500000005</v>
      </c>
      <c r="I89" s="72">
        <f>(F89-Players!$AA$2)/Players!$AA$3</f>
        <v>1.1561655896762122</v>
      </c>
      <c r="J89" s="72">
        <f>(G89-Players!$AC$2)/Players!$AC$3</f>
        <v>-0.92173774374840345</v>
      </c>
      <c r="K89" s="72">
        <f>((H89-Players!$AD$2)/Players!$AD$3)*C89</f>
        <v>24.02911171744309</v>
      </c>
      <c r="L89" s="72">
        <f t="shared" si="8"/>
        <v>4.903151376567462E-2</v>
      </c>
      <c r="M89" s="76" t="str" cm="1">
        <f t="array" ref="M89">_xlfn.XLOOKUP(A89,LvL!A:A,LvL!C:F,"")</f>
        <v/>
      </c>
      <c r="N89" s="77"/>
      <c r="O89" s="77"/>
      <c r="P89" s="77"/>
      <c r="Q89" s="77" t="str">
        <f t="shared" si="9"/>
        <v/>
      </c>
      <c r="R89" s="77" t="str">
        <f t="shared" si="10"/>
        <v/>
      </c>
      <c r="S89" s="78" t="str">
        <f>IF(P89="","",(P89-Players!$AA$2)/Players!$AA$3)</f>
        <v/>
      </c>
      <c r="T89" s="78" t="str">
        <f>IFERROR((Q89-Players!$AC$2)/Players!$AC$3,"")</f>
        <v/>
      </c>
      <c r="U89" s="78" t="str">
        <f>IFERROR(((R89-Players!$AD$2)/Players!$AD$3)*M89,"")</f>
        <v/>
      </c>
      <c r="V89" s="78" t="str">
        <f t="shared" si="11"/>
        <v/>
      </c>
    </row>
    <row r="90" spans="1:22" x14ac:dyDescent="0.45">
      <c r="A90" t="s">
        <v>81</v>
      </c>
      <c r="B90" t="s">
        <v>47</v>
      </c>
      <c r="C90" s="68">
        <v>188</v>
      </c>
      <c r="D90" s="69">
        <v>0.10106382999999999</v>
      </c>
      <c r="E90" s="69">
        <v>0.25531914999999999</v>
      </c>
      <c r="F90" s="69">
        <v>0.40490798</v>
      </c>
      <c r="G90" s="69">
        <f t="shared" si="6"/>
        <v>0.64361701999999998</v>
      </c>
      <c r="H90" s="69">
        <f t="shared" si="7"/>
        <v>0.26060566746181957</v>
      </c>
      <c r="I90" s="72">
        <f>(F90-Players!$AA$2)/Players!$AA$3</f>
        <v>0.11711708154967383</v>
      </c>
      <c r="J90" s="72">
        <f>(G90-Players!$AC$2)/Players!$AC$3</f>
        <v>-8.3696982209746501E-2</v>
      </c>
      <c r="K90" s="72">
        <f>((H90-Players!$AD$2)/Players!$AD$3)*C90</f>
        <v>9.8013143863122352</v>
      </c>
      <c r="L90" s="72">
        <f t="shared" si="8"/>
        <v>-6.2255467451858892E-2</v>
      </c>
      <c r="M90" s="76" t="str" cm="1">
        <f t="array" ref="M90">_xlfn.XLOOKUP(A90,LvL!A:A,LvL!C:F,"")</f>
        <v/>
      </c>
      <c r="N90" s="77"/>
      <c r="O90" s="77"/>
      <c r="P90" s="77"/>
      <c r="Q90" s="77" t="str">
        <f t="shared" si="9"/>
        <v/>
      </c>
      <c r="R90" s="77" t="str">
        <f t="shared" si="10"/>
        <v/>
      </c>
      <c r="S90" s="78" t="str">
        <f>IF(P90="","",(P90-Players!$AA$2)/Players!$AA$3)</f>
        <v/>
      </c>
      <c r="T90" s="78" t="str">
        <f>IFERROR((Q90-Players!$AC$2)/Players!$AC$3,"")</f>
        <v/>
      </c>
      <c r="U90" s="78" t="str">
        <f>IFERROR(((R90-Players!$AD$2)/Players!$AD$3)*M90,"")</f>
        <v/>
      </c>
      <c r="V90" s="78" t="str">
        <f t="shared" si="11"/>
        <v/>
      </c>
    </row>
    <row r="91" spans="1:22" x14ac:dyDescent="0.45">
      <c r="A91" t="s">
        <v>585</v>
      </c>
      <c r="B91" t="s">
        <v>29</v>
      </c>
      <c r="C91" s="68">
        <v>13</v>
      </c>
      <c r="D91" s="69">
        <v>7.6923080000000005E-2</v>
      </c>
      <c r="E91" s="69">
        <v>7.6923080000000005E-2</v>
      </c>
      <c r="F91" s="69">
        <v>0.45454545000000002</v>
      </c>
      <c r="G91" s="69">
        <f t="shared" si="6"/>
        <v>0.84615383999999993</v>
      </c>
      <c r="H91" s="69">
        <f t="shared" si="7"/>
        <v>0.38461537797202799</v>
      </c>
      <c r="I91" s="72">
        <f>(F91-Players!$AA$2)/Players!$AA$3</f>
        <v>0.65949423528639983</v>
      </c>
      <c r="J91" s="72">
        <f>(G91-Players!$AC$2)/Players!$AC$3</f>
        <v>2.4612731518491615</v>
      </c>
      <c r="K91" s="72">
        <f>((H91-Players!$AD$2)/Players!$AD$3)*C91</f>
        <v>24.403924396191961</v>
      </c>
      <c r="L91" s="72">
        <f t="shared" si="8"/>
        <v>5.1963223472331205E-2</v>
      </c>
      <c r="M91" s="76" t="str" cm="1">
        <f t="array" ref="M91">_xlfn.XLOOKUP(A91,LvL!A:A,LvL!C:F,"")</f>
        <v/>
      </c>
      <c r="N91" s="77"/>
      <c r="O91" s="77"/>
      <c r="P91" s="77"/>
      <c r="Q91" s="77" t="str">
        <f t="shared" si="9"/>
        <v/>
      </c>
      <c r="R91" s="77" t="str">
        <f t="shared" si="10"/>
        <v/>
      </c>
      <c r="S91" s="78" t="str">
        <f>IF(P91="","",(P91-Players!$AA$2)/Players!$AA$3)</f>
        <v/>
      </c>
      <c r="T91" s="78" t="str">
        <f>IFERROR((Q91-Players!$AC$2)/Players!$AC$3,"")</f>
        <v/>
      </c>
      <c r="U91" s="78" t="str">
        <f>IFERROR(((R91-Players!$AD$2)/Players!$AD$3)*M91,"")</f>
        <v/>
      </c>
      <c r="V91" s="78" t="str">
        <f t="shared" si="11"/>
        <v/>
      </c>
    </row>
    <row r="92" spans="1:22" x14ac:dyDescent="0.45">
      <c r="A92" t="s">
        <v>131</v>
      </c>
      <c r="B92" t="s">
        <v>93</v>
      </c>
      <c r="C92" s="68">
        <v>72</v>
      </c>
      <c r="D92" s="69">
        <v>2.7777779999999998E-2</v>
      </c>
      <c r="E92" s="69">
        <v>0.13888888999999999</v>
      </c>
      <c r="F92" s="69">
        <v>0.328125</v>
      </c>
      <c r="G92" s="69">
        <f t="shared" si="6"/>
        <v>0.83333333000000009</v>
      </c>
      <c r="H92" s="69">
        <f t="shared" si="7"/>
        <v>0.27343749890625002</v>
      </c>
      <c r="I92" s="72">
        <f>(F92-Players!$AA$2)/Players!$AA$3</f>
        <v>-0.72187278130642951</v>
      </c>
      <c r="J92" s="72">
        <f>(G92-Players!$AC$2)/Players!$AC$3</f>
        <v>2.3001774308172864</v>
      </c>
      <c r="K92" s="72">
        <f>((H92-Players!$AD$2)/Players!$AD$3)*C92</f>
        <v>17.350904917754587</v>
      </c>
      <c r="L92" s="72">
        <f t="shared" si="8"/>
        <v>-3.2040823274465742E-3</v>
      </c>
      <c r="M92" s="76" t="str" cm="1">
        <f t="array" ref="M92">_xlfn.XLOOKUP(A92,LvL!A:A,LvL!C:F,"")</f>
        <v/>
      </c>
      <c r="N92" s="77"/>
      <c r="O92" s="77"/>
      <c r="P92" s="77"/>
      <c r="Q92" s="77" t="str">
        <f t="shared" si="9"/>
        <v/>
      </c>
      <c r="R92" s="77" t="str">
        <f t="shared" si="10"/>
        <v/>
      </c>
      <c r="S92" s="78" t="str">
        <f>IF(P92="","",(P92-Players!$AA$2)/Players!$AA$3)</f>
        <v/>
      </c>
      <c r="T92" s="78" t="str">
        <f>IFERROR((Q92-Players!$AC$2)/Players!$AC$3,"")</f>
        <v/>
      </c>
      <c r="U92" s="78" t="str">
        <f>IFERROR(((R92-Players!$AD$2)/Players!$AD$3)*M92,"")</f>
        <v/>
      </c>
      <c r="V92" s="78" t="str">
        <f t="shared" si="11"/>
        <v/>
      </c>
    </row>
    <row r="93" spans="1:22" x14ac:dyDescent="0.45">
      <c r="A93" t="s">
        <v>211</v>
      </c>
      <c r="B93" t="s">
        <v>114</v>
      </c>
      <c r="C93" s="68">
        <v>136</v>
      </c>
      <c r="D93" s="69">
        <v>0.10294117999999999</v>
      </c>
      <c r="E93" s="69">
        <v>0.27941176000000001</v>
      </c>
      <c r="F93" s="69">
        <v>0.42499999999999999</v>
      </c>
      <c r="G93" s="69">
        <f t="shared" si="6"/>
        <v>0.61764706000000003</v>
      </c>
      <c r="H93" s="69">
        <f t="shared" si="7"/>
        <v>0.2625000005</v>
      </c>
      <c r="I93" s="72">
        <f>(F93-Players!$AA$2)/Players!$AA$3</f>
        <v>0.33665793688378665</v>
      </c>
      <c r="J93" s="72">
        <f>(G93-Players!$AC$2)/Players!$AC$3</f>
        <v>-0.4100217096479693</v>
      </c>
      <c r="K93" s="72">
        <f>((H93-Players!$AD$2)/Players!$AD$3)*C93</f>
        <v>10.881924681337139</v>
      </c>
      <c r="L93" s="72">
        <f t="shared" si="8"/>
        <v>-5.3803150146018303E-2</v>
      </c>
      <c r="M93" s="76" cm="1">
        <f t="array" ref="M93:P93">_xlfn.XLOOKUP(A93,LvL!A:A,LvL!C:F,"")</f>
        <v>45</v>
      </c>
      <c r="N93" s="77">
        <v>6.6666669999999997E-2</v>
      </c>
      <c r="O93" s="77">
        <v>0.42222221999999998</v>
      </c>
      <c r="P93" s="77">
        <v>0.12820513</v>
      </c>
      <c r="Q93" s="77">
        <f t="shared" si="9"/>
        <v>0.51111110999999998</v>
      </c>
      <c r="R93" s="77">
        <f t="shared" si="10"/>
        <v>6.5527066301994299E-2</v>
      </c>
      <c r="S93" s="78">
        <f>IF(P93="","",(P93-Players!$AA$2)/Players!$AA$3)</f>
        <v>-2.9063509601099873</v>
      </c>
      <c r="T93" s="78">
        <f>IFERROR((Q93-Players!$AC$2)/Players!$AC$3,"")</f>
        <v>-1.7486958872794405</v>
      </c>
      <c r="U93" s="78">
        <f>IFERROR(((R93-Players!$AD$2)/Players!$AD$3)*M93,"")</f>
        <v>-126.85045909675999</v>
      </c>
      <c r="V93" s="78">
        <f t="shared" si="11"/>
        <v>-2.0627379085744439</v>
      </c>
    </row>
    <row r="94" spans="1:22" x14ac:dyDescent="0.45">
      <c r="A94" t="s">
        <v>492</v>
      </c>
      <c r="B94" t="s">
        <v>78</v>
      </c>
      <c r="C94" s="68">
        <v>29</v>
      </c>
      <c r="D94" s="69">
        <v>0.31034483000000002</v>
      </c>
      <c r="E94" s="69">
        <v>0.20689655000000001</v>
      </c>
      <c r="F94" s="69">
        <v>0.63157894999999997</v>
      </c>
      <c r="G94" s="69">
        <f t="shared" si="6"/>
        <v>0.48275861999999997</v>
      </c>
      <c r="H94" s="69">
        <f t="shared" si="7"/>
        <v>0.304900182323049</v>
      </c>
      <c r="I94" s="72">
        <f>(F94-Players!$AA$2)/Players!$AA$3</f>
        <v>2.5938983426281039</v>
      </c>
      <c r="J94" s="72">
        <f>(G94-Players!$AC$2)/Players!$AC$3</f>
        <v>-2.1049582215858837</v>
      </c>
      <c r="K94" s="72">
        <f>((H94-Players!$AD$2)/Players!$AD$3)*C94</f>
        <v>20.416901807789831</v>
      </c>
      <c r="L94" s="72">
        <f t="shared" si="8"/>
        <v>2.0777531296455716E-2</v>
      </c>
      <c r="M94" s="76" cm="1">
        <f t="array" ref="M94:P94">_xlfn.XLOOKUP(A94,LvL!A:A,LvL!C:F,"")</f>
        <v>17</v>
      </c>
      <c r="N94" s="77">
        <v>0.41176470999999998</v>
      </c>
      <c r="O94" s="77">
        <v>0.23529412</v>
      </c>
      <c r="P94" s="77">
        <v>0.2</v>
      </c>
      <c r="Q94" s="77">
        <f t="shared" si="9"/>
        <v>0.35294117000000008</v>
      </c>
      <c r="R94" s="77">
        <f t="shared" si="10"/>
        <v>7.0588234000000014E-2</v>
      </c>
      <c r="S94" s="78">
        <f>IF(P94="","",(P94-Players!$AA$2)/Players!$AA$3)</f>
        <v>-2.1218650214934898</v>
      </c>
      <c r="T94" s="78">
        <f>IFERROR((Q94-Players!$AC$2)/Players!$AC$3,"")</f>
        <v>-3.7361753658546908</v>
      </c>
      <c r="U94" s="78">
        <f>IFERROR(((R94-Players!$AD$2)/Players!$AD$3)*M94,"")</f>
        <v>-46.655008731008692</v>
      </c>
      <c r="V94" s="78">
        <f t="shared" si="11"/>
        <v>-0.6522594617085784</v>
      </c>
    </row>
    <row r="95" spans="1:22" x14ac:dyDescent="0.45">
      <c r="A95" t="s">
        <v>67</v>
      </c>
      <c r="B95" t="s">
        <v>33</v>
      </c>
      <c r="C95" s="68">
        <v>91</v>
      </c>
      <c r="D95" s="69">
        <v>9.8901100000000006E-2</v>
      </c>
      <c r="E95" s="69">
        <v>0.30769231000000002</v>
      </c>
      <c r="F95" s="69">
        <v>0.45121950999999999</v>
      </c>
      <c r="G95" s="69">
        <f t="shared" si="6"/>
        <v>0.59340659000000007</v>
      </c>
      <c r="H95" s="69">
        <f t="shared" si="7"/>
        <v>0.26775663077057094</v>
      </c>
      <c r="I95" s="72">
        <f>(F95-Players!$AA$2)/Players!$AA$3</f>
        <v>0.62315245818335363</v>
      </c>
      <c r="J95" s="72">
        <f>(G95-Players!$AC$2)/Players!$AC$3</f>
        <v>-0.71461458409692558</v>
      </c>
      <c r="K95" s="72">
        <f>((H95-Players!$AD$2)/Players!$AD$3)*C95</f>
        <v>14.321366112172511</v>
      </c>
      <c r="L95" s="72">
        <f t="shared" si="8"/>
        <v>-2.6900528116487354E-2</v>
      </c>
      <c r="M95" s="76" cm="1">
        <f t="array" ref="M95:P95">_xlfn.XLOOKUP(A95,LvL!A:A,LvL!C:F,"")</f>
        <v>37</v>
      </c>
      <c r="N95" s="77">
        <v>8.108108E-2</v>
      </c>
      <c r="O95" s="77">
        <v>0.40540541000000002</v>
      </c>
      <c r="P95" s="77">
        <v>0.52941176000000001</v>
      </c>
      <c r="Q95" s="77">
        <f t="shared" si="9"/>
        <v>0.5135135099999999</v>
      </c>
      <c r="R95" s="77">
        <f t="shared" si="10"/>
        <v>0.27186009111287757</v>
      </c>
      <c r="S95" s="78">
        <f>IF(P95="","",(P95-Players!$AA$2)/Players!$AA$3)</f>
        <v>1.4775410883708009</v>
      </c>
      <c r="T95" s="78">
        <f>IFERROR((Q95-Players!$AC$2)/Players!$AC$3,"")</f>
        <v>-1.7185086045420948</v>
      </c>
      <c r="U95" s="78">
        <f>IFERROR(((R95-Players!$AD$2)/Players!$AD$3)*M95,"")</f>
        <v>8.0574744211203591</v>
      </c>
      <c r="V95" s="78">
        <f t="shared" si="11"/>
        <v>0.31002428267633736</v>
      </c>
    </row>
    <row r="96" spans="1:22" x14ac:dyDescent="0.45">
      <c r="A96" t="s">
        <v>306</v>
      </c>
      <c r="B96" t="s">
        <v>78</v>
      </c>
      <c r="C96" s="68">
        <v>80</v>
      </c>
      <c r="D96" s="69">
        <v>8.7499999999999994E-2</v>
      </c>
      <c r="E96" s="69">
        <v>0.38750000000000001</v>
      </c>
      <c r="F96" s="69">
        <v>0.51388889000000004</v>
      </c>
      <c r="G96" s="69">
        <f t="shared" si="6"/>
        <v>0.52499999999999991</v>
      </c>
      <c r="H96" s="69">
        <f t="shared" si="7"/>
        <v>0.26979166724999998</v>
      </c>
      <c r="I96" s="72">
        <f>(F96-Players!$AA$2)/Players!$AA$3</f>
        <v>1.3079262782601087</v>
      </c>
      <c r="J96" s="72">
        <f>(G96-Players!$AC$2)/Players!$AC$3</f>
        <v>-1.57417547047212</v>
      </c>
      <c r="K96" s="72">
        <f>((H96-Players!$AD$2)/Players!$AD$3)*C96</f>
        <v>14.986234232217917</v>
      </c>
      <c r="L96" s="72">
        <f t="shared" si="8"/>
        <v>-2.1700062839565323E-2</v>
      </c>
      <c r="M96" s="76" cm="1">
        <f t="array" ref="M96:P96">_xlfn.XLOOKUP(A96,LvL!A:A,LvL!C:F,"")</f>
        <v>38</v>
      </c>
      <c r="N96" s="77">
        <v>0.13157895</v>
      </c>
      <c r="O96" s="77">
        <v>0.42105262999999998</v>
      </c>
      <c r="P96" s="77">
        <v>3.125E-2</v>
      </c>
      <c r="Q96" s="77">
        <f t="shared" si="9"/>
        <v>0.44736842000000004</v>
      </c>
      <c r="R96" s="77">
        <f t="shared" si="10"/>
        <v>1.3980263125000001E-2</v>
      </c>
      <c r="S96" s="78">
        <f>IF(P96="","",(P96-Players!$AA$2)/Players!$AA$3)</f>
        <v>-3.9657572402764472</v>
      </c>
      <c r="T96" s="78">
        <f>IFERROR((Q96-Players!$AC$2)/Players!$AC$3,"")</f>
        <v>-2.5496526827627277</v>
      </c>
      <c r="U96" s="78">
        <f>IFERROR(((R96-Players!$AD$2)/Players!$AD$3)*M96,"")</f>
        <v>-135.94613117552166</v>
      </c>
      <c r="V96" s="78">
        <f t="shared" si="11"/>
        <v>-2.2227126872974514</v>
      </c>
    </row>
    <row r="97" spans="1:22" x14ac:dyDescent="0.45">
      <c r="A97" t="s">
        <v>75</v>
      </c>
      <c r="B97" t="s">
        <v>35</v>
      </c>
      <c r="C97" s="68">
        <v>29</v>
      </c>
      <c r="D97" s="69">
        <v>0.17241379000000001</v>
      </c>
      <c r="E97" s="69">
        <v>0.31034483000000002</v>
      </c>
      <c r="F97" s="69">
        <v>0.58333332999999998</v>
      </c>
      <c r="G97" s="69">
        <f t="shared" si="6"/>
        <v>0.51724137999999997</v>
      </c>
      <c r="H97" s="69">
        <f t="shared" si="7"/>
        <v>0.30172413660919539</v>
      </c>
      <c r="I97" s="72">
        <f>(F97-Players!$AA$2)/Players!$AA$3</f>
        <v>2.0667296119119003</v>
      </c>
      <c r="J97" s="72">
        <f>(G97-Players!$AC$2)/Players!$AC$3</f>
        <v>-1.6716661696028359</v>
      </c>
      <c r="K97" s="72">
        <f>((H97-Players!$AD$2)/Players!$AD$3)*C97</f>
        <v>19.061358471215659</v>
      </c>
      <c r="L97" s="72">
        <f t="shared" si="8"/>
        <v>1.0174742802497572E-2</v>
      </c>
      <c r="M97" s="76" cm="1">
        <f t="array" ref="M97:P97">_xlfn.XLOOKUP(A97,LvL!A:A,LvL!C:F,"")</f>
        <v>30</v>
      </c>
      <c r="N97" s="77">
        <v>0.13333333</v>
      </c>
      <c r="O97" s="77">
        <v>0.26666666999999999</v>
      </c>
      <c r="P97" s="77">
        <v>0.375</v>
      </c>
      <c r="Q97" s="77">
        <f t="shared" si="9"/>
        <v>0.6</v>
      </c>
      <c r="R97" s="77">
        <f t="shared" si="10"/>
        <v>0.22499999999999998</v>
      </c>
      <c r="S97" s="78">
        <f>IF(P97="","",(P97-Players!$AA$2)/Players!$AA$3)</f>
        <v>-0.20968049831116359</v>
      </c>
      <c r="T97" s="78">
        <f>IFERROR((Q97-Players!$AC$2)/Players!$AC$3,"")</f>
        <v>-0.63176529510539736</v>
      </c>
      <c r="U97" s="78">
        <f>IFERROR(((R97-Players!$AD$2)/Players!$AD$3)*M97,"")</f>
        <v>-14.156558026733782</v>
      </c>
      <c r="V97" s="78">
        <f t="shared" si="11"/>
        <v>-8.06763598511126E-2</v>
      </c>
    </row>
    <row r="98" spans="1:22" x14ac:dyDescent="0.45">
      <c r="A98" t="s">
        <v>337</v>
      </c>
      <c r="B98" t="s">
        <v>7</v>
      </c>
      <c r="C98" s="68">
        <v>149</v>
      </c>
      <c r="D98" s="69">
        <v>0.10738254999999999</v>
      </c>
      <c r="E98" s="69">
        <v>0.18120805000000001</v>
      </c>
      <c r="F98" s="69">
        <v>0.36641221000000002</v>
      </c>
      <c r="G98" s="69">
        <f t="shared" si="6"/>
        <v>0.71140939999999997</v>
      </c>
      <c r="H98" s="69">
        <f t="shared" si="7"/>
        <v>0.26066909046877401</v>
      </c>
      <c r="I98" s="72">
        <f>(F98-Players!$AA$2)/Players!$AA$3</f>
        <v>-0.30351729331882027</v>
      </c>
      <c r="J98" s="72">
        <f>(G98-Players!$AC$2)/Players!$AC$3</f>
        <v>0.76814606744795255</v>
      </c>
      <c r="K98" s="72">
        <f>((H98-Players!$AD$2)/Players!$AD$3)*C98</f>
        <v>7.9071420621716797</v>
      </c>
      <c r="L98" s="72">
        <f t="shared" si="8"/>
        <v>-7.7071304011336175E-2</v>
      </c>
      <c r="M98" s="76" t="str" cm="1">
        <f t="array" ref="M98">_xlfn.XLOOKUP(A98,LvL!A:A,LvL!C:F,"")</f>
        <v/>
      </c>
      <c r="N98" s="77"/>
      <c r="O98" s="77"/>
      <c r="P98" s="77"/>
      <c r="Q98" s="77" t="str">
        <f t="shared" si="9"/>
        <v/>
      </c>
      <c r="R98" s="77" t="str">
        <f t="shared" si="10"/>
        <v/>
      </c>
      <c r="S98" s="78" t="str">
        <f>IF(P98="","",(P98-Players!$AA$2)/Players!$AA$3)</f>
        <v/>
      </c>
      <c r="T98" s="78" t="str">
        <f>IFERROR((Q98-Players!$AC$2)/Players!$AC$3,"")</f>
        <v/>
      </c>
      <c r="U98" s="78" t="str">
        <f>IFERROR(((R98-Players!$AD$2)/Players!$AD$3)*M98,"")</f>
        <v/>
      </c>
      <c r="V98" s="78" t="str">
        <f t="shared" si="11"/>
        <v/>
      </c>
    </row>
    <row r="99" spans="1:22" x14ac:dyDescent="0.45">
      <c r="A99" t="s">
        <v>257</v>
      </c>
      <c r="B99" t="s">
        <v>66</v>
      </c>
      <c r="C99" s="68">
        <v>124</v>
      </c>
      <c r="D99" s="69">
        <v>0.14516129</v>
      </c>
      <c r="E99" s="69">
        <v>0.25</v>
      </c>
      <c r="F99" s="69">
        <v>0.43269231000000002</v>
      </c>
      <c r="G99" s="69">
        <f t="shared" si="6"/>
        <v>0.60483871</v>
      </c>
      <c r="H99" s="69">
        <f t="shared" si="7"/>
        <v>0.26170905860732013</v>
      </c>
      <c r="I99" s="72">
        <f>(F99-Players!$AA$2)/Players!$AA$3</f>
        <v>0.4207100290524764</v>
      </c>
      <c r="J99" s="72">
        <f>(G99-Players!$AC$2)/Players!$AC$3</f>
        <v>-0.57096463457674762</v>
      </c>
      <c r="K99" s="72">
        <f>((H99-Players!$AD$2)/Players!$AD$3)*C99</f>
        <v>8.478327513905521</v>
      </c>
      <c r="L99" s="72">
        <f t="shared" si="8"/>
        <v>-7.2603605803423898E-2</v>
      </c>
      <c r="M99" s="76" cm="1">
        <f t="array" ref="M99:P99">_xlfn.XLOOKUP(A99,LvL!A:A,LvL!C:F,"")</f>
        <v>30</v>
      </c>
      <c r="N99" s="77">
        <v>0.1</v>
      </c>
      <c r="O99" s="77">
        <v>0.2</v>
      </c>
      <c r="P99" s="77">
        <v>0.29629630000000001</v>
      </c>
      <c r="Q99" s="77">
        <f t="shared" si="9"/>
        <v>0.7</v>
      </c>
      <c r="R99" s="77">
        <f t="shared" si="10"/>
        <v>0.20740740999999999</v>
      </c>
      <c r="S99" s="78">
        <f>IF(P99="","",(P99-Players!$AA$2)/Players!$AA$3)</f>
        <v>-1.0696576243522198</v>
      </c>
      <c r="T99" s="78">
        <f>IFERROR((Q99-Players!$AC$2)/Players!$AC$3,"")</f>
        <v>0.62478160538356464</v>
      </c>
      <c r="U99" s="78">
        <f>IFERROR(((R99-Players!$AD$2)/Players!$AD$3)*M99,"")</f>
        <v>-21.924030091748328</v>
      </c>
      <c r="V99" s="78">
        <f t="shared" si="11"/>
        <v>-0.21729074239237681</v>
      </c>
    </row>
    <row r="100" spans="1:22" x14ac:dyDescent="0.45">
      <c r="A100" t="s">
        <v>149</v>
      </c>
      <c r="B100" t="s">
        <v>18</v>
      </c>
      <c r="C100" s="68">
        <v>156</v>
      </c>
      <c r="D100" s="69">
        <v>9.6153849999999999E-2</v>
      </c>
      <c r="E100" s="69">
        <v>0.26282051000000001</v>
      </c>
      <c r="F100" s="69">
        <v>0.40458015000000003</v>
      </c>
      <c r="G100" s="69">
        <f t="shared" si="6"/>
        <v>0.64102564000000006</v>
      </c>
      <c r="H100" s="69">
        <f t="shared" si="7"/>
        <v>0.25934624958504604</v>
      </c>
      <c r="I100" s="72">
        <f>(F100-Players!$AA$2)/Players!$AA$3</f>
        <v>0.11353495896547491</v>
      </c>
      <c r="J100" s="72">
        <f>(G100-Players!$AC$2)/Players!$AC$3</f>
        <v>-0.11625888727963639</v>
      </c>
      <c r="K100" s="72">
        <f>((H100-Players!$AD$2)/Players!$AD$3)*C100</f>
        <v>5.2415060928775503</v>
      </c>
      <c r="L100" s="72">
        <f t="shared" si="8"/>
        <v>-9.792137469645458E-2</v>
      </c>
      <c r="M100" s="76" cm="1">
        <f t="array" ref="M100:P100">_xlfn.XLOOKUP(A100,LvL!A:A,LvL!C:F,"")</f>
        <v>28</v>
      </c>
      <c r="N100" s="77">
        <v>7.1428569999999997E-2</v>
      </c>
      <c r="O100" s="77">
        <v>0.25</v>
      </c>
      <c r="P100" s="77">
        <v>0.15384614999999999</v>
      </c>
      <c r="Q100" s="77">
        <f t="shared" si="9"/>
        <v>0.67857142999999998</v>
      </c>
      <c r="R100" s="77">
        <f t="shared" si="10"/>
        <v>0.10439560200549448</v>
      </c>
      <c r="S100" s="78">
        <f>IF(P100="","",(P100-Players!$AA$2)/Players!$AA$3)</f>
        <v>-2.626177465237939</v>
      </c>
      <c r="T100" s="78">
        <f>IFERROR((Q100-Players!$AC$2)/Players!$AC$3,"")</f>
        <v>0.35552157322945727</v>
      </c>
      <c r="U100" s="78">
        <f>IFERROR(((R100-Players!$AD$2)/Players!$AD$3)*M100,"")</f>
        <v>-62.91203811460985</v>
      </c>
      <c r="V100" s="78">
        <f t="shared" si="11"/>
        <v>-0.93818827002695149</v>
      </c>
    </row>
    <row r="101" spans="1:22" x14ac:dyDescent="0.45">
      <c r="A101" t="s">
        <v>255</v>
      </c>
      <c r="B101" t="s">
        <v>29</v>
      </c>
      <c r="C101" s="68">
        <v>113</v>
      </c>
      <c r="D101" s="69">
        <v>0.14159292000000001</v>
      </c>
      <c r="E101" s="69">
        <v>0.2300885</v>
      </c>
      <c r="F101" s="69">
        <v>0.41666667000000002</v>
      </c>
      <c r="G101" s="69">
        <f t="shared" si="6"/>
        <v>0.62831857999999996</v>
      </c>
      <c r="H101" s="69">
        <f t="shared" si="7"/>
        <v>0.26179941042772858</v>
      </c>
      <c r="I101" s="72">
        <f>(F101-Players!$AA$2)/Players!$AA$3</f>
        <v>0.24560156744052422</v>
      </c>
      <c r="J101" s="72">
        <f>(G101-Players!$AC$2)/Players!$AC$3</f>
        <v>-0.27592905585291044</v>
      </c>
      <c r="K101" s="72">
        <f>((H101-Players!$AD$2)/Players!$AD$3)*C101</f>
        <v>7.8764780330546476</v>
      </c>
      <c r="L101" s="72">
        <f t="shared" si="8"/>
        <v>-7.7311151905776893E-2</v>
      </c>
      <c r="M101" s="76" t="str" cm="1">
        <f t="array" ref="M101">_xlfn.XLOOKUP(A101,LvL!A:A,LvL!C:F,"")</f>
        <v/>
      </c>
      <c r="N101" s="77"/>
      <c r="O101" s="77"/>
      <c r="P101" s="77"/>
      <c r="Q101" s="77" t="str">
        <f t="shared" si="9"/>
        <v/>
      </c>
      <c r="R101" s="77" t="str">
        <f t="shared" si="10"/>
        <v/>
      </c>
      <c r="S101" s="78" t="str">
        <f>IF(P101="","",(P101-Players!$AA$2)/Players!$AA$3)</f>
        <v/>
      </c>
      <c r="T101" s="78" t="str">
        <f>IFERROR((Q101-Players!$AC$2)/Players!$AC$3,"")</f>
        <v/>
      </c>
      <c r="U101" s="78" t="str">
        <f>IFERROR(((R101-Players!$AD$2)/Players!$AD$3)*M101,"")</f>
        <v/>
      </c>
      <c r="V101" s="78" t="str">
        <f t="shared" si="11"/>
        <v/>
      </c>
    </row>
    <row r="102" spans="1:22" x14ac:dyDescent="0.45">
      <c r="A102" t="s">
        <v>201</v>
      </c>
      <c r="B102" t="s">
        <v>8</v>
      </c>
      <c r="C102" s="68">
        <v>80</v>
      </c>
      <c r="D102" s="69">
        <v>0.1125</v>
      </c>
      <c r="E102" s="69">
        <v>0.23749999999999999</v>
      </c>
      <c r="F102" s="69">
        <v>0.4084507</v>
      </c>
      <c r="G102" s="69">
        <f t="shared" si="6"/>
        <v>0.64999999999999991</v>
      </c>
      <c r="H102" s="69">
        <f t="shared" si="7"/>
        <v>0.26549295499999997</v>
      </c>
      <c r="I102" s="72">
        <f>(F102-Players!$AA$2)/Players!$AA$3</f>
        <v>0.15582756357235092</v>
      </c>
      <c r="J102" s="72">
        <f>(G102-Players!$AC$2)/Players!$AC$3</f>
        <v>-3.4918448609170512E-3</v>
      </c>
      <c r="K102" s="72">
        <f>((H102-Players!$AD$2)/Players!$AD$3)*C102</f>
        <v>9.9249931350801095</v>
      </c>
      <c r="L102" s="72">
        <f t="shared" si="8"/>
        <v>-6.1288077049057553E-2</v>
      </c>
      <c r="M102" s="76" cm="1">
        <f t="array" ref="M102:P102">_xlfn.XLOOKUP(A102,LvL!A:A,LvL!C:F,"")</f>
        <v>19</v>
      </c>
      <c r="N102" s="77">
        <v>0.15789474000000001</v>
      </c>
      <c r="O102" s="77">
        <v>0.31578947000000002</v>
      </c>
      <c r="P102" s="77">
        <v>0.4375</v>
      </c>
      <c r="Q102" s="77">
        <f t="shared" si="9"/>
        <v>0.52631578999999995</v>
      </c>
      <c r="R102" s="77">
        <f t="shared" si="10"/>
        <v>0.23026315812499998</v>
      </c>
      <c r="S102" s="78">
        <f>IF(P102="","",(P102-Players!$AA$2)/Players!$AA$3)</f>
        <v>0.47324254568252433</v>
      </c>
      <c r="T102" s="78">
        <f>IFERROR((Q102-Players!$AC$2)/Players!$AC$3,"")</f>
        <v>-1.5576419520101759</v>
      </c>
      <c r="U102" s="78">
        <f>IFERROR(((R102-Players!$AD$2)/Players!$AD$3)*M102,"")</f>
        <v>-7.49408825316236</v>
      </c>
      <c r="V102" s="78">
        <f t="shared" si="11"/>
        <v>3.6503230458053398E-2</v>
      </c>
    </row>
    <row r="103" spans="1:22" x14ac:dyDescent="0.45">
      <c r="A103" t="s">
        <v>521</v>
      </c>
      <c r="B103" t="s">
        <v>10</v>
      </c>
      <c r="C103" s="68">
        <v>10</v>
      </c>
      <c r="D103" s="69">
        <v>0</v>
      </c>
      <c r="E103" s="69">
        <v>0.1</v>
      </c>
      <c r="F103" s="69">
        <v>0.4</v>
      </c>
      <c r="G103" s="69">
        <f t="shared" si="6"/>
        <v>0.9</v>
      </c>
      <c r="H103" s="69">
        <f t="shared" si="7"/>
        <v>0.36000000000000004</v>
      </c>
      <c r="I103" s="72">
        <f>(F103-Players!$AA$2)/Players!$AA$3</f>
        <v>6.348871928631182E-2</v>
      </c>
      <c r="J103" s="72">
        <f>(G103-Players!$AC$2)/Players!$AC$3</f>
        <v>3.1378754063614904</v>
      </c>
      <c r="K103" s="72">
        <f>((H103-Players!$AD$2)/Players!$AD$3)*C103</f>
        <v>15.149526166062488</v>
      </c>
      <c r="L103" s="72">
        <f t="shared" si="8"/>
        <v>-2.0422826036720656E-2</v>
      </c>
      <c r="M103" s="76" t="str" cm="1">
        <f t="array" ref="M103">_xlfn.XLOOKUP(A103,LvL!A:A,LvL!C:F,"")</f>
        <v/>
      </c>
      <c r="N103" s="77"/>
      <c r="O103" s="77"/>
      <c r="P103" s="77"/>
      <c r="Q103" s="77" t="str">
        <f t="shared" si="9"/>
        <v/>
      </c>
      <c r="R103" s="77" t="str">
        <f t="shared" si="10"/>
        <v/>
      </c>
      <c r="S103" s="78" t="str">
        <f>IF(P103="","",(P103-Players!$AA$2)/Players!$AA$3)</f>
        <v/>
      </c>
      <c r="T103" s="78" t="str">
        <f>IFERROR((Q103-Players!$AC$2)/Players!$AC$3,"")</f>
        <v/>
      </c>
      <c r="U103" s="78" t="str">
        <f>IFERROR(((R103-Players!$AD$2)/Players!$AD$3)*M103,"")</f>
        <v/>
      </c>
      <c r="V103" s="78" t="str">
        <f t="shared" si="11"/>
        <v/>
      </c>
    </row>
    <row r="104" spans="1:22" x14ac:dyDescent="0.45">
      <c r="A104" t="s">
        <v>394</v>
      </c>
      <c r="B104" t="s">
        <v>7</v>
      </c>
      <c r="C104" s="68">
        <v>81</v>
      </c>
      <c r="D104" s="69">
        <v>6.1728400000000003E-2</v>
      </c>
      <c r="E104" s="69">
        <v>0.25925925999999999</v>
      </c>
      <c r="F104" s="69">
        <v>0.38666666999999999</v>
      </c>
      <c r="G104" s="69">
        <f t="shared" si="6"/>
        <v>0.67901233999999999</v>
      </c>
      <c r="H104" s="69">
        <f t="shared" si="7"/>
        <v>0.2625514403967078</v>
      </c>
      <c r="I104" s="72">
        <f>(F104-Players!$AA$2)/Players!$AA$3</f>
        <v>-8.2201493676446261E-2</v>
      </c>
      <c r="J104" s="72">
        <f>(G104-Players!$AC$2)/Players!$AC$3</f>
        <v>0.36106181416840338</v>
      </c>
      <c r="K104" s="72">
        <f>((H104-Players!$AD$2)/Players!$AD$3)*C104</f>
        <v>6.5424679588830212</v>
      </c>
      <c r="L104" s="72">
        <f t="shared" si="8"/>
        <v>-8.7745511533848602E-2</v>
      </c>
      <c r="M104" s="76" cm="1">
        <f t="array" ref="M104:P104">_xlfn.XLOOKUP(A104,LvL!A:A,LvL!C:F,"")</f>
        <v>31</v>
      </c>
      <c r="N104" s="77">
        <v>3.2258059999999998E-2</v>
      </c>
      <c r="O104" s="77">
        <v>0.29032258</v>
      </c>
      <c r="P104" s="77">
        <v>0.46666667000000001</v>
      </c>
      <c r="Q104" s="77">
        <f t="shared" si="9"/>
        <v>0.67741936000000003</v>
      </c>
      <c r="R104" s="77">
        <f t="shared" si="10"/>
        <v>0.31612903692473121</v>
      </c>
      <c r="S104" s="78">
        <f>IF(P104="","",(P104-Players!$AA$2)/Players!$AA$3)</f>
        <v>0.79194000263547437</v>
      </c>
      <c r="T104" s="78">
        <f>IFERROR((Q104-Players!$AC$2)/Players!$AC$3,"")</f>
        <v>0.34104527335299473</v>
      </c>
      <c r="U104" s="78">
        <f>IFERROR(((R104-Players!$AD$2)/Players!$AD$3)*M104,"")</f>
        <v>26.947981225653844</v>
      </c>
      <c r="V104" s="78">
        <f t="shared" si="11"/>
        <v>0.64227072030650068</v>
      </c>
    </row>
    <row r="105" spans="1:22" x14ac:dyDescent="0.45">
      <c r="A105" t="s">
        <v>167</v>
      </c>
      <c r="B105" t="s">
        <v>114</v>
      </c>
      <c r="C105" s="68">
        <v>67</v>
      </c>
      <c r="D105" s="69">
        <v>7.4626869999999998E-2</v>
      </c>
      <c r="E105" s="69">
        <v>0.26865672000000002</v>
      </c>
      <c r="F105" s="69">
        <v>0.40322581000000002</v>
      </c>
      <c r="G105" s="69">
        <f t="shared" si="6"/>
        <v>0.65671641000000003</v>
      </c>
      <c r="H105" s="69">
        <f t="shared" si="7"/>
        <v>0.26480500636254212</v>
      </c>
      <c r="I105" s="72">
        <f>(F105-Players!$AA$2)/Players!$AA$3</f>
        <v>9.8736399039036235E-2</v>
      </c>
      <c r="J105" s="72">
        <f>(G105-Players!$AC$2)/Players!$AC$3</f>
        <v>8.0902996818215139E-2</v>
      </c>
      <c r="K105" s="72">
        <f>((H105-Players!$AD$2)/Players!$AD$3)*C105</f>
        <v>7.6338229223152174</v>
      </c>
      <c r="L105" s="72">
        <f t="shared" si="8"/>
        <v>-7.9209151583640655E-2</v>
      </c>
      <c r="M105" s="76" t="str" cm="1">
        <f t="array" ref="M105">_xlfn.XLOOKUP(A105,LvL!A:A,LvL!C:F,"")</f>
        <v/>
      </c>
      <c r="N105" s="77"/>
      <c r="O105" s="77"/>
      <c r="P105" s="77"/>
      <c r="Q105" s="77" t="str">
        <f t="shared" si="9"/>
        <v/>
      </c>
      <c r="R105" s="77" t="str">
        <f t="shared" si="10"/>
        <v/>
      </c>
      <c r="S105" s="78" t="str">
        <f>IF(P105="","",(P105-Players!$AA$2)/Players!$AA$3)</f>
        <v/>
      </c>
      <c r="T105" s="78" t="str">
        <f>IFERROR((Q105-Players!$AC$2)/Players!$AC$3,"")</f>
        <v/>
      </c>
      <c r="U105" s="78" t="str">
        <f>IFERROR(((R105-Players!$AD$2)/Players!$AD$3)*M105,"")</f>
        <v/>
      </c>
      <c r="V105" s="78" t="str">
        <f t="shared" si="11"/>
        <v/>
      </c>
    </row>
    <row r="106" spans="1:22" x14ac:dyDescent="0.45">
      <c r="A106" t="s">
        <v>82</v>
      </c>
      <c r="B106" t="s">
        <v>22</v>
      </c>
      <c r="C106" s="68">
        <v>141</v>
      </c>
      <c r="D106" s="69">
        <v>0.11347517999999999</v>
      </c>
      <c r="E106" s="69">
        <v>0.27659573999999998</v>
      </c>
      <c r="F106" s="69">
        <v>0.42148760000000002</v>
      </c>
      <c r="G106" s="69">
        <f t="shared" si="6"/>
        <v>0.60992908000000001</v>
      </c>
      <c r="H106" s="69">
        <f t="shared" si="7"/>
        <v>0.25707754409940803</v>
      </c>
      <c r="I106" s="72">
        <f>(F106-Players!$AA$2)/Players!$AA$3</f>
        <v>0.29827875448821206</v>
      </c>
      <c r="J106" s="72">
        <f>(G106-Players!$AC$2)/Players!$AC$3</f>
        <v>-0.50700174811832754</v>
      </c>
      <c r="K106" s="72">
        <f>((H106-Players!$AD$2)/Players!$AD$3)*C106</f>
        <v>2.9629559671003045E-2</v>
      </c>
      <c r="L106" s="72">
        <f t="shared" si="8"/>
        <v>-0.13868762911799967</v>
      </c>
      <c r="M106" s="76" cm="1">
        <f t="array" ref="M106:P106">_xlfn.XLOOKUP(A106,LvL!A:A,LvL!C:F,"")</f>
        <v>19</v>
      </c>
      <c r="N106" s="77">
        <v>0</v>
      </c>
      <c r="O106" s="77">
        <v>0.47368420999999999</v>
      </c>
      <c r="P106" s="77">
        <v>0.38888888999999999</v>
      </c>
      <c r="Q106" s="77">
        <f t="shared" si="9"/>
        <v>0.52631578999999995</v>
      </c>
      <c r="R106" s="77">
        <f t="shared" si="10"/>
        <v>0.20467836336257308</v>
      </c>
      <c r="S106" s="78">
        <f>IF(P106="","",(P106-Players!$AA$2)/Players!$AA$3)</f>
        <v>-5.7919809727267853E-2</v>
      </c>
      <c r="T106" s="78">
        <f>IFERROR((Q106-Players!$AC$2)/Players!$AC$3,"")</f>
        <v>-1.5576419520101759</v>
      </c>
      <c r="U106" s="78">
        <f>IFERROR(((R106-Players!$AD$2)/Players!$AD$3)*M106,"")</f>
        <v>-14.648339737299235</v>
      </c>
      <c r="V106" s="78">
        <f t="shared" si="11"/>
        <v>-8.9325821886076517E-2</v>
      </c>
    </row>
    <row r="107" spans="1:22" x14ac:dyDescent="0.45">
      <c r="A107" t="s">
        <v>226</v>
      </c>
      <c r="B107" t="s">
        <v>14</v>
      </c>
      <c r="C107" s="68">
        <v>116</v>
      </c>
      <c r="D107" s="69">
        <v>0.14655172</v>
      </c>
      <c r="E107" s="69">
        <v>0.19827586</v>
      </c>
      <c r="F107" s="69">
        <v>0.39393939</v>
      </c>
      <c r="G107" s="69">
        <f t="shared" si="6"/>
        <v>0.65517242000000009</v>
      </c>
      <c r="H107" s="69">
        <f t="shared" si="7"/>
        <v>0.25809822347962386</v>
      </c>
      <c r="I107" s="72">
        <f>(F107-Players!$AA$2)/Players!$AA$3</f>
        <v>-2.7341643882257721E-3</v>
      </c>
      <c r="J107" s="72">
        <f>(G107-Players!$AC$2)/Players!$AC$3</f>
        <v>6.1502038329356364E-2</v>
      </c>
      <c r="K107" s="72">
        <f>((H107-Players!$AD$2)/Players!$AD$3)*C107</f>
        <v>1.7668889611475924</v>
      </c>
      <c r="L107" s="72">
        <f t="shared" si="8"/>
        <v>-0.1250991340134843</v>
      </c>
      <c r="M107" s="76" cm="1">
        <f t="array" ref="M107:P107">_xlfn.XLOOKUP(A107,LvL!A:A,LvL!C:F,"")</f>
        <v>23</v>
      </c>
      <c r="N107" s="77">
        <v>0.13043478</v>
      </c>
      <c r="O107" s="77">
        <v>0.34782608999999998</v>
      </c>
      <c r="P107" s="77">
        <v>0.1</v>
      </c>
      <c r="Q107" s="77">
        <f t="shared" si="9"/>
        <v>0.52173913000000005</v>
      </c>
      <c r="R107" s="77">
        <f t="shared" si="10"/>
        <v>5.2173913000000009E-2</v>
      </c>
      <c r="S107" s="78">
        <f>IF(P107="","",(P107-Players!$AA$2)/Players!$AA$3)</f>
        <v>-3.2145418918833908</v>
      </c>
      <c r="T107" s="78">
        <f>IFERROR((Q107-Players!$AC$2)/Players!$AC$3,"")</f>
        <v>-1.6151498313860926</v>
      </c>
      <c r="U107" s="78">
        <f>IFERROR(((R107-Players!$AD$2)/Players!$AD$3)*M107,"")</f>
        <v>-69.354698868932175</v>
      </c>
      <c r="V107" s="78">
        <f t="shared" si="11"/>
        <v>-1.0515018569323884</v>
      </c>
    </row>
    <row r="108" spans="1:22" x14ac:dyDescent="0.45">
      <c r="A108" t="s">
        <v>51</v>
      </c>
      <c r="B108" t="s">
        <v>29</v>
      </c>
      <c r="C108" s="68">
        <v>64</v>
      </c>
      <c r="D108" s="69">
        <v>0.125</v>
      </c>
      <c r="E108" s="69">
        <v>0.28125</v>
      </c>
      <c r="F108" s="69">
        <v>0.44444444</v>
      </c>
      <c r="G108" s="69">
        <f t="shared" si="6"/>
        <v>0.59375</v>
      </c>
      <c r="H108" s="69">
        <f t="shared" si="7"/>
        <v>0.26388888625000001</v>
      </c>
      <c r="I108" s="72">
        <f>(F108-Players!$AA$2)/Players!$AA$3</f>
        <v>0.54912283534062867</v>
      </c>
      <c r="J108" s="72">
        <f>(G108-Players!$AC$2)/Players!$AC$3</f>
        <v>-0.71029947638595725</v>
      </c>
      <c r="K108" s="72">
        <f>((H108-Players!$AD$2)/Players!$AD$3)*C108</f>
        <v>6.4291087901127568</v>
      </c>
      <c r="L108" s="72">
        <f t="shared" si="8"/>
        <v>-8.8632184248687518E-2</v>
      </c>
      <c r="M108" s="76" cm="1">
        <f t="array" ref="M108:P108">_xlfn.XLOOKUP(A108,LvL!A:A,LvL!C:F,"")</f>
        <v>15</v>
      </c>
      <c r="N108" s="77">
        <v>0.26666666999999999</v>
      </c>
      <c r="O108" s="77">
        <v>0.2</v>
      </c>
      <c r="P108" s="77">
        <v>0.45454545000000002</v>
      </c>
      <c r="Q108" s="77">
        <f t="shared" si="9"/>
        <v>0.53333333000000005</v>
      </c>
      <c r="R108" s="77">
        <f t="shared" si="10"/>
        <v>0.24242423848484854</v>
      </c>
      <c r="S108" s="78">
        <f>IF(P108="","",(P108-Players!$AA$2)/Players!$AA$3)</f>
        <v>0.65949423528639983</v>
      </c>
      <c r="T108" s="78">
        <f>IFERROR((Q108-Players!$AC$2)/Players!$AC$3,"")</f>
        <v>-1.4694632706496014</v>
      </c>
      <c r="U108" s="78">
        <f>IFERROR(((R108-Players!$AD$2)/Players!$AD$3)*M108,"")</f>
        <v>-3.2317082217662065</v>
      </c>
      <c r="V108" s="78">
        <f t="shared" si="11"/>
        <v>0.11147001646918653</v>
      </c>
    </row>
    <row r="109" spans="1:22" x14ac:dyDescent="0.45">
      <c r="A109" t="s">
        <v>150</v>
      </c>
      <c r="B109" t="s">
        <v>63</v>
      </c>
      <c r="C109" s="68">
        <v>131</v>
      </c>
      <c r="D109" s="69">
        <v>0.12977099</v>
      </c>
      <c r="E109" s="69">
        <v>0.19083969000000001</v>
      </c>
      <c r="F109" s="69">
        <v>0.37719298000000001</v>
      </c>
      <c r="G109" s="69">
        <f t="shared" si="6"/>
        <v>0.67938931999999996</v>
      </c>
      <c r="H109" s="69">
        <f t="shared" si="7"/>
        <v>0.25626088219097359</v>
      </c>
      <c r="I109" s="72">
        <f>(F109-Players!$AA$2)/Players!$AA$3</f>
        <v>-0.18571831307888703</v>
      </c>
      <c r="J109" s="72">
        <f>(G109-Players!$AC$2)/Players!$AC$3</f>
        <v>0.36579874467386631</v>
      </c>
      <c r="K109" s="72">
        <f>((H109-Players!$AD$2)/Players!$AD$3)*C109</f>
        <v>-1.5469703548603917</v>
      </c>
      <c r="L109" s="72">
        <f t="shared" si="8"/>
        <v>-0.15101947789209763</v>
      </c>
      <c r="M109" s="76" t="str" cm="1">
        <f t="array" ref="M109">_xlfn.XLOOKUP(A109,LvL!A:A,LvL!C:F,"")</f>
        <v/>
      </c>
      <c r="N109" s="77"/>
      <c r="O109" s="77"/>
      <c r="P109" s="77"/>
      <c r="Q109" s="77" t="str">
        <f t="shared" si="9"/>
        <v/>
      </c>
      <c r="R109" s="77" t="str">
        <f t="shared" si="10"/>
        <v/>
      </c>
      <c r="S109" s="78" t="str">
        <f>IF(P109="","",(P109-Players!$AA$2)/Players!$AA$3)</f>
        <v/>
      </c>
      <c r="T109" s="78" t="str">
        <f>IFERROR((Q109-Players!$AC$2)/Players!$AC$3,"")</f>
        <v/>
      </c>
      <c r="U109" s="78" t="str">
        <f>IFERROR(((R109-Players!$AD$2)/Players!$AD$3)*M109,"")</f>
        <v/>
      </c>
      <c r="V109" s="78" t="str">
        <f t="shared" si="11"/>
        <v/>
      </c>
    </row>
    <row r="110" spans="1:22" x14ac:dyDescent="0.45">
      <c r="A110" t="s">
        <v>377</v>
      </c>
      <c r="B110" t="s">
        <v>33</v>
      </c>
      <c r="C110" s="68">
        <v>34</v>
      </c>
      <c r="D110" s="69">
        <v>0.11764706</v>
      </c>
      <c r="E110" s="69">
        <v>0.29411765000000001</v>
      </c>
      <c r="F110" s="69">
        <v>0.46153845999999998</v>
      </c>
      <c r="G110" s="69">
        <f t="shared" si="6"/>
        <v>0.58823528999999997</v>
      </c>
      <c r="H110" s="69">
        <f t="shared" si="7"/>
        <v>0.27149320986425335</v>
      </c>
      <c r="I110" s="72">
        <f>(F110-Players!$AA$2)/Players!$AA$3</f>
        <v>0.73590523810045227</v>
      </c>
      <c r="J110" s="72">
        <f>(G110-Players!$AC$2)/Players!$AC$3</f>
        <v>-0.77959439396191255</v>
      </c>
      <c r="K110" s="72">
        <f>((H110-Players!$AD$2)/Players!$AD$3)*C110</f>
        <v>7.2205824163638441</v>
      </c>
      <c r="L110" s="72">
        <f t="shared" si="8"/>
        <v>-8.2441436058449072E-2</v>
      </c>
      <c r="M110" s="76" t="str" cm="1">
        <f t="array" ref="M110">_xlfn.XLOOKUP(A110,LvL!A:A,LvL!C:F,"")</f>
        <v/>
      </c>
      <c r="N110" s="77"/>
      <c r="O110" s="77"/>
      <c r="P110" s="77"/>
      <c r="Q110" s="77" t="str">
        <f t="shared" si="9"/>
        <v/>
      </c>
      <c r="R110" s="77" t="str">
        <f t="shared" si="10"/>
        <v/>
      </c>
      <c r="S110" s="78" t="str">
        <f>IF(P110="","",(P110-Players!$AA$2)/Players!$AA$3)</f>
        <v/>
      </c>
      <c r="T110" s="78" t="str">
        <f>IFERROR((Q110-Players!$AC$2)/Players!$AC$3,"")</f>
        <v/>
      </c>
      <c r="U110" s="78" t="str">
        <f>IFERROR(((R110-Players!$AD$2)/Players!$AD$3)*M110,"")</f>
        <v/>
      </c>
      <c r="V110" s="78" t="str">
        <f t="shared" si="11"/>
        <v/>
      </c>
    </row>
    <row r="111" spans="1:22" x14ac:dyDescent="0.45">
      <c r="A111" t="s">
        <v>70</v>
      </c>
      <c r="B111" t="s">
        <v>53</v>
      </c>
      <c r="C111" s="68">
        <v>59</v>
      </c>
      <c r="D111" s="69">
        <v>5.0847459999999997E-2</v>
      </c>
      <c r="E111" s="69">
        <v>0.20338982999999999</v>
      </c>
      <c r="F111" s="69">
        <v>0.35185185000000002</v>
      </c>
      <c r="G111" s="69">
        <f t="shared" si="6"/>
        <v>0.74576271000000005</v>
      </c>
      <c r="H111" s="69">
        <f t="shared" si="7"/>
        <v>0.26239798917451351</v>
      </c>
      <c r="I111" s="72">
        <f>(F111-Players!$AA$2)/Players!$AA$3</f>
        <v>-0.46261497928432316</v>
      </c>
      <c r="J111" s="72">
        <f>(G111-Players!$AC$2)/Players!$AC$3</f>
        <v>1.1998115194683183</v>
      </c>
      <c r="K111" s="72">
        <f>((H111-Players!$AD$2)/Players!$AD$3)*C111</f>
        <v>4.6322563202037834</v>
      </c>
      <c r="L111" s="72">
        <f t="shared" si="8"/>
        <v>-0.10268680439933489</v>
      </c>
      <c r="M111" s="76" cm="1">
        <f t="array" ref="M111:P111">_xlfn.XLOOKUP(A111,LvL!A:A,LvL!C:F,"")</f>
        <v>16</v>
      </c>
      <c r="N111" s="77">
        <v>0.125</v>
      </c>
      <c r="O111" s="77">
        <v>0.4375</v>
      </c>
      <c r="P111" s="77">
        <v>0.42857142999999998</v>
      </c>
      <c r="Q111" s="77">
        <f t="shared" si="9"/>
        <v>0.4375</v>
      </c>
      <c r="R111" s="77">
        <f t="shared" si="10"/>
        <v>0.187500000625</v>
      </c>
      <c r="S111" s="78">
        <f>IF(P111="","",(P111-Players!$AA$2)/Players!$AA$3)</f>
        <v>0.3756821264359525</v>
      </c>
      <c r="T111" s="78">
        <f>IFERROR((Q111-Players!$AC$2)/Players!$AC$3,"")</f>
        <v>-2.6736540083999611</v>
      </c>
      <c r="U111" s="78">
        <f>IFERROR(((R111-Players!$AD$2)/Players!$AD$3)*M111,"")</f>
        <v>-16.380554730036128</v>
      </c>
      <c r="V111" s="78">
        <f t="shared" si="11"/>
        <v>-0.11979203788025375</v>
      </c>
    </row>
    <row r="112" spans="1:22" x14ac:dyDescent="0.45">
      <c r="A112" t="s">
        <v>140</v>
      </c>
      <c r="B112" t="s">
        <v>31</v>
      </c>
      <c r="C112" s="68">
        <v>112</v>
      </c>
      <c r="D112" s="69">
        <v>0.13392857</v>
      </c>
      <c r="E112" s="69">
        <v>0.375</v>
      </c>
      <c r="F112" s="69">
        <v>0.52083332999999998</v>
      </c>
      <c r="G112" s="69">
        <f t="shared" si="6"/>
        <v>0.49107142999999998</v>
      </c>
      <c r="H112" s="69">
        <f t="shared" si="7"/>
        <v>0.25576636815476189</v>
      </c>
      <c r="I112" s="72">
        <f>(F112-Players!$AA$2)/Players!$AA$3</f>
        <v>1.3838065679182123</v>
      </c>
      <c r="J112" s="72">
        <f>(G112-Players!$AC$2)/Players!$AC$3</f>
        <v>-2.0005038651873472</v>
      </c>
      <c r="K112" s="72">
        <f>((H112-Players!$AD$2)/Players!$AD$3)*C112</f>
        <v>-2.1377276664865876</v>
      </c>
      <c r="L112" s="72">
        <f t="shared" si="8"/>
        <v>-0.15564026326828626</v>
      </c>
      <c r="M112" s="76" cm="1">
        <f t="array" ref="M112:P112">_xlfn.XLOOKUP(A112,LvL!A:A,LvL!C:F,"")</f>
        <v>25</v>
      </c>
      <c r="N112" s="77">
        <v>0.24</v>
      </c>
      <c r="O112" s="77">
        <v>0.16</v>
      </c>
      <c r="P112" s="77">
        <v>0.22222222</v>
      </c>
      <c r="Q112" s="77">
        <f t="shared" si="9"/>
        <v>0.6</v>
      </c>
      <c r="R112" s="77">
        <f t="shared" si="10"/>
        <v>0.133333332</v>
      </c>
      <c r="S112" s="78">
        <f>IF(P112="","",(P112-Players!$AA$2)/Players!$AA$3)</f>
        <v>-1.8790479634663311</v>
      </c>
      <c r="T112" s="78">
        <f>IFERROR((Q112-Players!$AC$2)/Players!$AC$3,"")</f>
        <v>-0.63176529510539736</v>
      </c>
      <c r="U112" s="78">
        <f>IFERROR(((R112-Players!$AD$2)/Players!$AD$3)*M112,"")</f>
        <v>-45.524318484775847</v>
      </c>
      <c r="V112" s="78">
        <f t="shared" si="11"/>
        <v>-0.63237286945029769</v>
      </c>
    </row>
    <row r="113" spans="1:22" x14ac:dyDescent="0.45">
      <c r="A113" t="s">
        <v>231</v>
      </c>
      <c r="B113" t="s">
        <v>112</v>
      </c>
      <c r="C113" s="68">
        <v>95</v>
      </c>
      <c r="D113" s="69">
        <v>7.368421E-2</v>
      </c>
      <c r="E113" s="69">
        <v>0.15789474000000001</v>
      </c>
      <c r="F113" s="69">
        <v>0.33333332999999998</v>
      </c>
      <c r="G113" s="69">
        <f t="shared" si="6"/>
        <v>0.76842104999999994</v>
      </c>
      <c r="H113" s="69">
        <f t="shared" si="7"/>
        <v>0.25614034743859648</v>
      </c>
      <c r="I113" s="72">
        <f>(F113-Players!$AA$2)/Players!$AA$3</f>
        <v>-0.66496256406285137</v>
      </c>
      <c r="J113" s="72">
        <f>(G113-Players!$AC$2)/Players!$AC$3</f>
        <v>1.4845241884405675</v>
      </c>
      <c r="K113" s="72">
        <f>((H113-Players!$AD$2)/Players!$AD$3)*C113</f>
        <v>-1.2903738134107008</v>
      </c>
      <c r="L113" s="72">
        <f t="shared" si="8"/>
        <v>-0.14901243113537199</v>
      </c>
      <c r="M113" s="76" cm="1">
        <f t="array" ref="M113:P113">_xlfn.XLOOKUP(A113,LvL!A:A,LvL!C:F,"")</f>
        <v>10</v>
      </c>
      <c r="N113" s="77">
        <v>0</v>
      </c>
      <c r="O113" s="77">
        <v>0.4</v>
      </c>
      <c r="P113" s="77">
        <v>0.2</v>
      </c>
      <c r="Q113" s="77">
        <f t="shared" si="9"/>
        <v>0.6</v>
      </c>
      <c r="R113" s="77">
        <f t="shared" si="10"/>
        <v>0.12</v>
      </c>
      <c r="S113" s="78">
        <f>IF(P113="","",(P113-Players!$AA$2)/Players!$AA$3)</f>
        <v>-2.1218650214934898</v>
      </c>
      <c r="T113" s="78">
        <f>IFERROR((Q113-Players!$AC$2)/Players!$AC$3,"")</f>
        <v>-0.63176529510539736</v>
      </c>
      <c r="U113" s="78">
        <f>IFERROR(((R113-Players!$AD$2)/Players!$AD$3)*M113,"")</f>
        <v>-20.172036219076016</v>
      </c>
      <c r="V113" s="78">
        <f t="shared" si="11"/>
        <v>-0.18647665524435203</v>
      </c>
    </row>
    <row r="114" spans="1:22" x14ac:dyDescent="0.45">
      <c r="A114" t="s">
        <v>494</v>
      </c>
      <c r="B114" t="s">
        <v>117</v>
      </c>
      <c r="C114" s="68">
        <v>39</v>
      </c>
      <c r="D114" s="69">
        <v>0.10256410000000001</v>
      </c>
      <c r="E114" s="69">
        <v>0.12820513</v>
      </c>
      <c r="F114" s="69">
        <v>0.34285714</v>
      </c>
      <c r="G114" s="69">
        <f t="shared" si="6"/>
        <v>0.76923076999999995</v>
      </c>
      <c r="H114" s="69">
        <f t="shared" si="7"/>
        <v>0.26373626180219778</v>
      </c>
      <c r="I114" s="72">
        <f>(F114-Players!$AA$2)/Players!$AA$3</f>
        <v>-0.56089809501297072</v>
      </c>
      <c r="J114" s="72">
        <f>(G114-Players!$AC$2)/Players!$AC$3</f>
        <v>1.494698700003207</v>
      </c>
      <c r="K114" s="72">
        <f>((H114-Players!$AD$2)/Players!$AD$3)*C114</f>
        <v>3.8301354922136248</v>
      </c>
      <c r="L114" s="72">
        <f t="shared" si="8"/>
        <v>-0.10896083286918225</v>
      </c>
      <c r="M114" s="76" cm="1">
        <f t="array" ref="M114:P114">_xlfn.XLOOKUP(A114,LvL!A:A,LvL!C:F,"")</f>
        <v>10</v>
      </c>
      <c r="N114" s="77">
        <v>0</v>
      </c>
      <c r="O114" s="77">
        <v>0.3</v>
      </c>
      <c r="P114" s="77">
        <v>0.55555555999999995</v>
      </c>
      <c r="Q114" s="77">
        <f t="shared" si="9"/>
        <v>0.7</v>
      </c>
      <c r="R114" s="77">
        <f t="shared" si="10"/>
        <v>0.38888889199999993</v>
      </c>
      <c r="S114" s="78">
        <f>IF(P114="","",(P114-Players!$AA$2)/Players!$AA$3)</f>
        <v>1.7632083440117952</v>
      </c>
      <c r="T114" s="78">
        <f>IFERROR((Q114-Players!$AC$2)/Players!$AC$3,"")</f>
        <v>0.62478160538356464</v>
      </c>
      <c r="U114" s="78">
        <f>IFERROR(((R114-Players!$AD$2)/Players!$AD$3)*M114,"")</f>
        <v>19.401196170293844</v>
      </c>
      <c r="V114" s="78">
        <f t="shared" si="11"/>
        <v>0.50953778327369581</v>
      </c>
    </row>
    <row r="115" spans="1:22" x14ac:dyDescent="0.45">
      <c r="A115" t="s">
        <v>455</v>
      </c>
      <c r="B115" t="s">
        <v>14</v>
      </c>
      <c r="C115" s="68">
        <v>23</v>
      </c>
      <c r="D115" s="69">
        <v>8.6956519999999995E-2</v>
      </c>
      <c r="E115" s="69">
        <v>0.34782608999999998</v>
      </c>
      <c r="F115" s="69">
        <v>0.47619048000000003</v>
      </c>
      <c r="G115" s="69">
        <f t="shared" si="6"/>
        <v>0.56521739000000004</v>
      </c>
      <c r="H115" s="69">
        <f t="shared" si="7"/>
        <v>0.26915114024844722</v>
      </c>
      <c r="I115" s="72">
        <f>(F115-Players!$AA$2)/Players!$AA$3</f>
        <v>0.89600447168535502</v>
      </c>
      <c r="J115" s="72">
        <f>(G115-Players!$AC$2)/Players!$AC$3</f>
        <v>-1.0688251029695603</v>
      </c>
      <c r="K115" s="72">
        <f>((H115-Players!$AD$2)/Players!$AD$3)*C115</f>
        <v>4.0917250366674986</v>
      </c>
      <c r="L115" s="72">
        <f t="shared" si="8"/>
        <v>-0.10691473184294367</v>
      </c>
      <c r="M115" s="76" cm="1">
        <f t="array" ref="M115:P115">_xlfn.XLOOKUP(A115,LvL!A:A,LvL!C:F,"")</f>
        <v>5</v>
      </c>
      <c r="N115" s="77">
        <v>0.4</v>
      </c>
      <c r="O115" s="77">
        <v>0.2</v>
      </c>
      <c r="P115" s="77">
        <v>0.33333332999999998</v>
      </c>
      <c r="Q115" s="77">
        <f t="shared" si="9"/>
        <v>0.39999999999999997</v>
      </c>
      <c r="R115" s="77">
        <f t="shared" si="10"/>
        <v>0.13333333199999997</v>
      </c>
      <c r="S115" s="78">
        <f>IF(P115="","",(P115-Players!$AA$2)/Players!$AA$3)</f>
        <v>-0.66496256406285137</v>
      </c>
      <c r="T115" s="78">
        <f>IFERROR((Q115-Players!$AC$2)/Players!$AC$3,"")</f>
        <v>-3.144859096083322</v>
      </c>
      <c r="U115" s="78">
        <f>IFERROR(((R115-Players!$AD$2)/Players!$AD$3)*M115,"")</f>
        <v>-9.1048636969551708</v>
      </c>
      <c r="V115" s="78">
        <f t="shared" si="11"/>
        <v>8.1728945618310851E-3</v>
      </c>
    </row>
    <row r="116" spans="1:22" x14ac:dyDescent="0.45">
      <c r="A116" t="s">
        <v>633</v>
      </c>
      <c r="B116" t="s">
        <v>10</v>
      </c>
      <c r="C116" s="68">
        <v>16</v>
      </c>
      <c r="D116" s="69">
        <v>6.25E-2</v>
      </c>
      <c r="E116" s="69">
        <v>0.3125</v>
      </c>
      <c r="F116" s="69">
        <v>0.42857142999999998</v>
      </c>
      <c r="G116" s="69">
        <f t="shared" si="6"/>
        <v>0.625</v>
      </c>
      <c r="H116" s="69">
        <f t="shared" si="7"/>
        <v>0.26785714374999997</v>
      </c>
      <c r="I116" s="72">
        <f>(F116-Players!$AA$2)/Players!$AA$3</f>
        <v>0.3756821264359525</v>
      </c>
      <c r="J116" s="72">
        <f>(G116-Players!$AC$2)/Players!$AC$3</f>
        <v>-0.31762856998315653</v>
      </c>
      <c r="K116" s="72">
        <f>((H116-Players!$AD$2)/Players!$AD$3)*C116</f>
        <v>2.5417108965051383</v>
      </c>
      <c r="L116" s="72">
        <f t="shared" si="8"/>
        <v>-0.11903863201445739</v>
      </c>
      <c r="M116" s="76" t="str" cm="1">
        <f t="array" ref="M116">_xlfn.XLOOKUP(A116,LvL!A:A,LvL!C:F,"")</f>
        <v/>
      </c>
      <c r="N116" s="77"/>
      <c r="O116" s="77"/>
      <c r="P116" s="77"/>
      <c r="Q116" s="77" t="str">
        <f t="shared" si="9"/>
        <v/>
      </c>
      <c r="R116" s="77" t="str">
        <f t="shared" si="10"/>
        <v/>
      </c>
      <c r="S116" s="78" t="str">
        <f>IF(P116="","",(P116-Players!$AA$2)/Players!$AA$3)</f>
        <v/>
      </c>
      <c r="T116" s="78" t="str">
        <f>IFERROR((Q116-Players!$AC$2)/Players!$AC$3,"")</f>
        <v/>
      </c>
      <c r="U116" s="78" t="str">
        <f>IFERROR(((R116-Players!$AD$2)/Players!$AD$3)*M116,"")</f>
        <v/>
      </c>
      <c r="V116" s="78" t="str">
        <f t="shared" si="11"/>
        <v/>
      </c>
    </row>
    <row r="117" spans="1:22" x14ac:dyDescent="0.45">
      <c r="A117" t="s">
        <v>590</v>
      </c>
      <c r="B117" t="s">
        <v>33</v>
      </c>
      <c r="C117" s="68">
        <v>10</v>
      </c>
      <c r="D117" s="69">
        <v>0.1</v>
      </c>
      <c r="E117" s="69">
        <v>0.3</v>
      </c>
      <c r="F117" s="69">
        <v>0.44444444</v>
      </c>
      <c r="G117" s="69">
        <f t="shared" si="6"/>
        <v>0.60000000000000009</v>
      </c>
      <c r="H117" s="69">
        <f t="shared" si="7"/>
        <v>0.26666666400000005</v>
      </c>
      <c r="I117" s="72">
        <f>(F117-Players!$AA$2)/Players!$AA$3</f>
        <v>0.54912283534062867</v>
      </c>
      <c r="J117" s="72">
        <f>(G117-Players!$AC$2)/Players!$AC$3</f>
        <v>-0.63176529510539603</v>
      </c>
      <c r="K117" s="72">
        <f>((H117-Players!$AD$2)/Players!$AD$3)*C117</f>
        <v>1.4133626238246022</v>
      </c>
      <c r="L117" s="72">
        <f t="shared" si="8"/>
        <v>-0.12786434622068121</v>
      </c>
      <c r="M117" s="76" t="str" cm="1">
        <f t="array" ref="M117">_xlfn.XLOOKUP(A117,LvL!A:A,LvL!C:F,"")</f>
        <v/>
      </c>
      <c r="N117" s="77"/>
      <c r="O117" s="77"/>
      <c r="P117" s="77"/>
      <c r="Q117" s="77" t="str">
        <f t="shared" si="9"/>
        <v/>
      </c>
      <c r="R117" s="77" t="str">
        <f t="shared" si="10"/>
        <v/>
      </c>
      <c r="S117" s="78" t="str">
        <f>IF(P117="","",(P117-Players!$AA$2)/Players!$AA$3)</f>
        <v/>
      </c>
      <c r="T117" s="78" t="str">
        <f>IFERROR((Q117-Players!$AC$2)/Players!$AC$3,"")</f>
        <v/>
      </c>
      <c r="U117" s="78" t="str">
        <f>IFERROR(((R117-Players!$AD$2)/Players!$AD$3)*M117,"")</f>
        <v/>
      </c>
      <c r="V117" s="78" t="str">
        <f t="shared" si="11"/>
        <v/>
      </c>
    </row>
    <row r="118" spans="1:22" x14ac:dyDescent="0.45">
      <c r="A118" t="s">
        <v>630</v>
      </c>
      <c r="B118" t="s">
        <v>29</v>
      </c>
      <c r="C118" s="68">
        <v>11</v>
      </c>
      <c r="D118" s="69">
        <v>9.0909089999999998E-2</v>
      </c>
      <c r="E118" s="69">
        <v>9.0909089999999998E-2</v>
      </c>
      <c r="F118" s="69">
        <v>0.3</v>
      </c>
      <c r="G118" s="69">
        <f t="shared" si="6"/>
        <v>0.81818181999999995</v>
      </c>
      <c r="H118" s="69">
        <f t="shared" si="7"/>
        <v>0.24545454599999997</v>
      </c>
      <c r="I118" s="72">
        <f>(F118-Players!$AA$2)/Players!$AA$3</f>
        <v>-1.0291881511035892</v>
      </c>
      <c r="J118" s="72">
        <f>(G118-Players!$AC$2)/Players!$AC$3</f>
        <v>2.1097916015350093</v>
      </c>
      <c r="K118" s="72">
        <f>((H118-Players!$AD$2)/Players!$AD$3)*C118</f>
        <v>-1.8793413812250814</v>
      </c>
      <c r="L118" s="72">
        <f t="shared" si="8"/>
        <v>-0.15361921749390989</v>
      </c>
      <c r="M118" s="76" cm="1">
        <f t="array" ref="M118:P118">_xlfn.XLOOKUP(A118,LvL!A:A,LvL!C:F,"")</f>
        <v>6</v>
      </c>
      <c r="N118" s="77">
        <v>0.16666666999999999</v>
      </c>
      <c r="O118" s="77">
        <v>0.33333332999999998</v>
      </c>
      <c r="P118" s="77">
        <v>0</v>
      </c>
      <c r="Q118" s="77">
        <f t="shared" si="9"/>
        <v>0.5</v>
      </c>
      <c r="R118" s="77">
        <f t="shared" si="10"/>
        <v>0</v>
      </c>
      <c r="S118" s="78">
        <f>IF(P118="","",(P118-Players!$AA$2)/Players!$AA$3)</f>
        <v>-4.3072187622732914</v>
      </c>
      <c r="T118" s="78">
        <f>IFERROR((Q118-Players!$AC$2)/Players!$AC$3,"")</f>
        <v>-1.8883121955943594</v>
      </c>
      <c r="U118" s="78">
        <f>IFERROR(((R118-Players!$AD$2)/Players!$AD$3)*M118,"")</f>
        <v>-22.699690446987162</v>
      </c>
      <c r="V118" s="78">
        <f t="shared" si="11"/>
        <v>-0.23093306509476202</v>
      </c>
    </row>
    <row r="119" spans="1:22" x14ac:dyDescent="0.45">
      <c r="A119" t="s">
        <v>239</v>
      </c>
      <c r="B119" t="s">
        <v>44</v>
      </c>
      <c r="C119" s="68">
        <v>78</v>
      </c>
      <c r="D119" s="69">
        <v>0.14102564000000001</v>
      </c>
      <c r="E119" s="69">
        <v>0.20512821000000001</v>
      </c>
      <c r="F119" s="69">
        <v>0.37878788000000002</v>
      </c>
      <c r="G119" s="69">
        <f t="shared" si="6"/>
        <v>0.6538461499999999</v>
      </c>
      <c r="H119" s="69">
        <f t="shared" si="7"/>
        <v>0.24766899700466197</v>
      </c>
      <c r="I119" s="72">
        <f>(F119-Players!$AA$2)/Players!$AA$3</f>
        <v>-0.16829120967303837</v>
      </c>
      <c r="J119" s="72">
        <f>(G119-Players!$AC$2)/Players!$AC$3</f>
        <v>4.4836833752239083E-2</v>
      </c>
      <c r="K119" s="72">
        <f>((H119-Players!$AD$2)/Players!$AD$3)*C119</f>
        <v>-10.784158132475531</v>
      </c>
      <c r="L119" s="72">
        <f t="shared" si="8"/>
        <v>-0.22327091068844743</v>
      </c>
      <c r="M119" s="76" cm="1">
        <f t="array" ref="M119:P119">_xlfn.XLOOKUP(A119,LvL!A:A,LvL!C:F,"")</f>
        <v>16</v>
      </c>
      <c r="N119" s="77">
        <v>0</v>
      </c>
      <c r="O119" s="77">
        <v>0.25</v>
      </c>
      <c r="P119" s="77">
        <v>0.1875</v>
      </c>
      <c r="Q119" s="77">
        <f t="shared" si="9"/>
        <v>0.75</v>
      </c>
      <c r="R119" s="77">
        <f t="shared" si="10"/>
        <v>0.140625</v>
      </c>
      <c r="S119" s="78">
        <f>IF(P119="","",(P119-Players!$AA$2)/Players!$AA$3)</f>
        <v>-2.2584496302922275</v>
      </c>
      <c r="T119" s="78">
        <f>IFERROR((Q119-Players!$AC$2)/Players!$AC$3,"")</f>
        <v>1.2530550556280464</v>
      </c>
      <c r="U119" s="78">
        <f>IFERROR(((R119-Players!$AD$2)/Players!$AD$3)*M119,"")</f>
        <v>-27.418543122565087</v>
      </c>
      <c r="V119" s="78">
        <f t="shared" si="11"/>
        <v>-0.31392829690008728</v>
      </c>
    </row>
    <row r="120" spans="1:22" x14ac:dyDescent="0.45">
      <c r="A120" t="s">
        <v>587</v>
      </c>
      <c r="B120" t="s">
        <v>27</v>
      </c>
      <c r="C120" s="68">
        <v>40</v>
      </c>
      <c r="D120" s="69">
        <v>7.4999999999999997E-2</v>
      </c>
      <c r="E120" s="69">
        <v>0.25</v>
      </c>
      <c r="F120" s="69">
        <v>0.36111111000000001</v>
      </c>
      <c r="G120" s="69">
        <f t="shared" si="6"/>
        <v>0.67500000000000004</v>
      </c>
      <c r="H120" s="69">
        <f t="shared" si="7"/>
        <v>0.24374999925000002</v>
      </c>
      <c r="I120" s="72">
        <f>(F120-Players!$AA$2)/Players!$AA$3</f>
        <v>-0.36144118689505933</v>
      </c>
      <c r="J120" s="72">
        <f>(G120-Players!$AC$2)/Players!$AC$3</f>
        <v>0.3106448802613252</v>
      </c>
      <c r="K120" s="72">
        <f>((H120-Players!$AD$2)/Players!$AD$3)*C120</f>
        <v>-7.8374228984754355</v>
      </c>
      <c r="L120" s="72">
        <f t="shared" si="8"/>
        <v>-0.20022213785263504</v>
      </c>
      <c r="M120" s="76" t="str" cm="1">
        <f t="array" ref="M120">_xlfn.XLOOKUP(A120,LvL!A:A,LvL!C:F,"")</f>
        <v/>
      </c>
      <c r="N120" s="77"/>
      <c r="O120" s="77"/>
      <c r="P120" s="77"/>
      <c r="Q120" s="77" t="str">
        <f t="shared" si="9"/>
        <v/>
      </c>
      <c r="R120" s="77" t="str">
        <f t="shared" si="10"/>
        <v/>
      </c>
      <c r="S120" s="78" t="str">
        <f>IF(P120="","",(P120-Players!$AA$2)/Players!$AA$3)</f>
        <v/>
      </c>
      <c r="T120" s="78" t="str">
        <f>IFERROR((Q120-Players!$AC$2)/Players!$AC$3,"")</f>
        <v/>
      </c>
      <c r="U120" s="78" t="str">
        <f>IFERROR(((R120-Players!$AD$2)/Players!$AD$3)*M120,"")</f>
        <v/>
      </c>
      <c r="V120" s="78" t="str">
        <f t="shared" si="11"/>
        <v/>
      </c>
    </row>
    <row r="121" spans="1:22" x14ac:dyDescent="0.45">
      <c r="A121" t="s">
        <v>307</v>
      </c>
      <c r="B121" t="s">
        <v>42</v>
      </c>
      <c r="C121" s="68">
        <v>107</v>
      </c>
      <c r="D121" s="69">
        <v>6.5420560000000003E-2</v>
      </c>
      <c r="E121" s="69">
        <v>0.23364486000000001</v>
      </c>
      <c r="F121" s="69">
        <v>0.35353535000000003</v>
      </c>
      <c r="G121" s="69">
        <f t="shared" si="6"/>
        <v>0.70093457999999997</v>
      </c>
      <c r="H121" s="69">
        <f t="shared" si="7"/>
        <v>0.247805152067403</v>
      </c>
      <c r="I121" s="72">
        <f>(F121-Players!$AA$2)/Players!$AA$3</f>
        <v>-0.44421976417130909</v>
      </c>
      <c r="J121" s="72">
        <f>(G121-Players!$AC$2)/Players!$AC$3</f>
        <v>0.63652504140615462</v>
      </c>
      <c r="K121" s="72">
        <f>((H121-Players!$AD$2)/Players!$AD$3)*C121</f>
        <v>-14.579242230644642</v>
      </c>
      <c r="L121" s="72">
        <f t="shared" si="8"/>
        <v>-0.2529552984346663</v>
      </c>
      <c r="M121" s="76" cm="1">
        <f t="array" ref="M121:P121">_xlfn.XLOOKUP(A121,LvL!A:A,LvL!C:F,"")</f>
        <v>39</v>
      </c>
      <c r="N121" s="77">
        <v>0.10256410000000001</v>
      </c>
      <c r="O121" s="77">
        <v>0.28205128000000002</v>
      </c>
      <c r="P121" s="77">
        <v>0.22857142999999999</v>
      </c>
      <c r="Q121" s="77">
        <f t="shared" si="9"/>
        <v>0.61538461999999994</v>
      </c>
      <c r="R121" s="77">
        <f t="shared" si="10"/>
        <v>0.14065934259340659</v>
      </c>
      <c r="S121" s="78">
        <f>IF(P121="","",(P121-Players!$AA$2)/Players!$AA$3)</f>
        <v>-1.8096716143438487</v>
      </c>
      <c r="T121" s="78">
        <f>IFERROR((Q121-Players!$AC$2)/Players!$AC$3,"")</f>
        <v>-0.4384503293433929</v>
      </c>
      <c r="U121" s="78">
        <f>IFERROR(((R121-Players!$AD$2)/Players!$AD$3)*M121,"")</f>
        <v>-66.812987057850876</v>
      </c>
      <c r="V121" s="78">
        <f t="shared" si="11"/>
        <v>-1.0067982021574087</v>
      </c>
    </row>
    <row r="122" spans="1:22" x14ac:dyDescent="0.45">
      <c r="A122" t="s">
        <v>464</v>
      </c>
      <c r="B122" t="s">
        <v>53</v>
      </c>
      <c r="C122" s="68">
        <v>12</v>
      </c>
      <c r="D122" s="69">
        <v>0</v>
      </c>
      <c r="E122" s="69">
        <v>0.33333332999999998</v>
      </c>
      <c r="F122" s="69">
        <v>0.33333332999999998</v>
      </c>
      <c r="G122" s="69">
        <f t="shared" si="6"/>
        <v>0.66666667000000002</v>
      </c>
      <c r="H122" s="69">
        <f t="shared" si="7"/>
        <v>0.22222222111111109</v>
      </c>
      <c r="I122" s="72">
        <f>(F122-Players!$AA$2)/Players!$AA$3</f>
        <v>-0.66496256406285137</v>
      </c>
      <c r="J122" s="72">
        <f>(G122-Players!$AC$2)/Players!$AC$3</f>
        <v>0.20593268043880802</v>
      </c>
      <c r="K122" s="72">
        <f>((H122-Players!$AD$2)/Players!$AD$3)*C122</f>
        <v>-6.1532006622735604</v>
      </c>
      <c r="L122" s="72">
        <f t="shared" si="8"/>
        <v>-0.18704848883275174</v>
      </c>
      <c r="M122" s="76" t="str" cm="1">
        <f t="array" ref="M122">_xlfn.XLOOKUP(A122,LvL!A:A,LvL!C:F,"")</f>
        <v/>
      </c>
      <c r="N122" s="77"/>
      <c r="O122" s="77"/>
      <c r="P122" s="77"/>
      <c r="Q122" s="77" t="str">
        <f t="shared" si="9"/>
        <v/>
      </c>
      <c r="R122" s="77" t="str">
        <f t="shared" si="10"/>
        <v/>
      </c>
      <c r="S122" s="78" t="str">
        <f>IF(P122="","",(P122-Players!$AA$2)/Players!$AA$3)</f>
        <v/>
      </c>
      <c r="T122" s="78" t="str">
        <f>IFERROR((Q122-Players!$AC$2)/Players!$AC$3,"")</f>
        <v/>
      </c>
      <c r="U122" s="78" t="str">
        <f>IFERROR(((R122-Players!$AD$2)/Players!$AD$3)*M122,"")</f>
        <v/>
      </c>
      <c r="V122" s="78" t="str">
        <f t="shared" si="11"/>
        <v/>
      </c>
    </row>
    <row r="123" spans="1:22" x14ac:dyDescent="0.45">
      <c r="A123" t="s">
        <v>335</v>
      </c>
      <c r="B123" t="s">
        <v>29</v>
      </c>
      <c r="C123" s="68">
        <v>146</v>
      </c>
      <c r="D123" s="69">
        <v>7.5342469999999995E-2</v>
      </c>
      <c r="E123" s="69">
        <v>0.23287670999999999</v>
      </c>
      <c r="F123" s="69">
        <v>0.35877862999999999</v>
      </c>
      <c r="G123" s="69">
        <f t="shared" si="6"/>
        <v>0.69178081999999996</v>
      </c>
      <c r="H123" s="69">
        <f t="shared" si="7"/>
        <v>0.24819617485987658</v>
      </c>
      <c r="I123" s="72">
        <f>(F123-Players!$AA$2)/Players!$AA$3</f>
        <v>-0.38692765636152993</v>
      </c>
      <c r="J123" s="72">
        <f>(G123-Players!$AC$2)/Players!$AC$3</f>
        <v>0.52150375384795611</v>
      </c>
      <c r="K123" s="72">
        <f>((H123-Players!$AD$2)/Players!$AD$3)*C123</f>
        <v>-19.052969871013556</v>
      </c>
      <c r="L123" s="72">
        <f t="shared" si="8"/>
        <v>-0.2879479000509928</v>
      </c>
      <c r="M123" s="76" cm="1">
        <f t="array" ref="M123:P123">_xlfn.XLOOKUP(A123,LvL!A:A,LvL!C:F,"")</f>
        <v>44</v>
      </c>
      <c r="N123" s="77">
        <v>9.0909089999999998E-2</v>
      </c>
      <c r="O123" s="77">
        <v>0.25</v>
      </c>
      <c r="P123" s="77">
        <v>0.42105262999999998</v>
      </c>
      <c r="Q123" s="77">
        <f t="shared" si="9"/>
        <v>0.65909090999999997</v>
      </c>
      <c r="R123" s="77">
        <f t="shared" si="10"/>
        <v>0.2775119610645933</v>
      </c>
      <c r="S123" s="78">
        <f>IF(P123="","",(P123-Players!$AA$2)/Players!$AA$3)</f>
        <v>0.29352593790507675</v>
      </c>
      <c r="T123" s="78">
        <f>IFERROR((Q123-Players!$AC$2)/Players!$AC$3,"")</f>
        <v>0.11073970297032487</v>
      </c>
      <c r="U123" s="78">
        <f>IFERROR(((R123-Players!$AD$2)/Players!$AD$3)*M123,"")</f>
        <v>13.241797553788734</v>
      </c>
      <c r="V123" s="78">
        <f t="shared" si="11"/>
        <v>0.40120621390643779</v>
      </c>
    </row>
    <row r="124" spans="1:22" x14ac:dyDescent="0.45">
      <c r="A124" t="s">
        <v>581</v>
      </c>
      <c r="B124" t="s">
        <v>78</v>
      </c>
      <c r="C124" s="68">
        <v>48</v>
      </c>
      <c r="D124" s="69">
        <v>4.1666670000000003E-2</v>
      </c>
      <c r="E124" s="69">
        <v>0.25</v>
      </c>
      <c r="F124" s="69">
        <v>0.34090909000000003</v>
      </c>
      <c r="G124" s="69">
        <f t="shared" si="6"/>
        <v>0.70833332999999998</v>
      </c>
      <c r="H124" s="69">
        <f t="shared" si="7"/>
        <v>0.24147727094696972</v>
      </c>
      <c r="I124" s="72">
        <f>(F124-Players!$AA$2)/Players!$AA$3</f>
        <v>-0.58218398678660099</v>
      </c>
      <c r="J124" s="72">
        <f>(G124-Players!$AC$2)/Players!$AC$3</f>
        <v>0.72949380520608187</v>
      </c>
      <c r="K124" s="72">
        <f>((H124-Players!$AD$2)/Players!$AD$3)*C124</f>
        <v>-11.010433768969616</v>
      </c>
      <c r="L124" s="72">
        <f t="shared" si="8"/>
        <v>-0.22504079339920302</v>
      </c>
      <c r="M124" s="76" cm="1">
        <f t="array" ref="M124:P124">_xlfn.XLOOKUP(A124,LvL!A:A,LvL!C:F,"")</f>
        <v>12</v>
      </c>
      <c r="N124" s="77">
        <v>0</v>
      </c>
      <c r="O124" s="77">
        <v>8.3333329999999997E-2</v>
      </c>
      <c r="P124" s="77">
        <v>0.66666667000000002</v>
      </c>
      <c r="Q124" s="77">
        <f t="shared" si="9"/>
        <v>0.91666667000000002</v>
      </c>
      <c r="R124" s="77">
        <f t="shared" si="10"/>
        <v>0.61111111638888893</v>
      </c>
      <c r="S124" s="78">
        <f>IF(P124="","",(P124-Players!$AA$2)/Players!$AA$3)</f>
        <v>2.977293743415276</v>
      </c>
      <c r="T124" s="78">
        <f>IFERROR((Q124-Players!$AC$2)/Players!$AC$3,"")</f>
        <v>3.347299931661214</v>
      </c>
      <c r="U124" s="78">
        <f>IFERROR(((R124-Players!$AD$2)/Players!$AD$3)*M124,"")</f>
        <v>62.527616214934554</v>
      </c>
      <c r="V124" s="78">
        <f t="shared" si="11"/>
        <v>1.2680457246347643</v>
      </c>
    </row>
    <row r="125" spans="1:22" x14ac:dyDescent="0.45">
      <c r="A125" t="s">
        <v>426</v>
      </c>
      <c r="B125" t="s">
        <v>117</v>
      </c>
      <c r="C125" s="68">
        <v>52</v>
      </c>
      <c r="D125" s="69">
        <v>7.6923080000000005E-2</v>
      </c>
      <c r="E125" s="69">
        <v>0.34615384999999999</v>
      </c>
      <c r="F125" s="69">
        <v>0.41666667000000002</v>
      </c>
      <c r="G125" s="69">
        <f t="shared" si="6"/>
        <v>0.57692306999999998</v>
      </c>
      <c r="H125" s="69">
        <f t="shared" si="7"/>
        <v>0.2403846144230769</v>
      </c>
      <c r="I125" s="72">
        <f>(F125-Players!$AA$2)/Players!$AA$3</f>
        <v>0.24560156744052422</v>
      </c>
      <c r="J125" s="72">
        <f>(G125-Players!$AC$2)/Players!$AC$3</f>
        <v>-0.92173774374840478</v>
      </c>
      <c r="K125" s="72">
        <f>((H125-Players!$AD$2)/Players!$AD$3)*C125</f>
        <v>-12.764180520491603</v>
      </c>
      <c r="L125" s="72">
        <f t="shared" si="8"/>
        <v>-0.23875824925372954</v>
      </c>
      <c r="M125" s="76" cm="1">
        <f t="array" ref="M125:P125">_xlfn.XLOOKUP(A125,LvL!A:A,LvL!C:F,"")</f>
        <v>5</v>
      </c>
      <c r="N125" s="77">
        <v>0</v>
      </c>
      <c r="O125" s="77">
        <v>0.4</v>
      </c>
      <c r="P125" s="77">
        <v>0</v>
      </c>
      <c r="Q125" s="77">
        <f t="shared" si="9"/>
        <v>0.6</v>
      </c>
      <c r="R125" s="77">
        <f t="shared" si="10"/>
        <v>0</v>
      </c>
      <c r="S125" s="78">
        <f>IF(P125="","",(P125-Players!$AA$2)/Players!$AA$3)</f>
        <v>-4.3072187622732914</v>
      </c>
      <c r="T125" s="78">
        <f>IFERROR((Q125-Players!$AC$2)/Players!$AC$3,"")</f>
        <v>-0.63176529510539736</v>
      </c>
      <c r="U125" s="78">
        <f>IFERROR(((R125-Players!$AD$2)/Players!$AD$3)*M125,"")</f>
        <v>-18.916408705822633</v>
      </c>
      <c r="V125" s="78">
        <f t="shared" si="11"/>
        <v>-0.16439266498482444</v>
      </c>
    </row>
    <row r="126" spans="1:22" x14ac:dyDescent="0.45">
      <c r="A126" t="s">
        <v>513</v>
      </c>
      <c r="B126" t="s">
        <v>33</v>
      </c>
      <c r="C126" s="68">
        <v>15</v>
      </c>
      <c r="D126" s="69">
        <v>0</v>
      </c>
      <c r="E126" s="69">
        <v>0.2</v>
      </c>
      <c r="F126" s="69">
        <v>0.26666666999999999</v>
      </c>
      <c r="G126" s="69">
        <f t="shared" si="6"/>
        <v>0.8</v>
      </c>
      <c r="H126" s="69">
        <f t="shared" si="7"/>
        <v>0.21333333600000001</v>
      </c>
      <c r="I126" s="72">
        <f>(F126-Players!$AA$2)/Players!$AA$3</f>
        <v>-1.393413738144327</v>
      </c>
      <c r="J126" s="72">
        <f>(G126-Players!$AC$2)/Players!$AC$3</f>
        <v>1.8813285058725282</v>
      </c>
      <c r="K126" s="72">
        <f>((H126-Players!$AD$2)/Players!$AD$3)*C126</f>
        <v>-9.6538090152571918</v>
      </c>
      <c r="L126" s="72">
        <f t="shared" si="8"/>
        <v>-0.21442954627697289</v>
      </c>
      <c r="M126" s="76" cm="1">
        <f t="array" ref="M126:P126">_xlfn.XLOOKUP(A126,LvL!A:A,LvL!C:F,"")</f>
        <v>6</v>
      </c>
      <c r="N126" s="77">
        <v>0</v>
      </c>
      <c r="O126" s="77">
        <v>0.16666666999999999</v>
      </c>
      <c r="P126" s="77">
        <v>0.16666666999999999</v>
      </c>
      <c r="Q126" s="77">
        <f t="shared" si="9"/>
        <v>0.83333332999999998</v>
      </c>
      <c r="R126" s="77">
        <f t="shared" si="10"/>
        <v>0.13888889111111108</v>
      </c>
      <c r="S126" s="78">
        <f>IF(P126="","",(P126-Players!$AA$2)/Players!$AA$3)</f>
        <v>-2.4860906085342278</v>
      </c>
      <c r="T126" s="78">
        <f>IFERROR((Q126-Players!$AC$2)/Players!$AC$3,"")</f>
        <v>2.3001774308172847</v>
      </c>
      <c r="U126" s="78">
        <f>IFERROR(((R126-Players!$AD$2)/Players!$AD$3)*M126,"")</f>
        <v>-10.435258867027615</v>
      </c>
      <c r="V126" s="78">
        <f t="shared" si="11"/>
        <v>-1.522611005306183E-2</v>
      </c>
    </row>
    <row r="127" spans="1:22" x14ac:dyDescent="0.45">
      <c r="A127" t="s">
        <v>321</v>
      </c>
      <c r="B127" t="s">
        <v>112</v>
      </c>
      <c r="C127" s="68">
        <v>142</v>
      </c>
      <c r="D127" s="69">
        <v>6.3380279999999997E-2</v>
      </c>
      <c r="E127" s="69">
        <v>0.28873239000000001</v>
      </c>
      <c r="F127" s="69">
        <v>0.38095237999999998</v>
      </c>
      <c r="G127" s="69">
        <f t="shared" si="6"/>
        <v>0.64788733000000009</v>
      </c>
      <c r="H127" s="69">
        <f t="shared" si="7"/>
        <v>0.24681422033534542</v>
      </c>
      <c r="I127" s="72">
        <f>(F127-Players!$AA$2)/Players!$AA$3</f>
        <v>-0.14464021881344943</v>
      </c>
      <c r="J127" s="72">
        <f>(G127-Players!$AC$2)/Players!$AC$3</f>
        <v>-3.0038534263474907E-2</v>
      </c>
      <c r="K127" s="72">
        <f>((H127-Players!$AD$2)/Players!$AD$3)*C127</f>
        <v>-21.419060946104636</v>
      </c>
      <c r="L127" s="72">
        <f t="shared" si="8"/>
        <v>-0.30645499056573416</v>
      </c>
      <c r="M127" s="76" t="str" cm="1">
        <f t="array" ref="M127">_xlfn.XLOOKUP(A127,LvL!A:A,LvL!C:F,"")</f>
        <v/>
      </c>
      <c r="N127" s="77"/>
      <c r="O127" s="77"/>
      <c r="P127" s="77"/>
      <c r="Q127" s="77" t="str">
        <f t="shared" si="9"/>
        <v/>
      </c>
      <c r="R127" s="77" t="str">
        <f t="shared" si="10"/>
        <v/>
      </c>
      <c r="S127" s="78" t="str">
        <f>IF(P127="","",(P127-Players!$AA$2)/Players!$AA$3)</f>
        <v/>
      </c>
      <c r="T127" s="78" t="str">
        <f>IFERROR((Q127-Players!$AC$2)/Players!$AC$3,"")</f>
        <v/>
      </c>
      <c r="U127" s="78" t="str">
        <f>IFERROR(((R127-Players!$AD$2)/Players!$AD$3)*M127,"")</f>
        <v/>
      </c>
      <c r="V127" s="78" t="str">
        <f t="shared" si="11"/>
        <v/>
      </c>
    </row>
    <row r="128" spans="1:22" x14ac:dyDescent="0.45">
      <c r="A128" t="s">
        <v>476</v>
      </c>
      <c r="B128" t="s">
        <v>29</v>
      </c>
      <c r="C128" s="68">
        <v>21</v>
      </c>
      <c r="D128" s="69">
        <v>0.23809524000000001</v>
      </c>
      <c r="E128" s="69">
        <v>4.7619050000000003E-2</v>
      </c>
      <c r="F128" s="69">
        <v>0.3125</v>
      </c>
      <c r="G128" s="69">
        <f t="shared" si="6"/>
        <v>0.71428570999999996</v>
      </c>
      <c r="H128" s="69">
        <f t="shared" si="7"/>
        <v>0.22321428437499999</v>
      </c>
      <c r="I128" s="72">
        <f>(F128-Players!$AA$2)/Players!$AA$3</f>
        <v>-0.8926035423048515</v>
      </c>
      <c r="J128" s="72">
        <f>(G128-Players!$AC$2)/Players!$AC$3</f>
        <v>0.80428825160140649</v>
      </c>
      <c r="K128" s="72">
        <f>((H128-Players!$AD$2)/Players!$AD$3)*C128</f>
        <v>-10.461490444905992</v>
      </c>
      <c r="L128" s="72">
        <f t="shared" si="8"/>
        <v>-0.22074706865933119</v>
      </c>
      <c r="M128" s="76" t="str" cm="1">
        <f t="array" ref="M128">_xlfn.XLOOKUP(A128,LvL!A:A,LvL!C:F,"")</f>
        <v/>
      </c>
      <c r="N128" s="77"/>
      <c r="O128" s="77"/>
      <c r="P128" s="77"/>
      <c r="Q128" s="77" t="str">
        <f t="shared" si="9"/>
        <v/>
      </c>
      <c r="R128" s="77" t="str">
        <f t="shared" si="10"/>
        <v/>
      </c>
      <c r="S128" s="78" t="str">
        <f>IF(P128="","",(P128-Players!$AA$2)/Players!$AA$3)</f>
        <v/>
      </c>
      <c r="T128" s="78" t="str">
        <f>IFERROR((Q128-Players!$AC$2)/Players!$AC$3,"")</f>
        <v/>
      </c>
      <c r="U128" s="78" t="str">
        <f>IFERROR(((R128-Players!$AD$2)/Players!$AD$3)*M128,"")</f>
        <v/>
      </c>
      <c r="V128" s="78" t="str">
        <f t="shared" si="11"/>
        <v/>
      </c>
    </row>
    <row r="129" spans="1:22" x14ac:dyDescent="0.45">
      <c r="A129" t="s">
        <v>628</v>
      </c>
      <c r="B129" t="s">
        <v>42</v>
      </c>
      <c r="C129" s="68">
        <v>25</v>
      </c>
      <c r="D129" s="69">
        <v>0.12</v>
      </c>
      <c r="E129" s="69">
        <v>0.2</v>
      </c>
      <c r="F129" s="69">
        <v>0.33333332999999998</v>
      </c>
      <c r="G129" s="69">
        <f t="shared" si="6"/>
        <v>0.67999999999999994</v>
      </c>
      <c r="H129" s="69">
        <f t="shared" si="7"/>
        <v>0.22666666439999997</v>
      </c>
      <c r="I129" s="72">
        <f>(F129-Players!$AA$2)/Players!$AA$3</f>
        <v>-0.66496256406285137</v>
      </c>
      <c r="J129" s="72">
        <f>(G129-Players!$AC$2)/Players!$AC$3</f>
        <v>0.37347222528577201</v>
      </c>
      <c r="K129" s="72">
        <f>((H129-Players!$AD$2)/Players!$AD$3)*C129</f>
        <v>-11.183910953739725</v>
      </c>
      <c r="L129" s="72">
        <f t="shared" si="8"/>
        <v>-0.22639769719491143</v>
      </c>
      <c r="M129" s="76" cm="1">
        <f t="array" ref="M129:P129">_xlfn.XLOOKUP(A129,LvL!A:A,LvL!C:F,"")</f>
        <v>6</v>
      </c>
      <c r="N129" s="77">
        <v>0</v>
      </c>
      <c r="O129" s="77">
        <v>0.33333332999999998</v>
      </c>
      <c r="P129" s="77">
        <v>0</v>
      </c>
      <c r="Q129" s="77">
        <f t="shared" si="9"/>
        <v>0.66666667000000002</v>
      </c>
      <c r="R129" s="77">
        <f t="shared" si="10"/>
        <v>0</v>
      </c>
      <c r="S129" s="78">
        <f>IF(P129="","",(P129-Players!$AA$2)/Players!$AA$3)</f>
        <v>-4.3072187622732914</v>
      </c>
      <c r="T129" s="78">
        <f>IFERROR((Q129-Players!$AC$2)/Players!$AC$3,"")</f>
        <v>0.20593268043880802</v>
      </c>
      <c r="U129" s="78">
        <f>IFERROR(((R129-Players!$AD$2)/Players!$AD$3)*M129,"")</f>
        <v>-22.699690446987162</v>
      </c>
      <c r="V129" s="78">
        <f t="shared" si="11"/>
        <v>-0.23093306509476202</v>
      </c>
    </row>
    <row r="130" spans="1:22" x14ac:dyDescent="0.45">
      <c r="A130" t="s">
        <v>516</v>
      </c>
      <c r="B130" t="s">
        <v>10</v>
      </c>
      <c r="C130" s="68">
        <v>18</v>
      </c>
      <c r="D130" s="69">
        <v>0</v>
      </c>
      <c r="E130" s="69">
        <v>0.44444444</v>
      </c>
      <c r="F130" s="69">
        <v>0.38888888999999999</v>
      </c>
      <c r="G130" s="69">
        <f t="shared" si="6"/>
        <v>0.55555555999999995</v>
      </c>
      <c r="H130" s="69">
        <f t="shared" si="7"/>
        <v>0.21604938506172838</v>
      </c>
      <c r="I130" s="72">
        <f>(F130-Players!$AA$2)/Players!$AA$3</f>
        <v>-5.7919809727267853E-2</v>
      </c>
      <c r="J130" s="72">
        <f>(G130-Players!$AC$2)/Players!$AC$3</f>
        <v>-1.1902305283650743</v>
      </c>
      <c r="K130" s="72">
        <f>((H130-Players!$AD$2)/Players!$AD$3)*C130</f>
        <v>-10.865057595496616</v>
      </c>
      <c r="L130" s="72">
        <f t="shared" si="8"/>
        <v>-0.22390369008586247</v>
      </c>
      <c r="M130" s="76" cm="1">
        <f t="array" ref="M130:P130">_xlfn.XLOOKUP(A130,LvL!A:A,LvL!C:F,"")</f>
        <v>9</v>
      </c>
      <c r="N130" s="77">
        <v>0</v>
      </c>
      <c r="O130" s="77">
        <v>0.33333332999999998</v>
      </c>
      <c r="P130" s="77">
        <v>0</v>
      </c>
      <c r="Q130" s="77">
        <f t="shared" si="9"/>
        <v>0.66666667000000002</v>
      </c>
      <c r="R130" s="77">
        <f t="shared" si="10"/>
        <v>0</v>
      </c>
      <c r="S130" s="78">
        <f>IF(P130="","",(P130-Players!$AA$2)/Players!$AA$3)</f>
        <v>-4.3072187622732914</v>
      </c>
      <c r="T130" s="78">
        <f>IFERROR((Q130-Players!$AC$2)/Players!$AC$3,"")</f>
        <v>0.20593268043880802</v>
      </c>
      <c r="U130" s="78">
        <f>IFERROR(((R130-Players!$AD$2)/Players!$AD$3)*M130,"")</f>
        <v>-34.049535670480743</v>
      </c>
      <c r="V130" s="78">
        <f t="shared" si="11"/>
        <v>-0.4305542654245747</v>
      </c>
    </row>
    <row r="131" spans="1:22" x14ac:dyDescent="0.45">
      <c r="A131" t="s">
        <v>217</v>
      </c>
      <c r="B131" t="s">
        <v>112</v>
      </c>
      <c r="C131" s="68">
        <v>182</v>
      </c>
      <c r="D131" s="69">
        <v>8.7912089999999998E-2</v>
      </c>
      <c r="E131" s="69">
        <v>0.25824175999999999</v>
      </c>
      <c r="F131" s="69">
        <v>0.37575757999999998</v>
      </c>
      <c r="G131" s="69">
        <f t="shared" ref="G131:G194" si="12">1-D131-E131</f>
        <v>0.65384615000000001</v>
      </c>
      <c r="H131" s="69">
        <f t="shared" ref="H131:H194" si="13">F131*G131</f>
        <v>0.24568764701631698</v>
      </c>
      <c r="I131" s="72">
        <f>(F131-Players!$AA$2)/Players!$AA$3</f>
        <v>-0.201402596876464</v>
      </c>
      <c r="J131" s="72">
        <f>(G131-Players!$AC$2)/Players!$AC$3</f>
        <v>4.4836833752240478E-2</v>
      </c>
      <c r="K131" s="72">
        <f>((H131-Players!$AD$2)/Players!$AD$3)*C131</f>
        <v>-30.470184248302061</v>
      </c>
      <c r="L131" s="72">
        <f t="shared" ref="L131:L194" si="14">(K131-AB$3)/AB$4</f>
        <v>-0.37725106429988009</v>
      </c>
      <c r="M131" s="76" t="str" cm="1">
        <f t="array" ref="M131">_xlfn.XLOOKUP(A131,LvL!A:A,LvL!C:F,"")</f>
        <v/>
      </c>
      <c r="N131" s="77"/>
      <c r="O131" s="77"/>
      <c r="P131" s="77"/>
      <c r="Q131" s="77" t="str">
        <f t="shared" ref="Q131:Q194" si="15">IF(N131="","",1-N131-O131)</f>
        <v/>
      </c>
      <c r="R131" s="77" t="str">
        <f t="shared" ref="R131:R194" si="16">IFERROR(P131*Q131,"")</f>
        <v/>
      </c>
      <c r="S131" s="78" t="str">
        <f>IF(P131="","",(P131-Players!$AA$2)/Players!$AA$3)</f>
        <v/>
      </c>
      <c r="T131" s="78" t="str">
        <f>IFERROR((Q131-Players!$AC$2)/Players!$AC$3,"")</f>
        <v/>
      </c>
      <c r="U131" s="78" t="str">
        <f>IFERROR(((R131-Players!$AD$2)/Players!$AD$3)*M131,"")</f>
        <v/>
      </c>
      <c r="V131" s="78" t="str">
        <f t="shared" ref="V131:V194" si="17">IFERROR((U131-AB$7)/AB$8,"")</f>
        <v/>
      </c>
    </row>
    <row r="132" spans="1:22" x14ac:dyDescent="0.45">
      <c r="A132" t="s">
        <v>451</v>
      </c>
      <c r="B132" t="s">
        <v>44</v>
      </c>
      <c r="C132" s="68">
        <v>14</v>
      </c>
      <c r="D132" s="69">
        <v>0</v>
      </c>
      <c r="E132" s="69">
        <v>0.35714286000000001</v>
      </c>
      <c r="F132" s="69">
        <v>0.28571428999999998</v>
      </c>
      <c r="G132" s="69">
        <f t="shared" si="12"/>
        <v>0.64285714000000005</v>
      </c>
      <c r="H132" s="69">
        <f t="shared" si="13"/>
        <v>0.18367347132653061</v>
      </c>
      <c r="I132" s="72">
        <f>(F132-Players!$AA$2)/Players!$AA$3</f>
        <v>-1.1852848000445664</v>
      </c>
      <c r="J132" s="72">
        <f>(G132-Players!$AC$2)/Players!$AC$3</f>
        <v>-9.3245230797181208E-2</v>
      </c>
      <c r="K132" s="72">
        <f>((H132-Players!$AD$2)/Players!$AD$3)*C132</f>
        <v>-15.121412849899217</v>
      </c>
      <c r="L132" s="72">
        <f t="shared" si="14"/>
        <v>-0.25719604843394162</v>
      </c>
      <c r="M132" s="76" t="str" cm="1">
        <f t="array" ref="M132">_xlfn.XLOOKUP(A132,LvL!A:A,LvL!C:F,"")</f>
        <v/>
      </c>
      <c r="N132" s="77"/>
      <c r="O132" s="77"/>
      <c r="P132" s="77"/>
      <c r="Q132" s="77" t="str">
        <f t="shared" si="15"/>
        <v/>
      </c>
      <c r="R132" s="77" t="str">
        <f t="shared" si="16"/>
        <v/>
      </c>
      <c r="S132" s="78" t="str">
        <f>IF(P132="","",(P132-Players!$AA$2)/Players!$AA$3)</f>
        <v/>
      </c>
      <c r="T132" s="78" t="str">
        <f>IFERROR((Q132-Players!$AC$2)/Players!$AC$3,"")</f>
        <v/>
      </c>
      <c r="U132" s="78" t="str">
        <f>IFERROR(((R132-Players!$AD$2)/Players!$AD$3)*M132,"")</f>
        <v/>
      </c>
      <c r="V132" s="78" t="str">
        <f t="shared" si="17"/>
        <v/>
      </c>
    </row>
    <row r="133" spans="1:22" x14ac:dyDescent="0.45">
      <c r="A133" t="s">
        <v>637</v>
      </c>
      <c r="B133" t="s">
        <v>114</v>
      </c>
      <c r="C133" s="68">
        <v>12</v>
      </c>
      <c r="D133" s="69">
        <v>8.3333329999999997E-2</v>
      </c>
      <c r="E133" s="69">
        <v>0.33333332999999998</v>
      </c>
      <c r="F133" s="69">
        <v>0.27272727000000002</v>
      </c>
      <c r="G133" s="69">
        <f t="shared" si="12"/>
        <v>0.58333334000000003</v>
      </c>
      <c r="H133" s="69">
        <f t="shared" si="13"/>
        <v>0.15909090931818182</v>
      </c>
      <c r="I133" s="72">
        <f>(F133-Players!$AA$2)/Players!$AA$3</f>
        <v>-1.3271909637374764</v>
      </c>
      <c r="J133" s="72">
        <f>(G133-Players!$AC$2)/Players!$AC$3</f>
        <v>-0.84118969475043037</v>
      </c>
      <c r="K133" s="72">
        <f>((H133-Players!$AD$2)/Players!$AD$3)*C133</f>
        <v>-17.302683502021466</v>
      </c>
      <c r="L133" s="72">
        <f t="shared" si="14"/>
        <v>-0.27425751061557863</v>
      </c>
      <c r="M133" s="76" t="str" cm="1">
        <f t="array" ref="M133">_xlfn.XLOOKUP(A133,LvL!A:A,LvL!C:F,"")</f>
        <v/>
      </c>
      <c r="N133" s="77"/>
      <c r="O133" s="77"/>
      <c r="P133" s="77"/>
      <c r="Q133" s="77" t="str">
        <f t="shared" si="15"/>
        <v/>
      </c>
      <c r="R133" s="77" t="str">
        <f t="shared" si="16"/>
        <v/>
      </c>
      <c r="S133" s="78" t="str">
        <f>IF(P133="","",(P133-Players!$AA$2)/Players!$AA$3)</f>
        <v/>
      </c>
      <c r="T133" s="78" t="str">
        <f>IFERROR((Q133-Players!$AC$2)/Players!$AC$3,"")</f>
        <v/>
      </c>
      <c r="U133" s="78" t="str">
        <f>IFERROR(((R133-Players!$AD$2)/Players!$AD$3)*M133,"")</f>
        <v/>
      </c>
      <c r="V133" s="78" t="str">
        <f t="shared" si="17"/>
        <v/>
      </c>
    </row>
    <row r="134" spans="1:22" x14ac:dyDescent="0.45">
      <c r="A134" t="s">
        <v>442</v>
      </c>
      <c r="B134" t="s">
        <v>20</v>
      </c>
      <c r="C134" s="68">
        <v>40</v>
      </c>
      <c r="D134" s="69">
        <v>7.4999999999999997E-2</v>
      </c>
      <c r="E134" s="69">
        <v>0.15</v>
      </c>
      <c r="F134" s="69">
        <v>0.28571428999999998</v>
      </c>
      <c r="G134" s="69">
        <f t="shared" si="12"/>
        <v>0.77500000000000002</v>
      </c>
      <c r="H134" s="69">
        <f t="shared" si="13"/>
        <v>0.22142857475</v>
      </c>
      <c r="I134" s="72">
        <f>(F134-Players!$AA$2)/Players!$AA$3</f>
        <v>-1.1852848000445664</v>
      </c>
      <c r="J134" s="72">
        <f>(G134-Players!$AC$2)/Players!$AC$3</f>
        <v>1.5671917807502873</v>
      </c>
      <c r="K134" s="72">
        <f>((H134-Players!$AD$2)/Players!$AD$3)*C134</f>
        <v>-20.977882698507262</v>
      </c>
      <c r="L134" s="72">
        <f t="shared" si="14"/>
        <v>-0.30300418267106966</v>
      </c>
      <c r="M134" s="76" cm="1">
        <f t="array" ref="M134:P134">_xlfn.XLOOKUP(A134,LvL!A:A,LvL!C:F,"")</f>
        <v>6</v>
      </c>
      <c r="N134" s="77">
        <v>0</v>
      </c>
      <c r="O134" s="77">
        <v>0.33333332999999998</v>
      </c>
      <c r="P134" s="77">
        <v>0</v>
      </c>
      <c r="Q134" s="77">
        <f t="shared" si="15"/>
        <v>0.66666667000000002</v>
      </c>
      <c r="R134" s="77">
        <f t="shared" si="16"/>
        <v>0</v>
      </c>
      <c r="S134" s="78">
        <f>IF(P134="","",(P134-Players!$AA$2)/Players!$AA$3)</f>
        <v>-4.3072187622732914</v>
      </c>
      <c r="T134" s="78">
        <f>IFERROR((Q134-Players!$AC$2)/Players!$AC$3,"")</f>
        <v>0.20593268043880802</v>
      </c>
      <c r="U134" s="78">
        <f>IFERROR(((R134-Players!$AD$2)/Players!$AD$3)*M134,"")</f>
        <v>-22.699690446987162</v>
      </c>
      <c r="V134" s="78">
        <f t="shared" si="17"/>
        <v>-0.23093306509476202</v>
      </c>
    </row>
    <row r="135" spans="1:22" x14ac:dyDescent="0.45">
      <c r="A135" t="s">
        <v>86</v>
      </c>
      <c r="B135" t="s">
        <v>14</v>
      </c>
      <c r="C135" s="68">
        <v>75</v>
      </c>
      <c r="D135" s="69">
        <v>0.16</v>
      </c>
      <c r="E135" s="69">
        <v>0.28000000000000003</v>
      </c>
      <c r="F135" s="69">
        <v>0.41935484000000001</v>
      </c>
      <c r="G135" s="69">
        <f t="shared" si="12"/>
        <v>0.55999999999999994</v>
      </c>
      <c r="H135" s="69">
        <f t="shared" si="13"/>
        <v>0.23483871039999998</v>
      </c>
      <c r="I135" s="72">
        <f>(F135-Players!$AA$2)/Players!$AA$3</f>
        <v>0.2749745792672843</v>
      </c>
      <c r="J135" s="72">
        <f>(G135-Players!$AC$2)/Players!$AC$3</f>
        <v>-1.1343840553009827</v>
      </c>
      <c r="K135" s="72">
        <f>((H135-Players!$AD$2)/Players!$AD$3)*C135</f>
        <v>-24.531438092368482</v>
      </c>
      <c r="L135" s="72">
        <f t="shared" si="14"/>
        <v>-0.33079938126493852</v>
      </c>
      <c r="M135" s="76" cm="1">
        <f t="array" ref="M135:P135">_xlfn.XLOOKUP(A135,LvL!A:A,LvL!C:F,"")</f>
        <v>29</v>
      </c>
      <c r="N135" s="77">
        <v>0.20689655000000001</v>
      </c>
      <c r="O135" s="77">
        <v>0.41379310000000002</v>
      </c>
      <c r="P135" s="77">
        <v>0.30434782999999999</v>
      </c>
      <c r="Q135" s="77">
        <f t="shared" si="15"/>
        <v>0.37931035000000002</v>
      </c>
      <c r="R135" s="77">
        <f t="shared" si="16"/>
        <v>0.1154422819190405</v>
      </c>
      <c r="S135" s="78">
        <f>IF(P135="","",(P135-Players!$AA$2)/Players!$AA$3)</f>
        <v>-0.98168041832971598</v>
      </c>
      <c r="T135" s="78">
        <f>IFERROR((Q135-Players!$AC$2)/Players!$AC$3,"")</f>
        <v>-3.4048342518803363</v>
      </c>
      <c r="U135" s="78">
        <f>IFERROR(((R135-Players!$AD$2)/Players!$AD$3)*M135,"")</f>
        <v>-60.444149194647153</v>
      </c>
      <c r="V135" s="78">
        <f t="shared" si="17"/>
        <v>-0.89478301305799701</v>
      </c>
    </row>
    <row r="136" spans="1:22" x14ac:dyDescent="0.45">
      <c r="A136" t="s">
        <v>478</v>
      </c>
      <c r="B136" t="s">
        <v>31</v>
      </c>
      <c r="C136" s="68">
        <v>26</v>
      </c>
      <c r="D136" s="69">
        <v>7.6923080000000005E-2</v>
      </c>
      <c r="E136" s="69">
        <v>0.23076922999999999</v>
      </c>
      <c r="F136" s="69">
        <v>0.29166667000000002</v>
      </c>
      <c r="G136" s="69">
        <f t="shared" si="12"/>
        <v>0.69230769000000003</v>
      </c>
      <c r="H136" s="69">
        <f t="shared" si="13"/>
        <v>0.20192307855769231</v>
      </c>
      <c r="I136" s="72">
        <f>(F136-Players!$AA$2)/Players!$AA$3</f>
        <v>-1.1202445205468516</v>
      </c>
      <c r="J136" s="72">
        <f>(G136-Players!$AC$2)/Players!$AC$3</f>
        <v>0.52812412250256313</v>
      </c>
      <c r="K136" s="72">
        <f>((H136-Players!$AD$2)/Players!$AD$3)*C136</f>
        <v>-21.099406927301224</v>
      </c>
      <c r="L136" s="72">
        <f t="shared" si="14"/>
        <v>-0.30395472085013681</v>
      </c>
      <c r="M136" s="76" t="str" cm="1">
        <f t="array" ref="M136">_xlfn.XLOOKUP(A136,LvL!A:A,LvL!C:F,"")</f>
        <v/>
      </c>
      <c r="N136" s="77"/>
      <c r="O136" s="77"/>
      <c r="P136" s="77"/>
      <c r="Q136" s="77" t="str">
        <f t="shared" si="15"/>
        <v/>
      </c>
      <c r="R136" s="77" t="str">
        <f t="shared" si="16"/>
        <v/>
      </c>
      <c r="S136" s="78" t="str">
        <f>IF(P136="","",(P136-Players!$AA$2)/Players!$AA$3)</f>
        <v/>
      </c>
      <c r="T136" s="78" t="str">
        <f>IFERROR((Q136-Players!$AC$2)/Players!$AC$3,"")</f>
        <v/>
      </c>
      <c r="U136" s="78" t="str">
        <f>IFERROR(((R136-Players!$AD$2)/Players!$AD$3)*M136,"")</f>
        <v/>
      </c>
      <c r="V136" s="78" t="str">
        <f t="shared" si="17"/>
        <v/>
      </c>
    </row>
    <row r="137" spans="1:22" x14ac:dyDescent="0.45">
      <c r="A137" t="s">
        <v>564</v>
      </c>
      <c r="B137" t="s">
        <v>93</v>
      </c>
      <c r="C137" s="68">
        <v>42</v>
      </c>
      <c r="D137" s="69">
        <v>0.21428570999999999</v>
      </c>
      <c r="E137" s="69">
        <v>0.33333332999999998</v>
      </c>
      <c r="F137" s="69">
        <v>0.48484848000000003</v>
      </c>
      <c r="G137" s="69">
        <f t="shared" si="12"/>
        <v>0.45238096000000005</v>
      </c>
      <c r="H137" s="69">
        <f t="shared" si="13"/>
        <v>0.21933622083694085</v>
      </c>
      <c r="I137" s="72">
        <f>(F137-Players!$AA$2)/Players!$AA$3</f>
        <v>0.99060843512371266</v>
      </c>
      <c r="J137" s="72">
        <f>(G137-Players!$AC$2)/Players!$AC$3</f>
        <v>-2.4866677667569581</v>
      </c>
      <c r="K137" s="72">
        <f>((H137-Players!$AD$2)/Players!$AD$3)*C137</f>
        <v>-23.320117995691007</v>
      </c>
      <c r="L137" s="72">
        <f t="shared" si="14"/>
        <v>-0.32132467806879356</v>
      </c>
      <c r="M137" s="76" cm="1">
        <f t="array" ref="M137:P137">_xlfn.XLOOKUP(A137,LvL!A:A,LvL!C:F,"")</f>
        <v>16</v>
      </c>
      <c r="N137" s="77">
        <v>0.125</v>
      </c>
      <c r="O137" s="77">
        <v>0.3125</v>
      </c>
      <c r="P137" s="77">
        <v>0.61538462000000005</v>
      </c>
      <c r="Q137" s="77">
        <f t="shared" si="15"/>
        <v>0.5625</v>
      </c>
      <c r="R137" s="77">
        <f t="shared" si="16"/>
        <v>0.34615384875000005</v>
      </c>
      <c r="S137" s="78">
        <f>IF(P137="","",(P137-Players!$AA$2)/Players!$AA$3)</f>
        <v>2.4169466444034922</v>
      </c>
      <c r="T137" s="78">
        <f>IFERROR((Q137-Players!$AC$2)/Players!$AC$3,"")</f>
        <v>-1.102970382788758</v>
      </c>
      <c r="U137" s="78">
        <f>IFERROR(((R137-Players!$AD$2)/Players!$AD$3)*M137,"")</f>
        <v>20.978790564560395</v>
      </c>
      <c r="V137" s="78">
        <f t="shared" si="17"/>
        <v>0.53728453051260994</v>
      </c>
    </row>
    <row r="138" spans="1:22" x14ac:dyDescent="0.45">
      <c r="A138" t="s">
        <v>511</v>
      </c>
      <c r="B138" t="s">
        <v>542</v>
      </c>
      <c r="C138" s="68">
        <v>68</v>
      </c>
      <c r="D138" s="69">
        <v>0.10294117999999999</v>
      </c>
      <c r="E138" s="69">
        <v>0.25</v>
      </c>
      <c r="F138" s="69">
        <v>0.35593219999999998</v>
      </c>
      <c r="G138" s="69">
        <f t="shared" si="12"/>
        <v>0.64705882000000003</v>
      </c>
      <c r="H138" s="69">
        <f t="shared" si="13"/>
        <v>0.23030906933200399</v>
      </c>
      <c r="I138" s="72">
        <f>(F138-Players!$AA$2)/Players!$AA$3</f>
        <v>-0.41802993860336934</v>
      </c>
      <c r="J138" s="72">
        <f>(G138-Players!$AC$2)/Players!$AC$3</f>
        <v>-4.0449150988716764E-2</v>
      </c>
      <c r="K138" s="72">
        <f>((H138-Players!$AD$2)/Players!$AD$3)*C138</f>
        <v>-26.775000524770096</v>
      </c>
      <c r="L138" s="72">
        <f t="shared" si="14"/>
        <v>-0.34834807727628353</v>
      </c>
      <c r="M138" s="76" cm="1">
        <f t="array" ref="M138:P138">_xlfn.XLOOKUP(A138,LvL!A:A,LvL!C:F,"")</f>
        <v>16</v>
      </c>
      <c r="N138" s="77">
        <v>6.25E-2</v>
      </c>
      <c r="O138" s="77">
        <v>0.375</v>
      </c>
      <c r="P138" s="77">
        <v>6.6666669999999997E-2</v>
      </c>
      <c r="Q138" s="77">
        <f t="shared" si="15"/>
        <v>0.5625</v>
      </c>
      <c r="R138" s="77">
        <f t="shared" si="16"/>
        <v>3.7500001875000001E-2</v>
      </c>
      <c r="S138" s="78">
        <f>IF(P138="","",(P138-Players!$AA$2)/Players!$AA$3)</f>
        <v>-3.5787674789241284</v>
      </c>
      <c r="T138" s="78">
        <f>IFERROR((Q138-Players!$AC$2)/Players!$AC$3,"")</f>
        <v>-1.102970382788758</v>
      </c>
      <c r="U138" s="78">
        <f>IFERROR(((R138-Players!$AD$2)/Players!$AD$3)*M138,"")</f>
        <v>-51.702116820828273</v>
      </c>
      <c r="V138" s="78">
        <f t="shared" si="17"/>
        <v>-0.74102805328360721</v>
      </c>
    </row>
    <row r="139" spans="1:22" x14ac:dyDescent="0.45">
      <c r="A139" t="s">
        <v>278</v>
      </c>
      <c r="B139" t="s">
        <v>18</v>
      </c>
      <c r="C139" s="68">
        <v>66</v>
      </c>
      <c r="D139" s="69">
        <v>0.15151514999999999</v>
      </c>
      <c r="E139" s="69">
        <v>0.24242424000000001</v>
      </c>
      <c r="F139" s="69">
        <v>0.375</v>
      </c>
      <c r="G139" s="69">
        <f t="shared" si="12"/>
        <v>0.60606060999999989</v>
      </c>
      <c r="H139" s="69">
        <f t="shared" si="13"/>
        <v>0.22727272874999996</v>
      </c>
      <c r="I139" s="72">
        <f>(F139-Players!$AA$2)/Players!$AA$3</f>
        <v>-0.20968049831116359</v>
      </c>
      <c r="J139" s="72">
        <f>(G139-Players!$AC$2)/Players!$AC$3</f>
        <v>-0.5556108879996744</v>
      </c>
      <c r="K139" s="72">
        <f>((H139-Players!$AD$2)/Players!$AD$3)*C139</f>
        <v>-28.936828574804714</v>
      </c>
      <c r="L139" s="72">
        <f t="shared" si="14"/>
        <v>-0.36525746331830539</v>
      </c>
      <c r="M139" s="76" cm="1">
        <f t="array" ref="M139:P139">_xlfn.XLOOKUP(A139,LvL!A:A,LvL!C:F,"")</f>
        <v>25</v>
      </c>
      <c r="N139" s="77">
        <v>0.08</v>
      </c>
      <c r="O139" s="77">
        <v>0.52</v>
      </c>
      <c r="P139" s="77">
        <v>0.22727273000000001</v>
      </c>
      <c r="Q139" s="77">
        <f t="shared" si="15"/>
        <v>0.4</v>
      </c>
      <c r="R139" s="77">
        <f t="shared" si="16"/>
        <v>9.0909092000000011E-2</v>
      </c>
      <c r="S139" s="78">
        <f>IF(P139="","",(P139-Players!$AA$2)/Players!$AA$3)</f>
        <v>-1.8238622088596022</v>
      </c>
      <c r="T139" s="78">
        <f>IFERROR((Q139-Players!$AC$2)/Players!$AC$3,"")</f>
        <v>-3.1448590960833216</v>
      </c>
      <c r="U139" s="78">
        <f>IFERROR(((R139-Players!$AD$2)/Players!$AD$3)*M139,"")</f>
        <v>-61.133593899380919</v>
      </c>
      <c r="V139" s="78">
        <f t="shared" si="17"/>
        <v>-0.90690897396846881</v>
      </c>
    </row>
    <row r="140" spans="1:22" x14ac:dyDescent="0.45">
      <c r="A140" t="s">
        <v>555</v>
      </c>
      <c r="B140" t="s">
        <v>7</v>
      </c>
      <c r="C140" s="68">
        <v>75</v>
      </c>
      <c r="D140" s="69">
        <v>0.14666667</v>
      </c>
      <c r="E140" s="69">
        <v>0.25333333000000002</v>
      </c>
      <c r="F140" s="69">
        <v>0.38333333000000003</v>
      </c>
      <c r="G140" s="69">
        <f t="shared" si="12"/>
        <v>0.6</v>
      </c>
      <c r="H140" s="69">
        <f t="shared" si="13"/>
        <v>0.22999999800000001</v>
      </c>
      <c r="I140" s="72">
        <f>(F140-Players!$AA$2)/Players!$AA$3</f>
        <v>-0.11862412886790057</v>
      </c>
      <c r="J140" s="72">
        <f>(G140-Players!$AC$2)/Players!$AC$3</f>
        <v>-0.63176529510539736</v>
      </c>
      <c r="K140" s="72">
        <f>((H140-Players!$AD$2)/Players!$AD$3)*C140</f>
        <v>-29.872403151754177</v>
      </c>
      <c r="L140" s="72">
        <f t="shared" si="14"/>
        <v>-0.37257534028473965</v>
      </c>
      <c r="M140" s="76" cm="1">
        <f t="array" ref="M140:P140">_xlfn.XLOOKUP(A140,LvL!A:A,LvL!C:F,"")</f>
        <v>15</v>
      </c>
      <c r="N140" s="77">
        <v>0.13333333</v>
      </c>
      <c r="O140" s="77">
        <v>0.46666667000000001</v>
      </c>
      <c r="P140" s="77">
        <v>0.69230769000000003</v>
      </c>
      <c r="Q140" s="77">
        <f t="shared" si="15"/>
        <v>0.39999999999999997</v>
      </c>
      <c r="R140" s="77">
        <f t="shared" si="16"/>
        <v>0.27692307599999999</v>
      </c>
      <c r="S140" s="78">
        <f>IF(P140="","",(P140-Players!$AA$2)/Players!$AA$3)</f>
        <v>3.2574672382873247</v>
      </c>
      <c r="T140" s="78">
        <f>IFERROR((Q140-Players!$AC$2)/Players!$AC$3,"")</f>
        <v>-3.144859096083322</v>
      </c>
      <c r="U140" s="78">
        <f>IFERROR(((R140-Players!$AD$2)/Players!$AD$3)*M140,"")</f>
        <v>4.384247037647409</v>
      </c>
      <c r="V140" s="78">
        <f t="shared" si="17"/>
        <v>0.245419519797685</v>
      </c>
    </row>
    <row r="141" spans="1:22" x14ac:dyDescent="0.45">
      <c r="A141" t="s">
        <v>512</v>
      </c>
      <c r="B141" t="s">
        <v>33</v>
      </c>
      <c r="C141" s="68">
        <v>21</v>
      </c>
      <c r="D141" s="69">
        <v>0.14285713999999999</v>
      </c>
      <c r="E141" s="69">
        <v>0.33333332999999998</v>
      </c>
      <c r="F141" s="69">
        <v>0.33333332999999998</v>
      </c>
      <c r="G141" s="69">
        <f t="shared" si="12"/>
        <v>0.52380952999999997</v>
      </c>
      <c r="H141" s="69">
        <f t="shared" si="13"/>
        <v>0.17460317492063487</v>
      </c>
      <c r="I141" s="72">
        <f>(F141-Players!$AA$2)/Players!$AA$3</f>
        <v>-0.66496256406285137</v>
      </c>
      <c r="J141" s="72">
        <f>(G141-Players!$AC$2)/Players!$AC$3</f>
        <v>-1.5891342843583702</v>
      </c>
      <c r="K141" s="72">
        <f>((H141-Players!$AD$2)/Players!$AD$3)*C141</f>
        <v>-25.485418377933584</v>
      </c>
      <c r="L141" s="72">
        <f t="shared" si="14"/>
        <v>-0.3382612239979163</v>
      </c>
      <c r="M141" s="76" cm="1">
        <f t="array" ref="M141:P141">_xlfn.XLOOKUP(A141,LvL!A:A,LvL!C:F,"")</f>
        <v>7</v>
      </c>
      <c r="N141" s="77">
        <v>0</v>
      </c>
      <c r="O141" s="77">
        <v>0.71428570999999996</v>
      </c>
      <c r="P141" s="77">
        <v>0</v>
      </c>
      <c r="Q141" s="77">
        <f t="shared" si="15"/>
        <v>0.28571429000000004</v>
      </c>
      <c r="R141" s="77">
        <f t="shared" si="16"/>
        <v>0</v>
      </c>
      <c r="S141" s="78">
        <f>IF(P141="","",(P141-Players!$AA$2)/Players!$AA$3)</f>
        <v>-4.3072187622732914</v>
      </c>
      <c r="T141" s="78">
        <f>IFERROR((Q141-Players!$AC$2)/Players!$AC$3,"")</f>
        <v>-4.5809126427901257</v>
      </c>
      <c r="U141" s="78">
        <f>IFERROR(((R141-Players!$AD$2)/Players!$AD$3)*M141,"")</f>
        <v>-26.482972188151688</v>
      </c>
      <c r="V141" s="78">
        <f t="shared" si="17"/>
        <v>-0.29747346520469958</v>
      </c>
    </row>
    <row r="142" spans="1:22" x14ac:dyDescent="0.45">
      <c r="A142" t="s">
        <v>629</v>
      </c>
      <c r="B142" t="s">
        <v>22</v>
      </c>
      <c r="C142" s="68">
        <v>12</v>
      </c>
      <c r="D142" s="69">
        <v>0.16666666999999999</v>
      </c>
      <c r="E142" s="69">
        <v>0.25</v>
      </c>
      <c r="F142" s="69">
        <v>0.2</v>
      </c>
      <c r="G142" s="69">
        <f t="shared" si="12"/>
        <v>0.58333332999999998</v>
      </c>
      <c r="H142" s="69">
        <f t="shared" si="13"/>
        <v>0.116666666</v>
      </c>
      <c r="I142" s="72">
        <f>(F142-Players!$AA$2)/Players!$AA$3</f>
        <v>-2.1218650214934898</v>
      </c>
      <c r="J142" s="72">
        <f>(G142-Players!$AC$2)/Players!$AC$3</f>
        <v>-0.84118982040512102</v>
      </c>
      <c r="K142" s="72">
        <f>((H142-Players!$AD$2)/Players!$AD$3)*C142</f>
        <v>-24.795136287048734</v>
      </c>
      <c r="L142" s="72">
        <f t="shared" si="14"/>
        <v>-0.33286197573093274</v>
      </c>
      <c r="M142" s="76" t="str" cm="1">
        <f t="array" ref="M142">_xlfn.XLOOKUP(A142,LvL!A:A,LvL!C:F,"")</f>
        <v/>
      </c>
      <c r="N142" s="77"/>
      <c r="O142" s="77"/>
      <c r="P142" s="77"/>
      <c r="Q142" s="77" t="str">
        <f t="shared" si="15"/>
        <v/>
      </c>
      <c r="R142" s="77" t="str">
        <f t="shared" si="16"/>
        <v/>
      </c>
      <c r="S142" s="78" t="str">
        <f>IF(P142="","",(P142-Players!$AA$2)/Players!$AA$3)</f>
        <v/>
      </c>
      <c r="T142" s="78" t="str">
        <f>IFERROR((Q142-Players!$AC$2)/Players!$AC$3,"")</f>
        <v/>
      </c>
      <c r="U142" s="78" t="str">
        <f>IFERROR(((R142-Players!$AD$2)/Players!$AD$3)*M142,"")</f>
        <v/>
      </c>
      <c r="V142" s="78" t="str">
        <f t="shared" si="17"/>
        <v/>
      </c>
    </row>
    <row r="143" spans="1:22" x14ac:dyDescent="0.45">
      <c r="A143" t="s">
        <v>303</v>
      </c>
      <c r="B143" t="s">
        <v>78</v>
      </c>
      <c r="C143" s="68">
        <v>154</v>
      </c>
      <c r="D143" s="69">
        <v>0.10389610000000001</v>
      </c>
      <c r="E143" s="69">
        <v>0.17532468000000001</v>
      </c>
      <c r="F143" s="69">
        <v>0.33333332999999998</v>
      </c>
      <c r="G143" s="69">
        <f t="shared" si="12"/>
        <v>0.72077921999999994</v>
      </c>
      <c r="H143" s="69">
        <f t="shared" si="13"/>
        <v>0.24025973759740257</v>
      </c>
      <c r="I143" s="72">
        <f>(F143-Players!$AA$2)/Players!$AA$3</f>
        <v>-0.66496256406285137</v>
      </c>
      <c r="J143" s="72">
        <f>(G143-Players!$AC$2)/Players!$AC$3</f>
        <v>0.88588225023934708</v>
      </c>
      <c r="K143" s="72">
        <f>((H143-Players!$AD$2)/Players!$AD$3)*C143</f>
        <v>-38.084640735885543</v>
      </c>
      <c r="L143" s="72">
        <f t="shared" si="14"/>
        <v>-0.43680981794204188</v>
      </c>
      <c r="M143" s="76" cm="1">
        <f t="array" ref="M143:P143">_xlfn.XLOOKUP(A143,LvL!A:A,LvL!C:F,"")</f>
        <v>73</v>
      </c>
      <c r="N143" s="77">
        <v>4.1095890000000003E-2</v>
      </c>
      <c r="O143" s="77">
        <v>0.15068492999999999</v>
      </c>
      <c r="P143" s="77">
        <v>0.45714285999999998</v>
      </c>
      <c r="Q143" s="77">
        <f t="shared" si="15"/>
        <v>0.80821918000000004</v>
      </c>
      <c r="R143" s="77">
        <f t="shared" si="16"/>
        <v>0.36947162745205481</v>
      </c>
      <c r="S143" s="78">
        <f>IF(P143="","",(P143-Players!$AA$2)/Players!$AA$3)</f>
        <v>0.68787553358559383</v>
      </c>
      <c r="T143" s="78">
        <f>IFERROR((Q143-Players!$AC$2)/Players!$AC$3,"")</f>
        <v>1.9846063574081367</v>
      </c>
      <c r="U143" s="78">
        <f>IFERROR(((R143-Players!$AD$2)/Players!$AD$3)*M143,"")</f>
        <v>120.76751836032601</v>
      </c>
      <c r="V143" s="78">
        <f t="shared" si="17"/>
        <v>2.2923697523570841</v>
      </c>
    </row>
    <row r="144" spans="1:22" x14ac:dyDescent="0.45">
      <c r="A144" t="s">
        <v>473</v>
      </c>
      <c r="B144" t="s">
        <v>8</v>
      </c>
      <c r="C144" s="68">
        <v>10</v>
      </c>
      <c r="D144" s="69">
        <v>0.3</v>
      </c>
      <c r="E144" s="69">
        <v>0.1</v>
      </c>
      <c r="F144" s="69">
        <v>0.14285713999999999</v>
      </c>
      <c r="G144" s="69">
        <f t="shared" si="12"/>
        <v>0.6</v>
      </c>
      <c r="H144" s="69">
        <f t="shared" si="13"/>
        <v>8.5714283999999988E-2</v>
      </c>
      <c r="I144" s="72">
        <f>(F144-Players!$AA$2)/Players!$AA$3</f>
        <v>-2.7462518357927723</v>
      </c>
      <c r="J144" s="72">
        <f>(G144-Players!$AC$2)/Players!$AC$3</f>
        <v>-0.63176529510539736</v>
      </c>
      <c r="K144" s="72">
        <f>((H144-Players!$AD$2)/Players!$AD$3)*C144</f>
        <v>-25.217973954964108</v>
      </c>
      <c r="L144" s="72">
        <f t="shared" si="14"/>
        <v>-0.33616932728452864</v>
      </c>
      <c r="M144" s="76" t="str" cm="1">
        <f t="array" ref="M144">_xlfn.XLOOKUP(A144,LvL!A:A,LvL!C:F,"")</f>
        <v/>
      </c>
      <c r="N144" s="77"/>
      <c r="O144" s="77"/>
      <c r="P144" s="77"/>
      <c r="Q144" s="77" t="str">
        <f t="shared" si="15"/>
        <v/>
      </c>
      <c r="R144" s="77" t="str">
        <f t="shared" si="16"/>
        <v/>
      </c>
      <c r="S144" s="78" t="str">
        <f>IF(P144="","",(P144-Players!$AA$2)/Players!$AA$3)</f>
        <v/>
      </c>
      <c r="T144" s="78" t="str">
        <f>IFERROR((Q144-Players!$AC$2)/Players!$AC$3,"")</f>
        <v/>
      </c>
      <c r="U144" s="78" t="str">
        <f>IFERROR(((R144-Players!$AD$2)/Players!$AD$3)*M144,"")</f>
        <v/>
      </c>
      <c r="V144" s="78" t="str">
        <f t="shared" si="17"/>
        <v/>
      </c>
    </row>
    <row r="145" spans="1:22" x14ac:dyDescent="0.45">
      <c r="A145" t="s">
        <v>485</v>
      </c>
      <c r="B145" t="s">
        <v>10</v>
      </c>
      <c r="C145" s="68">
        <v>10</v>
      </c>
      <c r="D145" s="69">
        <v>0.1</v>
      </c>
      <c r="E145" s="69">
        <v>0.2</v>
      </c>
      <c r="F145" s="69">
        <v>0.11111111</v>
      </c>
      <c r="G145" s="69">
        <f t="shared" si="12"/>
        <v>0.7</v>
      </c>
      <c r="H145" s="69">
        <f t="shared" si="13"/>
        <v>7.7777776999999992E-2</v>
      </c>
      <c r="I145" s="72">
        <f>(F145-Players!$AA$2)/Players!$AA$3</f>
        <v>-3.093133362869811</v>
      </c>
      <c r="J145" s="72">
        <f>(G145-Players!$AC$2)/Players!$AC$3</f>
        <v>0.62478160538356464</v>
      </c>
      <c r="K145" s="72">
        <f>((H145-Players!$AD$2)/Players!$AD$3)*C145</f>
        <v>-26.386014901299895</v>
      </c>
      <c r="L145" s="72">
        <f t="shared" si="14"/>
        <v>-0.34530550963453754</v>
      </c>
      <c r="M145" s="76" t="str" cm="1">
        <f t="array" ref="M145">_xlfn.XLOOKUP(A145,LvL!A:A,LvL!C:F,"")</f>
        <v/>
      </c>
      <c r="N145" s="77"/>
      <c r="O145" s="77"/>
      <c r="P145" s="77"/>
      <c r="Q145" s="77" t="str">
        <f t="shared" si="15"/>
        <v/>
      </c>
      <c r="R145" s="77" t="str">
        <f t="shared" si="16"/>
        <v/>
      </c>
      <c r="S145" s="78" t="str">
        <f>IF(P145="","",(P145-Players!$AA$2)/Players!$AA$3)</f>
        <v/>
      </c>
      <c r="T145" s="78" t="str">
        <f>IFERROR((Q145-Players!$AC$2)/Players!$AC$3,"")</f>
        <v/>
      </c>
      <c r="U145" s="78" t="str">
        <f>IFERROR(((R145-Players!$AD$2)/Players!$AD$3)*M145,"")</f>
        <v/>
      </c>
      <c r="V145" s="78" t="str">
        <f t="shared" si="17"/>
        <v/>
      </c>
    </row>
    <row r="146" spans="1:22" x14ac:dyDescent="0.45">
      <c r="A146" t="s">
        <v>634</v>
      </c>
      <c r="B146" t="s">
        <v>55</v>
      </c>
      <c r="C146" s="68">
        <v>14</v>
      </c>
      <c r="D146" s="69">
        <v>7.1428569999999997E-2</v>
      </c>
      <c r="E146" s="69">
        <v>0.42857142999999998</v>
      </c>
      <c r="F146" s="69">
        <v>0.25</v>
      </c>
      <c r="G146" s="69">
        <f t="shared" si="12"/>
        <v>0.5</v>
      </c>
      <c r="H146" s="69">
        <f t="shared" si="13"/>
        <v>0.125</v>
      </c>
      <c r="I146" s="72">
        <f>(F146-Players!$AA$2)/Players!$AA$3</f>
        <v>-1.5755265862985395</v>
      </c>
      <c r="J146" s="72">
        <f>(G146-Players!$AC$2)/Players!$AC$3</f>
        <v>-1.8883121955943594</v>
      </c>
      <c r="K146" s="72">
        <f>((H146-Players!$AD$2)/Players!$AD$3)*C146</f>
        <v>-27.210638470473217</v>
      </c>
      <c r="L146" s="72">
        <f t="shared" si="14"/>
        <v>-0.35175555003912862</v>
      </c>
      <c r="M146" s="76" cm="1">
        <f t="array" ref="M146:P146">_xlfn.XLOOKUP(A146,LvL!A:A,LvL!C:F,"")</f>
        <v>11</v>
      </c>
      <c r="N146" s="77">
        <v>9.0909089999999998E-2</v>
      </c>
      <c r="O146" s="77">
        <v>0.36363635999999999</v>
      </c>
      <c r="P146" s="77">
        <v>0.2</v>
      </c>
      <c r="Q146" s="77">
        <f t="shared" si="15"/>
        <v>0.54545454999999998</v>
      </c>
      <c r="R146" s="77">
        <f t="shared" si="16"/>
        <v>0.10909091</v>
      </c>
      <c r="S146" s="78">
        <f>IF(P146="","",(P146-Players!$AA$2)/Players!$AA$3)</f>
        <v>-2.1218650214934898</v>
      </c>
      <c r="T146" s="78">
        <f>IFERROR((Q146-Players!$AC$2)/Players!$AC$3,"")</f>
        <v>-1.3171544564381541</v>
      </c>
      <c r="U146" s="78">
        <f>IFERROR(((R146-Players!$AD$2)/Players!$AD$3)*M146,"")</f>
        <v>-23.955317813067367</v>
      </c>
      <c r="V146" s="78">
        <f t="shared" si="17"/>
        <v>-0.25301705276580616</v>
      </c>
    </row>
    <row r="147" spans="1:22" x14ac:dyDescent="0.45">
      <c r="A147" t="s">
        <v>273</v>
      </c>
      <c r="B147" t="s">
        <v>37</v>
      </c>
      <c r="C147" s="68">
        <v>38</v>
      </c>
      <c r="D147" s="69">
        <v>5.2631579999999997E-2</v>
      </c>
      <c r="E147" s="69">
        <v>0.39473683999999998</v>
      </c>
      <c r="F147" s="69">
        <v>0.36363635999999999</v>
      </c>
      <c r="G147" s="69">
        <f t="shared" si="12"/>
        <v>0.55263158000000001</v>
      </c>
      <c r="H147" s="69">
        <f t="shared" si="13"/>
        <v>0.2009569361722488</v>
      </c>
      <c r="I147" s="72">
        <f>(F147-Players!$AA$2)/Players!$AA$3</f>
        <v>-0.3338483642255386</v>
      </c>
      <c r="J147" s="72">
        <f>(G147-Players!$AC$2)/Players!$AC$3</f>
        <v>-1.2269717084259908</v>
      </c>
      <c r="K147" s="72">
        <f>((H147-Players!$AD$2)/Players!$AD$3)*C147</f>
        <v>-31.377917666790974</v>
      </c>
      <c r="L147" s="72">
        <f t="shared" si="14"/>
        <v>-0.38435117330079138</v>
      </c>
      <c r="M147" s="76" cm="1">
        <f t="array" ref="M147:P147">_xlfn.XLOOKUP(A147,LvL!A:A,LvL!C:F,"")</f>
        <v>12</v>
      </c>
      <c r="N147" s="77">
        <v>0</v>
      </c>
      <c r="O147" s="77">
        <v>8.3333329999999997E-2</v>
      </c>
      <c r="P147" s="77">
        <v>0</v>
      </c>
      <c r="Q147" s="77">
        <f t="shared" si="15"/>
        <v>0.91666667000000002</v>
      </c>
      <c r="R147" s="77">
        <f t="shared" si="16"/>
        <v>0</v>
      </c>
      <c r="S147" s="78">
        <f>IF(P147="","",(P147-Players!$AA$2)/Players!$AA$3)</f>
        <v>-4.3072187622732914</v>
      </c>
      <c r="T147" s="78">
        <f>IFERROR((Q147-Players!$AC$2)/Players!$AC$3,"")</f>
        <v>3.347299931661214</v>
      </c>
      <c r="U147" s="78">
        <f>IFERROR(((R147-Players!$AD$2)/Players!$AD$3)*M147,"")</f>
        <v>-45.399380893974325</v>
      </c>
      <c r="V147" s="78">
        <f t="shared" si="17"/>
        <v>-0.63017546575438743</v>
      </c>
    </row>
    <row r="148" spans="1:22" x14ac:dyDescent="0.45">
      <c r="A148" t="s">
        <v>483</v>
      </c>
      <c r="B148" t="s">
        <v>35</v>
      </c>
      <c r="C148" s="68">
        <v>12</v>
      </c>
      <c r="D148" s="69">
        <v>8.3333329999999997E-2</v>
      </c>
      <c r="E148" s="69">
        <v>0</v>
      </c>
      <c r="F148" s="69">
        <v>9.0909089999999998E-2</v>
      </c>
      <c r="G148" s="69">
        <f t="shared" si="12"/>
        <v>0.91666667000000002</v>
      </c>
      <c r="H148" s="69">
        <f t="shared" si="13"/>
        <v>8.3333332803030305E-2</v>
      </c>
      <c r="I148" s="72">
        <f>(F148-Players!$AA$2)/Players!$AA$3</f>
        <v>-3.3138761627613524</v>
      </c>
      <c r="J148" s="72">
        <f>(G148-Players!$AC$2)/Players!$AC$3</f>
        <v>3.347299931661214</v>
      </c>
      <c r="K148" s="72">
        <f>((H148-Players!$AD$2)/Players!$AD$3)*C148</f>
        <v>-30.682063327155607</v>
      </c>
      <c r="L148" s="72">
        <f t="shared" si="14"/>
        <v>-0.37890834002007684</v>
      </c>
      <c r="M148" s="76" t="str" cm="1">
        <f t="array" ref="M148">_xlfn.XLOOKUP(A148,LvL!A:A,LvL!C:F,"")</f>
        <v/>
      </c>
      <c r="N148" s="77"/>
      <c r="O148" s="77"/>
      <c r="P148" s="77"/>
      <c r="Q148" s="77" t="str">
        <f t="shared" si="15"/>
        <v/>
      </c>
      <c r="R148" s="77" t="str">
        <f t="shared" si="16"/>
        <v/>
      </c>
      <c r="S148" s="78" t="str">
        <f>IF(P148="","",(P148-Players!$AA$2)/Players!$AA$3)</f>
        <v/>
      </c>
      <c r="T148" s="78" t="str">
        <f>IFERROR((Q148-Players!$AC$2)/Players!$AC$3,"")</f>
        <v/>
      </c>
      <c r="U148" s="78" t="str">
        <f>IFERROR(((R148-Players!$AD$2)/Players!$AD$3)*M148,"")</f>
        <v/>
      </c>
      <c r="V148" s="78" t="str">
        <f t="shared" si="17"/>
        <v/>
      </c>
    </row>
    <row r="149" spans="1:22" x14ac:dyDescent="0.45">
      <c r="A149" t="s">
        <v>505</v>
      </c>
      <c r="B149" t="s">
        <v>10</v>
      </c>
      <c r="C149" s="68">
        <v>16</v>
      </c>
      <c r="D149" s="69">
        <v>6.25E-2</v>
      </c>
      <c r="E149" s="69">
        <v>0.3125</v>
      </c>
      <c r="F149" s="69">
        <v>0.2</v>
      </c>
      <c r="G149" s="69">
        <f t="shared" si="12"/>
        <v>0.625</v>
      </c>
      <c r="H149" s="69">
        <f t="shared" si="13"/>
        <v>0.125</v>
      </c>
      <c r="I149" s="72">
        <f>(F149-Players!$AA$2)/Players!$AA$3</f>
        <v>-2.1218650214934898</v>
      </c>
      <c r="J149" s="72">
        <f>(G149-Players!$AC$2)/Players!$AC$3</f>
        <v>-0.31762856998315653</v>
      </c>
      <c r="K149" s="72">
        <f>((H149-Players!$AD$2)/Players!$AD$3)*C149</f>
        <v>-31.097872537683678</v>
      </c>
      <c r="L149" s="72">
        <f t="shared" si="14"/>
        <v>-0.38216071638763066</v>
      </c>
      <c r="M149" s="76" t="str" cm="1">
        <f t="array" ref="M149">_xlfn.XLOOKUP(A149,LvL!A:A,LvL!C:F,"")</f>
        <v/>
      </c>
      <c r="N149" s="77"/>
      <c r="O149" s="77"/>
      <c r="P149" s="77"/>
      <c r="Q149" s="77" t="str">
        <f t="shared" si="15"/>
        <v/>
      </c>
      <c r="R149" s="77" t="str">
        <f t="shared" si="16"/>
        <v/>
      </c>
      <c r="S149" s="78" t="str">
        <f>IF(P149="","",(P149-Players!$AA$2)/Players!$AA$3)</f>
        <v/>
      </c>
      <c r="T149" s="78" t="str">
        <f>IFERROR((Q149-Players!$AC$2)/Players!$AC$3,"")</f>
        <v/>
      </c>
      <c r="U149" s="78" t="str">
        <f>IFERROR(((R149-Players!$AD$2)/Players!$AD$3)*M149,"")</f>
        <v/>
      </c>
      <c r="V149" s="78" t="str">
        <f t="shared" si="17"/>
        <v/>
      </c>
    </row>
    <row r="150" spans="1:22" x14ac:dyDescent="0.45">
      <c r="A150" t="s">
        <v>116</v>
      </c>
      <c r="B150" t="s">
        <v>117</v>
      </c>
      <c r="C150" s="68">
        <v>178</v>
      </c>
      <c r="D150" s="69">
        <v>0.20224718999999999</v>
      </c>
      <c r="E150" s="69">
        <v>0.17415729999999999</v>
      </c>
      <c r="F150" s="69">
        <v>0.38405797000000003</v>
      </c>
      <c r="G150" s="69">
        <f t="shared" si="12"/>
        <v>0.62359551000000002</v>
      </c>
      <c r="H150" s="69">
        <f t="shared" si="13"/>
        <v>0.23949682567171474</v>
      </c>
      <c r="I150" s="72">
        <f>(F150-Players!$AA$2)/Players!$AA$3</f>
        <v>-0.11070615519430721</v>
      </c>
      <c r="J150" s="72">
        <f>(G150-Players!$AC$2)/Players!$AC$3</f>
        <v>-0.3352766455458337</v>
      </c>
      <c r="K150" s="72">
        <f>((H150-Players!$AD$2)/Players!$AD$3)*C150</f>
        <v>-46.018496475999143</v>
      </c>
      <c r="L150" s="72">
        <f t="shared" si="14"/>
        <v>-0.49886684856903529</v>
      </c>
      <c r="M150" s="76" t="str" cm="1">
        <f t="array" ref="M150">_xlfn.XLOOKUP(A150,LvL!A:A,LvL!C:F,"")</f>
        <v/>
      </c>
      <c r="N150" s="77"/>
      <c r="O150" s="77"/>
      <c r="P150" s="77"/>
      <c r="Q150" s="77" t="str">
        <f t="shared" si="15"/>
        <v/>
      </c>
      <c r="R150" s="77" t="str">
        <f t="shared" si="16"/>
        <v/>
      </c>
      <c r="S150" s="78" t="str">
        <f>IF(P150="","",(P150-Players!$AA$2)/Players!$AA$3)</f>
        <v/>
      </c>
      <c r="T150" s="78" t="str">
        <f>IFERROR((Q150-Players!$AC$2)/Players!$AC$3,"")</f>
        <v/>
      </c>
      <c r="U150" s="78" t="str">
        <f>IFERROR(((R150-Players!$AD$2)/Players!$AD$3)*M150,"")</f>
        <v/>
      </c>
      <c r="V150" s="78" t="str">
        <f t="shared" si="17"/>
        <v/>
      </c>
    </row>
    <row r="151" spans="1:22" x14ac:dyDescent="0.45">
      <c r="A151" t="s">
        <v>500</v>
      </c>
      <c r="B151" t="s">
        <v>37</v>
      </c>
      <c r="C151" s="68">
        <v>37</v>
      </c>
      <c r="D151" s="69">
        <v>8.108108E-2</v>
      </c>
      <c r="E151" s="69">
        <v>0.40540541000000002</v>
      </c>
      <c r="F151" s="69">
        <v>0.38235293999999997</v>
      </c>
      <c r="G151" s="69">
        <f t="shared" si="12"/>
        <v>0.5135135099999999</v>
      </c>
      <c r="H151" s="69">
        <f t="shared" si="13"/>
        <v>0.19634340027821934</v>
      </c>
      <c r="I151" s="72">
        <f>(F151-Players!$AA$2)/Players!$AA$3</f>
        <v>-0.12933662363751669</v>
      </c>
      <c r="J151" s="72">
        <f>(G151-Players!$AC$2)/Players!$AC$3</f>
        <v>-1.7185086045420948</v>
      </c>
      <c r="K151" s="72">
        <f>((H151-Players!$AD$2)/Players!$AD$3)*C151</f>
        <v>-33.064441303095101</v>
      </c>
      <c r="L151" s="72">
        <f t="shared" si="14"/>
        <v>-0.39754282341135605</v>
      </c>
      <c r="M151" s="76" cm="1">
        <f t="array" ref="M151:P151">_xlfn.XLOOKUP(A151,LvL!A:A,LvL!C:F,"")</f>
        <v>17</v>
      </c>
      <c r="N151" s="77">
        <v>0.29411765000000001</v>
      </c>
      <c r="O151" s="77">
        <v>0.11764706</v>
      </c>
      <c r="P151" s="77">
        <v>0.16666666999999999</v>
      </c>
      <c r="Q151" s="77">
        <f t="shared" si="15"/>
        <v>0.58823528999999997</v>
      </c>
      <c r="R151" s="77">
        <f t="shared" si="16"/>
        <v>9.8039216960784284E-2</v>
      </c>
      <c r="S151" s="78">
        <f>IF(P151="","",(P151-Players!$AA$2)/Players!$AA$3)</f>
        <v>-2.4860906085342278</v>
      </c>
      <c r="T151" s="78">
        <f>IFERROR((Q151-Players!$AC$2)/Players!$AC$3,"")</f>
        <v>-0.77959439396191255</v>
      </c>
      <c r="U151" s="78">
        <f>IFERROR(((R151-Players!$AD$2)/Players!$AD$3)*M151,"")</f>
        <v>-39.786926513464458</v>
      </c>
      <c r="V151" s="78">
        <f t="shared" si="17"/>
        <v>-0.53146355751491658</v>
      </c>
    </row>
    <row r="152" spans="1:22" x14ac:dyDescent="0.45">
      <c r="A152" t="s">
        <v>467</v>
      </c>
      <c r="B152" t="s">
        <v>65</v>
      </c>
      <c r="C152" s="68">
        <v>35</v>
      </c>
      <c r="D152" s="69">
        <v>2.8571429999999998E-2</v>
      </c>
      <c r="E152" s="69">
        <v>0.28571428999999998</v>
      </c>
      <c r="F152" s="69">
        <v>0.28125</v>
      </c>
      <c r="G152" s="69">
        <f t="shared" si="12"/>
        <v>0.68571428000000001</v>
      </c>
      <c r="H152" s="69">
        <f t="shared" si="13"/>
        <v>0.19285714125</v>
      </c>
      <c r="I152" s="72">
        <f>(F152-Players!$AA$2)/Players!$AA$3</f>
        <v>-1.2340650643016955</v>
      </c>
      <c r="J152" s="72">
        <f>(G152-Players!$AC$2)/Players!$AC$3</f>
        <v>0.44527483351103359</v>
      </c>
      <c r="K152" s="72">
        <f>((H152-Players!$AD$2)/Players!$AD$3)*C152</f>
        <v>-33.072967560405523</v>
      </c>
      <c r="L152" s="72">
        <f t="shared" si="14"/>
        <v>-0.39760951408842132</v>
      </c>
      <c r="M152" s="76" cm="1">
        <f t="array" ref="M152:P152">_xlfn.XLOOKUP(A152,LvL!A:A,LvL!C:F,"")</f>
        <v>6</v>
      </c>
      <c r="N152" s="77">
        <v>0.16666666999999999</v>
      </c>
      <c r="O152" s="77">
        <v>0.16666666999999999</v>
      </c>
      <c r="P152" s="77">
        <v>0.4</v>
      </c>
      <c r="Q152" s="77">
        <f t="shared" si="15"/>
        <v>0.66666665999999997</v>
      </c>
      <c r="R152" s="77">
        <f t="shared" si="16"/>
        <v>0.266666664</v>
      </c>
      <c r="S152" s="78">
        <f>IF(P152="","",(P152-Players!$AA$2)/Players!$AA$3)</f>
        <v>6.348871928631182E-2</v>
      </c>
      <c r="T152" s="78">
        <f>IFERROR((Q152-Players!$AC$2)/Players!$AC$3,"")</f>
        <v>0.20593255478411734</v>
      </c>
      <c r="U152" s="78">
        <f>IFERROR(((R152-Players!$AD$2)/Players!$AD$3)*M152,"")</f>
        <v>0.84801757429475644</v>
      </c>
      <c r="V152" s="78">
        <f t="shared" si="17"/>
        <v>0.18322427781721137</v>
      </c>
    </row>
    <row r="153" spans="1:22" x14ac:dyDescent="0.45">
      <c r="A153" t="s">
        <v>209</v>
      </c>
      <c r="B153" t="s">
        <v>93</v>
      </c>
      <c r="C153" s="68">
        <v>89</v>
      </c>
      <c r="D153" s="69">
        <v>0.13483145999999999</v>
      </c>
      <c r="E153" s="69">
        <v>0.37078652000000001</v>
      </c>
      <c r="F153" s="69">
        <v>0.46052631999999999</v>
      </c>
      <c r="G153" s="69">
        <f t="shared" si="12"/>
        <v>0.49438201999999998</v>
      </c>
      <c r="H153" s="69">
        <f t="shared" si="13"/>
        <v>0.22767593234476638</v>
      </c>
      <c r="I153" s="72">
        <f>(F153-Players!$AA$2)/Players!$AA$3</f>
        <v>0.72484581842448803</v>
      </c>
      <c r="J153" s="72">
        <f>(G153-Players!$AC$2)/Players!$AC$3</f>
        <v>-1.9589047491544496</v>
      </c>
      <c r="K153" s="72">
        <f>((H153-Players!$AD$2)/Players!$AD$3)*C153</f>
        <v>-38.492742186971554</v>
      </c>
      <c r="L153" s="72">
        <f t="shared" si="14"/>
        <v>-0.44000190575893006</v>
      </c>
      <c r="M153" s="76" cm="1">
        <f t="array" ref="M153:P153">_xlfn.XLOOKUP(A153,LvL!A:A,LvL!C:F,"")</f>
        <v>42</v>
      </c>
      <c r="N153" s="77">
        <v>9.5238100000000006E-2</v>
      </c>
      <c r="O153" s="77">
        <v>0.5</v>
      </c>
      <c r="P153" s="77">
        <v>0.13888888999999999</v>
      </c>
      <c r="Q153" s="77">
        <f t="shared" si="15"/>
        <v>0.40476190000000001</v>
      </c>
      <c r="R153" s="77">
        <f t="shared" si="16"/>
        <v>5.6216931005290995E-2</v>
      </c>
      <c r="S153" s="78">
        <f>IF(P153="","",(P153-Players!$AA$2)/Players!$AA$3)</f>
        <v>-2.7896119857020194</v>
      </c>
      <c r="T153" s="78">
        <f>IFERROR((Q153-Players!$AC$2)/Players!$AC$3,"")</f>
        <v>-3.0850235892289377</v>
      </c>
      <c r="U153" s="78">
        <f>IFERROR(((R153-Players!$AD$2)/Players!$AD$3)*M153,"")</f>
        <v>-124.1486110058329</v>
      </c>
      <c r="V153" s="78">
        <f t="shared" si="17"/>
        <v>-2.0152177751806191</v>
      </c>
    </row>
    <row r="154" spans="1:22" x14ac:dyDescent="0.45">
      <c r="A154" t="s">
        <v>448</v>
      </c>
      <c r="B154" t="s">
        <v>90</v>
      </c>
      <c r="C154" s="68">
        <v>28</v>
      </c>
      <c r="D154" s="69">
        <v>7.1428569999999997E-2</v>
      </c>
      <c r="E154" s="69">
        <v>0.21428570999999999</v>
      </c>
      <c r="F154" s="69">
        <v>0.23076922999999999</v>
      </c>
      <c r="G154" s="69">
        <f t="shared" si="12"/>
        <v>0.71428572000000001</v>
      </c>
      <c r="H154" s="69">
        <f t="shared" si="13"/>
        <v>0.16483516560439559</v>
      </c>
      <c r="I154" s="72">
        <f>(F154-Players!$AA$2)/Players!$AA$3</f>
        <v>-1.7856567620864194</v>
      </c>
      <c r="J154" s="72">
        <f>(G154-Players!$AC$2)/Players!$AC$3</f>
        <v>0.80428837725609714</v>
      </c>
      <c r="K154" s="72">
        <f>((H154-Players!$AD$2)/Players!$AD$3)*C154</f>
        <v>-38.005806925736643</v>
      </c>
      <c r="L154" s="72">
        <f t="shared" si="14"/>
        <v>-0.43619319566768949</v>
      </c>
      <c r="M154" s="76" cm="1">
        <f t="array" ref="M154:P154">_xlfn.XLOOKUP(A154,LvL!A:A,LvL!C:F,"")</f>
        <v>5</v>
      </c>
      <c r="N154" s="77">
        <v>0.4</v>
      </c>
      <c r="O154" s="77">
        <v>0.2</v>
      </c>
      <c r="P154" s="77">
        <v>0</v>
      </c>
      <c r="Q154" s="77">
        <f t="shared" si="15"/>
        <v>0.39999999999999997</v>
      </c>
      <c r="R154" s="77">
        <f t="shared" si="16"/>
        <v>0</v>
      </c>
      <c r="S154" s="78">
        <f>IF(P154="","",(P154-Players!$AA$2)/Players!$AA$3)</f>
        <v>-4.3072187622732914</v>
      </c>
      <c r="T154" s="78">
        <f>IFERROR((Q154-Players!$AC$2)/Players!$AC$3,"")</f>
        <v>-3.144859096083322</v>
      </c>
      <c r="U154" s="78">
        <f>IFERROR(((R154-Players!$AD$2)/Players!$AD$3)*M154,"")</f>
        <v>-18.916408705822633</v>
      </c>
      <c r="V154" s="78">
        <f t="shared" si="17"/>
        <v>-0.16439266498482444</v>
      </c>
    </row>
    <row r="155" spans="1:22" x14ac:dyDescent="0.45">
      <c r="A155" t="s">
        <v>459</v>
      </c>
      <c r="B155" t="s">
        <v>24</v>
      </c>
      <c r="C155" s="68">
        <v>15</v>
      </c>
      <c r="D155" s="69">
        <v>6.6666669999999997E-2</v>
      </c>
      <c r="E155" s="69">
        <v>0.33333332999999998</v>
      </c>
      <c r="F155" s="69">
        <v>0.14285713999999999</v>
      </c>
      <c r="G155" s="69">
        <f t="shared" si="12"/>
        <v>0.6</v>
      </c>
      <c r="H155" s="69">
        <f t="shared" si="13"/>
        <v>8.5714283999999988E-2</v>
      </c>
      <c r="I155" s="72">
        <f>(F155-Players!$AA$2)/Players!$AA$3</f>
        <v>-2.7462518357927723</v>
      </c>
      <c r="J155" s="72">
        <f>(G155-Players!$AC$2)/Players!$AC$3</f>
        <v>-0.63176529510539736</v>
      </c>
      <c r="K155" s="72">
        <f>((H155-Players!$AD$2)/Players!$AD$3)*C155</f>
        <v>-37.826960932446163</v>
      </c>
      <c r="L155" s="72">
        <f t="shared" si="14"/>
        <v>-0.43479429812698583</v>
      </c>
      <c r="M155" s="76" cm="1">
        <f t="array" ref="M155:P155">_xlfn.XLOOKUP(A155,LvL!A:A,LvL!C:F,"")</f>
        <v>24</v>
      </c>
      <c r="N155" s="77">
        <v>4.1666670000000003E-2</v>
      </c>
      <c r="O155" s="77">
        <v>0.25</v>
      </c>
      <c r="P155" s="77">
        <v>0.43478261000000001</v>
      </c>
      <c r="Q155" s="77">
        <f t="shared" si="15"/>
        <v>0.70833332999999998</v>
      </c>
      <c r="R155" s="77">
        <f t="shared" si="16"/>
        <v>0.30797101396739129</v>
      </c>
      <c r="S155" s="78">
        <f>IF(P155="","",(P155-Players!$AA$2)/Players!$AA$3)</f>
        <v>0.44355025367423634</v>
      </c>
      <c r="T155" s="78">
        <f>IFERROR((Q155-Players!$AC$2)/Players!$AC$3,"")</f>
        <v>0.72949380520608187</v>
      </c>
      <c r="U155" s="78">
        <f>IFERROR(((R155-Players!$AD$2)/Players!$AD$3)*M155,"")</f>
        <v>17.981412038687075</v>
      </c>
      <c r="V155" s="78">
        <f t="shared" si="17"/>
        <v>0.48456660463824613</v>
      </c>
    </row>
    <row r="156" spans="1:22" x14ac:dyDescent="0.45">
      <c r="A156" t="s">
        <v>636</v>
      </c>
      <c r="B156" t="s">
        <v>44</v>
      </c>
      <c r="C156" s="68">
        <v>14</v>
      </c>
      <c r="D156" s="69">
        <v>0</v>
      </c>
      <c r="E156" s="69">
        <v>0.5</v>
      </c>
      <c r="F156" s="69">
        <v>0.14285713999999999</v>
      </c>
      <c r="G156" s="69">
        <f t="shared" si="12"/>
        <v>0.5</v>
      </c>
      <c r="H156" s="69">
        <f t="shared" si="13"/>
        <v>7.1428569999999997E-2</v>
      </c>
      <c r="I156" s="72">
        <f>(F156-Players!$AA$2)/Players!$AA$3</f>
        <v>-2.7462518357927723</v>
      </c>
      <c r="J156" s="72">
        <f>(G156-Players!$AC$2)/Players!$AC$3</f>
        <v>-1.8883121955943594</v>
      </c>
      <c r="K156" s="72">
        <f>((H156-Players!$AD$2)/Players!$AD$3)*C156</f>
        <v>-38.248627010175355</v>
      </c>
      <c r="L156" s="72">
        <f t="shared" si="14"/>
        <v>-0.4380924857367885</v>
      </c>
      <c r="M156" s="76" t="str" cm="1">
        <f t="array" ref="M156">_xlfn.XLOOKUP(A156,LvL!A:A,LvL!C:F,"")</f>
        <v/>
      </c>
      <c r="N156" s="77"/>
      <c r="O156" s="77"/>
      <c r="P156" s="77"/>
      <c r="Q156" s="77" t="str">
        <f t="shared" si="15"/>
        <v/>
      </c>
      <c r="R156" s="77" t="str">
        <f t="shared" si="16"/>
        <v/>
      </c>
      <c r="S156" s="78" t="str">
        <f>IF(P156="","",(P156-Players!$AA$2)/Players!$AA$3)</f>
        <v/>
      </c>
      <c r="T156" s="78" t="str">
        <f>IFERROR((Q156-Players!$AC$2)/Players!$AC$3,"")</f>
        <v/>
      </c>
      <c r="U156" s="78" t="str">
        <f>IFERROR(((R156-Players!$AD$2)/Players!$AD$3)*M156,"")</f>
        <v/>
      </c>
      <c r="V156" s="78" t="str">
        <f t="shared" si="17"/>
        <v/>
      </c>
    </row>
    <row r="157" spans="1:22" x14ac:dyDescent="0.45">
      <c r="A157" t="s">
        <v>632</v>
      </c>
      <c r="B157" t="s">
        <v>78</v>
      </c>
      <c r="C157" s="68">
        <v>26</v>
      </c>
      <c r="D157" s="69">
        <v>7.6923080000000005E-2</v>
      </c>
      <c r="E157" s="69">
        <v>0.30769231000000002</v>
      </c>
      <c r="F157" s="69">
        <v>0.25</v>
      </c>
      <c r="G157" s="69">
        <f t="shared" si="12"/>
        <v>0.61538461</v>
      </c>
      <c r="H157" s="69">
        <f t="shared" si="13"/>
        <v>0.1538461525</v>
      </c>
      <c r="I157" s="72">
        <f>(F157-Players!$AA$2)/Players!$AA$3</f>
        <v>-1.5755265862985395</v>
      </c>
      <c r="J157" s="72">
        <f>(G157-Players!$AC$2)/Players!$AC$3</f>
        <v>-0.43845045499808216</v>
      </c>
      <c r="K157" s="72">
        <f>((H157-Players!$AD$2)/Players!$AD$3)*C157</f>
        <v>-39.496055143486316</v>
      </c>
      <c r="L157" s="72">
        <f t="shared" si="14"/>
        <v>-0.44784961876385598</v>
      </c>
      <c r="M157" s="76" t="str" cm="1">
        <f t="array" ref="M157">_xlfn.XLOOKUP(A157,LvL!A:A,LvL!C:F,"")</f>
        <v/>
      </c>
      <c r="N157" s="77"/>
      <c r="O157" s="77"/>
      <c r="P157" s="77"/>
      <c r="Q157" s="77" t="str">
        <f t="shared" si="15"/>
        <v/>
      </c>
      <c r="R157" s="77" t="str">
        <f t="shared" si="16"/>
        <v/>
      </c>
      <c r="S157" s="78" t="str">
        <f>IF(P157="","",(P157-Players!$AA$2)/Players!$AA$3)</f>
        <v/>
      </c>
      <c r="T157" s="78" t="str">
        <f>IFERROR((Q157-Players!$AC$2)/Players!$AC$3,"")</f>
        <v/>
      </c>
      <c r="U157" s="78" t="str">
        <f>IFERROR(((R157-Players!$AD$2)/Players!$AD$3)*M157,"")</f>
        <v/>
      </c>
      <c r="V157" s="78" t="str">
        <f t="shared" si="17"/>
        <v/>
      </c>
    </row>
    <row r="158" spans="1:22" x14ac:dyDescent="0.45">
      <c r="A158" t="s">
        <v>498</v>
      </c>
      <c r="B158" t="s">
        <v>12</v>
      </c>
      <c r="C158" s="68">
        <v>41</v>
      </c>
      <c r="D158" s="69">
        <v>9.7560980000000005E-2</v>
      </c>
      <c r="E158" s="69">
        <v>0.24390244</v>
      </c>
      <c r="F158" s="69">
        <v>0.28571428999999998</v>
      </c>
      <c r="G158" s="69">
        <f t="shared" si="12"/>
        <v>0.65853658000000004</v>
      </c>
      <c r="H158" s="69">
        <f t="shared" si="13"/>
        <v>0.18815331139372821</v>
      </c>
      <c r="I158" s="72">
        <f>(F158-Players!$AA$2)/Players!$AA$3</f>
        <v>-1.1852848000445664</v>
      </c>
      <c r="J158" s="72">
        <f>(G158-Players!$AC$2)/Players!$AC$3</f>
        <v>0.1037742865368452</v>
      </c>
      <c r="K158" s="72">
        <f>((H158-Players!$AD$2)/Players!$AD$3)*C158</f>
        <v>-41.580957229027923</v>
      </c>
      <c r="L158" s="72">
        <f t="shared" si="14"/>
        <v>-0.46415730531814742</v>
      </c>
      <c r="M158" s="76" cm="1">
        <f t="array" ref="M158:P158">_xlfn.XLOOKUP(A158,LvL!A:A,LvL!C:F,"")</f>
        <v>6</v>
      </c>
      <c r="N158" s="77">
        <v>0</v>
      </c>
      <c r="O158" s="77">
        <v>0</v>
      </c>
      <c r="P158" s="77">
        <v>0.2</v>
      </c>
      <c r="Q158" s="77">
        <f t="shared" si="15"/>
        <v>1</v>
      </c>
      <c r="R158" s="77">
        <f t="shared" si="16"/>
        <v>0.2</v>
      </c>
      <c r="S158" s="78">
        <f>IF(P158="","",(P158-Players!$AA$2)/Players!$AA$3)</f>
        <v>-2.1218650214934898</v>
      </c>
      <c r="T158" s="78">
        <f>IFERROR((Q158-Players!$AC$2)/Players!$AC$3,"")</f>
        <v>4.3944223068504522</v>
      </c>
      <c r="U158" s="78">
        <f>IFERROR(((R158-Players!$AD$2)/Players!$AD$3)*M158,"")</f>
        <v>-5.0389092544179102</v>
      </c>
      <c r="V158" s="78">
        <f t="shared" si="17"/>
        <v>7.9684945195398149E-2</v>
      </c>
    </row>
    <row r="159" spans="1:22" x14ac:dyDescent="0.45">
      <c r="A159" t="s">
        <v>462</v>
      </c>
      <c r="B159" t="s">
        <v>624</v>
      </c>
      <c r="C159" s="68">
        <v>28</v>
      </c>
      <c r="D159" s="69">
        <v>7.1428569999999997E-2</v>
      </c>
      <c r="E159" s="69">
        <v>0.25</v>
      </c>
      <c r="F159" s="69">
        <v>0.23076922999999999</v>
      </c>
      <c r="G159" s="69">
        <f t="shared" si="12"/>
        <v>0.67857142999999998</v>
      </c>
      <c r="H159" s="69">
        <f t="shared" si="13"/>
        <v>0.15659340640109889</v>
      </c>
      <c r="I159" s="72">
        <f>(F159-Players!$AA$2)/Players!$AA$3</f>
        <v>-1.7856567620864194</v>
      </c>
      <c r="J159" s="72">
        <f>(G159-Players!$AC$2)/Players!$AC$3</f>
        <v>0.35552157322945727</v>
      </c>
      <c r="K159" s="72">
        <f>((H159-Players!$AD$2)/Players!$AD$3)*C159</f>
        <v>-41.4021113974662</v>
      </c>
      <c r="L159" s="72">
        <f t="shared" si="14"/>
        <v>-0.46275840904245369</v>
      </c>
      <c r="M159" s="76" t="str" cm="1">
        <f t="array" ref="M159">_xlfn.XLOOKUP(A159,LvL!A:A,LvL!C:F,"")</f>
        <v/>
      </c>
      <c r="N159" s="77"/>
      <c r="O159" s="77"/>
      <c r="P159" s="77"/>
      <c r="Q159" s="77" t="str">
        <f t="shared" si="15"/>
        <v/>
      </c>
      <c r="R159" s="77" t="str">
        <f t="shared" si="16"/>
        <v/>
      </c>
      <c r="S159" s="78" t="str">
        <f>IF(P159="","",(P159-Players!$AA$2)/Players!$AA$3)</f>
        <v/>
      </c>
      <c r="T159" s="78" t="str">
        <f>IFERROR((Q159-Players!$AC$2)/Players!$AC$3,"")</f>
        <v/>
      </c>
      <c r="U159" s="78" t="str">
        <f>IFERROR(((R159-Players!$AD$2)/Players!$AD$3)*M159,"")</f>
        <v/>
      </c>
      <c r="V159" s="78" t="str">
        <f t="shared" si="17"/>
        <v/>
      </c>
    </row>
    <row r="160" spans="1:22" x14ac:dyDescent="0.45">
      <c r="A160" t="s">
        <v>261</v>
      </c>
      <c r="B160" t="s">
        <v>20</v>
      </c>
      <c r="C160" s="68">
        <v>29</v>
      </c>
      <c r="D160" s="69">
        <v>0.10344828</v>
      </c>
      <c r="E160" s="69">
        <v>0.17241379000000001</v>
      </c>
      <c r="F160" s="69">
        <v>0.21739130000000001</v>
      </c>
      <c r="G160" s="69">
        <f t="shared" si="12"/>
        <v>0.72413792999999993</v>
      </c>
      <c r="H160" s="69">
        <f t="shared" si="13"/>
        <v>0.157421285982009</v>
      </c>
      <c r="I160" s="72">
        <f>(F160-Players!$AA$2)/Players!$AA$3</f>
        <v>-1.9318343089333709</v>
      </c>
      <c r="J160" s="72">
        <f>(G160-Players!$AC$2)/Players!$AC$3</f>
        <v>0.92808601664075974</v>
      </c>
      <c r="K160" s="72">
        <f>((H160-Players!$AD$2)/Players!$AD$3)*C160</f>
        <v>-42.527417396560644</v>
      </c>
      <c r="L160" s="72">
        <f t="shared" si="14"/>
        <v>-0.47156032719398588</v>
      </c>
      <c r="M160" s="76" cm="1">
        <f t="array" ref="M160:P160">_xlfn.XLOOKUP(A160,LvL!A:A,LvL!C:F,"")</f>
        <v>6</v>
      </c>
      <c r="N160" s="77">
        <v>0</v>
      </c>
      <c r="O160" s="77">
        <v>0.33333332999999998</v>
      </c>
      <c r="P160" s="77">
        <v>0.4</v>
      </c>
      <c r="Q160" s="77">
        <f t="shared" si="15"/>
        <v>0.66666667000000002</v>
      </c>
      <c r="R160" s="77">
        <f t="shared" si="16"/>
        <v>0.266666668</v>
      </c>
      <c r="S160" s="78">
        <f>IF(P160="","",(P160-Players!$AA$2)/Players!$AA$3)</f>
        <v>6.348871928631182E-2</v>
      </c>
      <c r="T160" s="78">
        <f>IFERROR((Q160-Players!$AC$2)/Players!$AC$3,"")</f>
        <v>0.20593268043880802</v>
      </c>
      <c r="U160" s="78">
        <f>IFERROR(((R160-Players!$AD$2)/Players!$AD$3)*M160,"")</f>
        <v>0.8480179275103803</v>
      </c>
      <c r="V160" s="78">
        <f t="shared" si="17"/>
        <v>0.18322428402957158</v>
      </c>
    </row>
    <row r="161" spans="1:22" x14ac:dyDescent="0.45">
      <c r="A161" t="s">
        <v>254</v>
      </c>
      <c r="B161" t="s">
        <v>14</v>
      </c>
      <c r="C161" s="68">
        <v>151</v>
      </c>
      <c r="D161" s="69">
        <v>8.6092719999999998E-2</v>
      </c>
      <c r="E161" s="69">
        <v>0.24503311</v>
      </c>
      <c r="F161" s="69">
        <v>0.34814814999999999</v>
      </c>
      <c r="G161" s="69">
        <f t="shared" si="12"/>
        <v>0.66887417000000005</v>
      </c>
      <c r="H161" s="69">
        <f t="shared" si="13"/>
        <v>0.2328673048682855</v>
      </c>
      <c r="I161" s="72">
        <f>(F161-Players!$AA$2)/Players!$AA$3</f>
        <v>-0.5030844525329542</v>
      </c>
      <c r="J161" s="72">
        <f>(G161-Players!$AC$2)/Players!$AC$3</f>
        <v>0.23367095326710222</v>
      </c>
      <c r="K161" s="72">
        <f>((H161-Players!$AD$2)/Players!$AD$3)*C161</f>
        <v>-53.771046044595181</v>
      </c>
      <c r="L161" s="72">
        <f t="shared" si="14"/>
        <v>-0.55950573863395092</v>
      </c>
      <c r="M161" s="76" cm="1">
        <f t="array" ref="M161:P161">_xlfn.XLOOKUP(A161,LvL!A:A,LvL!C:F,"")</f>
        <v>45</v>
      </c>
      <c r="N161" s="77">
        <v>0.13333333</v>
      </c>
      <c r="O161" s="77">
        <v>0.24444444000000001</v>
      </c>
      <c r="P161" s="77">
        <v>0.28947368000000001</v>
      </c>
      <c r="Q161" s="77">
        <f t="shared" si="15"/>
        <v>0.62222222999999999</v>
      </c>
      <c r="R161" s="77">
        <f t="shared" si="16"/>
        <v>0.18011695869590641</v>
      </c>
      <c r="S161" s="78">
        <f>IF(P161="","",(P161-Players!$AA$2)/Players!$AA$3)</f>
        <v>-1.1442068150468152</v>
      </c>
      <c r="T161" s="78">
        <f>IFERROR((Q161-Players!$AC$2)/Players!$AC$3,"")</f>
        <v>-0.35253255282086893</v>
      </c>
      <c r="U161" s="78">
        <f>IFERROR(((R161-Players!$AD$2)/Players!$AD$3)*M161,"")</f>
        <v>-50.959945979924846</v>
      </c>
      <c r="V161" s="78">
        <f t="shared" si="17"/>
        <v>-0.72797474452092381</v>
      </c>
    </row>
    <row r="162" spans="1:22" x14ac:dyDescent="0.45">
      <c r="A162" t="s">
        <v>583</v>
      </c>
      <c r="B162" t="s">
        <v>29</v>
      </c>
      <c r="C162" s="68">
        <v>14</v>
      </c>
      <c r="D162" s="69">
        <v>0</v>
      </c>
      <c r="E162" s="69">
        <v>0.64285714000000005</v>
      </c>
      <c r="F162" s="69">
        <v>0.14285713999999999</v>
      </c>
      <c r="G162" s="69">
        <f t="shared" si="12"/>
        <v>0.35714285999999995</v>
      </c>
      <c r="H162" s="69">
        <f t="shared" si="13"/>
        <v>5.1020407551020393E-2</v>
      </c>
      <c r="I162" s="72">
        <f>(F162-Players!$AA$2)/Players!$AA$3</f>
        <v>-2.7462518357927723</v>
      </c>
      <c r="J162" s="72">
        <f>(G162-Players!$AC$2)/Players!$AC$3</f>
        <v>-3.6833791603915378</v>
      </c>
      <c r="K162" s="72">
        <f>((H162-Players!$AD$2)/Players!$AD$3)*C162</f>
        <v>-42.453574744970119</v>
      </c>
      <c r="L162" s="72">
        <f t="shared" si="14"/>
        <v>-0.47098274476226071</v>
      </c>
      <c r="M162" s="76" t="str" cm="1">
        <f t="array" ref="M162">_xlfn.XLOOKUP(A162,LvL!A:A,LvL!C:F,"")</f>
        <v/>
      </c>
      <c r="N162" s="77"/>
      <c r="O162" s="77"/>
      <c r="P162" s="77"/>
      <c r="Q162" s="77" t="str">
        <f t="shared" si="15"/>
        <v/>
      </c>
      <c r="R162" s="77" t="str">
        <f t="shared" si="16"/>
        <v/>
      </c>
      <c r="S162" s="78" t="str">
        <f>IF(P162="","",(P162-Players!$AA$2)/Players!$AA$3)</f>
        <v/>
      </c>
      <c r="T162" s="78" t="str">
        <f>IFERROR((Q162-Players!$AC$2)/Players!$AC$3,"")</f>
        <v/>
      </c>
      <c r="U162" s="78" t="str">
        <f>IFERROR(((R162-Players!$AD$2)/Players!$AD$3)*M162,"")</f>
        <v/>
      </c>
      <c r="V162" s="78" t="str">
        <f t="shared" si="17"/>
        <v/>
      </c>
    </row>
    <row r="163" spans="1:22" x14ac:dyDescent="0.45">
      <c r="A163" t="s">
        <v>588</v>
      </c>
      <c r="B163" t="s">
        <v>47</v>
      </c>
      <c r="C163" s="68">
        <v>13</v>
      </c>
      <c r="D163" s="69">
        <v>0</v>
      </c>
      <c r="E163" s="69">
        <v>0.53846154000000002</v>
      </c>
      <c r="F163" s="69">
        <v>7.6923080000000005E-2</v>
      </c>
      <c r="G163" s="69">
        <f t="shared" si="12"/>
        <v>0.46153845999999998</v>
      </c>
      <c r="H163" s="69">
        <f t="shared" si="13"/>
        <v>3.5502959881656804E-2</v>
      </c>
      <c r="I163" s="72">
        <f>(F163-Players!$AA$2)/Players!$AA$3</f>
        <v>-3.4666980591217711</v>
      </c>
      <c r="J163" s="72">
        <f>(G163-Players!$AC$2)/Players!$AC$3</f>
        <v>-2.3715994843446819</v>
      </c>
      <c r="K163" s="72">
        <f>((H163-Players!$AD$2)/Players!$AD$3)*C163</f>
        <v>-42.390054235088378</v>
      </c>
      <c r="L163" s="72">
        <f t="shared" si="14"/>
        <v>-0.47048590005568969</v>
      </c>
      <c r="M163" s="76" t="str" cm="1">
        <f t="array" ref="M163">_xlfn.XLOOKUP(A163,LvL!A:A,LvL!C:F,"")</f>
        <v/>
      </c>
      <c r="N163" s="77"/>
      <c r="O163" s="77"/>
      <c r="P163" s="77"/>
      <c r="Q163" s="77" t="str">
        <f t="shared" si="15"/>
        <v/>
      </c>
      <c r="R163" s="77" t="str">
        <f t="shared" si="16"/>
        <v/>
      </c>
      <c r="S163" s="78" t="str">
        <f>IF(P163="","",(P163-Players!$AA$2)/Players!$AA$3)</f>
        <v/>
      </c>
      <c r="T163" s="78" t="str">
        <f>IFERROR((Q163-Players!$AC$2)/Players!$AC$3,"")</f>
        <v/>
      </c>
      <c r="U163" s="78" t="str">
        <f>IFERROR(((R163-Players!$AD$2)/Players!$AD$3)*M163,"")</f>
        <v/>
      </c>
      <c r="V163" s="78" t="str">
        <f t="shared" si="17"/>
        <v/>
      </c>
    </row>
    <row r="164" spans="1:22" x14ac:dyDescent="0.45">
      <c r="A164" t="s">
        <v>465</v>
      </c>
      <c r="B164" t="s">
        <v>35</v>
      </c>
      <c r="C164" s="68">
        <v>19</v>
      </c>
      <c r="D164" s="69">
        <v>0.10526315999999999</v>
      </c>
      <c r="E164" s="69">
        <v>0.31578947000000002</v>
      </c>
      <c r="F164" s="69">
        <v>0.17647059000000001</v>
      </c>
      <c r="G164" s="69">
        <f t="shared" si="12"/>
        <v>0.57894736999999996</v>
      </c>
      <c r="H164" s="69">
        <f t="shared" si="13"/>
        <v>0.1021671839628483</v>
      </c>
      <c r="I164" s="72">
        <f>(F164-Players!$AA$2)/Players!$AA$3</f>
        <v>-2.378965442302698</v>
      </c>
      <c r="J164" s="72">
        <f>(G164-Players!$AC$2)/Players!$AC$3</f>
        <v>-0.89630146484180706</v>
      </c>
      <c r="K164" s="72">
        <f>((H164-Players!$AD$2)/Players!$AD$3)*C164</f>
        <v>-43.313441965836141</v>
      </c>
      <c r="L164" s="72">
        <f t="shared" si="14"/>
        <v>-0.47770845395188433</v>
      </c>
      <c r="M164" s="76" t="str" cm="1">
        <f t="array" ref="M164">_xlfn.XLOOKUP(A164,LvL!A:A,LvL!C:F,"")</f>
        <v/>
      </c>
      <c r="N164" s="77"/>
      <c r="O164" s="77"/>
      <c r="P164" s="77"/>
      <c r="Q164" s="77" t="str">
        <f t="shared" si="15"/>
        <v/>
      </c>
      <c r="R164" s="77" t="str">
        <f t="shared" si="16"/>
        <v/>
      </c>
      <c r="S164" s="78" t="str">
        <f>IF(P164="","",(P164-Players!$AA$2)/Players!$AA$3)</f>
        <v/>
      </c>
      <c r="T164" s="78" t="str">
        <f>IFERROR((Q164-Players!$AC$2)/Players!$AC$3,"")</f>
        <v/>
      </c>
      <c r="U164" s="78" t="str">
        <f>IFERROR(((R164-Players!$AD$2)/Players!$AD$3)*M164,"")</f>
        <v/>
      </c>
      <c r="V164" s="78" t="str">
        <f t="shared" si="17"/>
        <v/>
      </c>
    </row>
    <row r="165" spans="1:22" x14ac:dyDescent="0.45">
      <c r="A165" t="s">
        <v>443</v>
      </c>
      <c r="B165" t="s">
        <v>7</v>
      </c>
      <c r="C165" s="68">
        <v>31</v>
      </c>
      <c r="D165" s="69">
        <v>6.4516130000000005E-2</v>
      </c>
      <c r="E165" s="69">
        <v>0.38709676999999998</v>
      </c>
      <c r="F165" s="69">
        <v>0.28571428999999998</v>
      </c>
      <c r="G165" s="69">
        <f t="shared" si="12"/>
        <v>0.54838710000000002</v>
      </c>
      <c r="H165" s="69">
        <f t="shared" si="13"/>
        <v>0.156682030921659</v>
      </c>
      <c r="I165" s="72">
        <f>(F165-Players!$AA$2)/Players!$AA$3</f>
        <v>-1.1852848000445664</v>
      </c>
      <c r="J165" s="72">
        <f>(G165-Players!$AC$2)/Players!$AC$3</f>
        <v>-1.2803055903078646</v>
      </c>
      <c r="K165" s="72">
        <f>((H165-Players!$AD$2)/Players!$AD$3)*C165</f>
        <v>-45.797618132468287</v>
      </c>
      <c r="L165" s="72">
        <f t="shared" si="14"/>
        <v>-0.49713918240288218</v>
      </c>
      <c r="M165" s="76" cm="1">
        <f t="array" ref="M165:P165">_xlfn.XLOOKUP(A165,LvL!A:A,LvL!C:F,"")</f>
        <v>6</v>
      </c>
      <c r="N165" s="77">
        <v>0</v>
      </c>
      <c r="O165" s="77">
        <v>0.5</v>
      </c>
      <c r="P165" s="77">
        <v>0</v>
      </c>
      <c r="Q165" s="77">
        <f t="shared" si="15"/>
        <v>0.5</v>
      </c>
      <c r="R165" s="77">
        <f t="shared" si="16"/>
        <v>0</v>
      </c>
      <c r="S165" s="78">
        <f>IF(P165="","",(P165-Players!$AA$2)/Players!$AA$3)</f>
        <v>-4.3072187622732914</v>
      </c>
      <c r="T165" s="78">
        <f>IFERROR((Q165-Players!$AC$2)/Players!$AC$3,"")</f>
        <v>-1.8883121955943594</v>
      </c>
      <c r="U165" s="78">
        <f>IFERROR(((R165-Players!$AD$2)/Players!$AD$3)*M165,"")</f>
        <v>-22.699690446987162</v>
      </c>
      <c r="V165" s="78">
        <f t="shared" si="17"/>
        <v>-0.23093306509476202</v>
      </c>
    </row>
    <row r="166" spans="1:22" x14ac:dyDescent="0.45">
      <c r="A166" t="s">
        <v>584</v>
      </c>
      <c r="B166" t="s">
        <v>42</v>
      </c>
      <c r="C166" s="68">
        <v>15</v>
      </c>
      <c r="D166" s="69">
        <v>0.13333333</v>
      </c>
      <c r="E166" s="69">
        <v>0.2</v>
      </c>
      <c r="F166" s="69">
        <v>8.3333329999999997E-2</v>
      </c>
      <c r="G166" s="69">
        <f t="shared" si="12"/>
        <v>0.66666666999999991</v>
      </c>
      <c r="H166" s="69">
        <f t="shared" si="13"/>
        <v>5.5555553611111093E-2</v>
      </c>
      <c r="I166" s="72">
        <f>(F166-Players!$AA$2)/Players!$AA$3</f>
        <v>-3.396654740037603</v>
      </c>
      <c r="J166" s="72">
        <f>(G166-Players!$AC$2)/Players!$AC$3</f>
        <v>0.20593268043880661</v>
      </c>
      <c r="K166" s="72">
        <f>((H166-Players!$AD$2)/Players!$AD$3)*C166</f>
        <v>-44.484795162994359</v>
      </c>
      <c r="L166" s="72">
        <f t="shared" si="14"/>
        <v>-0.48687054406445712</v>
      </c>
      <c r="M166" s="76" t="str" cm="1">
        <f t="array" ref="M166">_xlfn.XLOOKUP(A166,LvL!A:A,LvL!C:F,"")</f>
        <v/>
      </c>
      <c r="N166" s="77"/>
      <c r="O166" s="77"/>
      <c r="P166" s="77"/>
      <c r="Q166" s="77" t="str">
        <f t="shared" si="15"/>
        <v/>
      </c>
      <c r="R166" s="77" t="str">
        <f t="shared" si="16"/>
        <v/>
      </c>
      <c r="S166" s="78" t="str">
        <f>IF(P166="","",(P166-Players!$AA$2)/Players!$AA$3)</f>
        <v/>
      </c>
      <c r="T166" s="78" t="str">
        <f>IFERROR((Q166-Players!$AC$2)/Players!$AC$3,"")</f>
        <v/>
      </c>
      <c r="U166" s="78" t="str">
        <f>IFERROR(((R166-Players!$AD$2)/Players!$AD$3)*M166,"")</f>
        <v/>
      </c>
      <c r="V166" s="78" t="str">
        <f t="shared" si="17"/>
        <v/>
      </c>
    </row>
    <row r="167" spans="1:22" x14ac:dyDescent="0.45">
      <c r="A167" t="s">
        <v>612</v>
      </c>
      <c r="B167" t="s">
        <v>93</v>
      </c>
      <c r="C167" s="68">
        <v>33</v>
      </c>
      <c r="D167" s="69">
        <v>0.18181818</v>
      </c>
      <c r="E167" s="69">
        <v>0.27272727000000002</v>
      </c>
      <c r="F167" s="69">
        <v>0.29629630000000001</v>
      </c>
      <c r="G167" s="69">
        <f t="shared" si="12"/>
        <v>0.54545454999999987</v>
      </c>
      <c r="H167" s="69">
        <f t="shared" si="13"/>
        <v>0.16161616498316497</v>
      </c>
      <c r="I167" s="72">
        <f>(F167-Players!$AA$2)/Players!$AA$3</f>
        <v>-1.0696576243522198</v>
      </c>
      <c r="J167" s="72">
        <f>(G167-Players!$AC$2)/Players!$AC$3</f>
        <v>-1.3171544564381554</v>
      </c>
      <c r="K167" s="72">
        <f>((H167-Players!$AD$2)/Players!$AD$3)*C167</f>
        <v>-46.355934967308535</v>
      </c>
      <c r="L167" s="72">
        <f t="shared" si="14"/>
        <v>-0.50150622486674623</v>
      </c>
      <c r="M167" s="76" t="str" cm="1">
        <f t="array" ref="M167">_xlfn.XLOOKUP(A167,LvL!A:A,LvL!C:F,"")</f>
        <v/>
      </c>
      <c r="N167" s="77"/>
      <c r="O167" s="77"/>
      <c r="P167" s="77"/>
      <c r="Q167" s="77" t="str">
        <f t="shared" si="15"/>
        <v/>
      </c>
      <c r="R167" s="77" t="str">
        <f t="shared" si="16"/>
        <v/>
      </c>
      <c r="S167" s="78" t="str">
        <f>IF(P167="","",(P167-Players!$AA$2)/Players!$AA$3)</f>
        <v/>
      </c>
      <c r="T167" s="78" t="str">
        <f>IFERROR((Q167-Players!$AC$2)/Players!$AC$3,"")</f>
        <v/>
      </c>
      <c r="U167" s="78" t="str">
        <f>IFERROR(((R167-Players!$AD$2)/Players!$AD$3)*M167,"")</f>
        <v/>
      </c>
      <c r="V167" s="78" t="str">
        <f t="shared" si="17"/>
        <v/>
      </c>
    </row>
    <row r="168" spans="1:22" x14ac:dyDescent="0.45">
      <c r="A168" t="s">
        <v>452</v>
      </c>
      <c r="B168" t="s">
        <v>12</v>
      </c>
      <c r="C168" s="68">
        <v>12</v>
      </c>
      <c r="D168" s="69">
        <v>0.16666666999999999</v>
      </c>
      <c r="E168" s="69">
        <v>0.25</v>
      </c>
      <c r="F168" s="69">
        <v>0</v>
      </c>
      <c r="G168" s="69">
        <f t="shared" si="12"/>
        <v>0.58333332999999998</v>
      </c>
      <c r="H168" s="69">
        <f t="shared" si="13"/>
        <v>0</v>
      </c>
      <c r="I168" s="72">
        <f>(F168-Players!$AA$2)/Players!$AA$3</f>
        <v>-4.3072187622732914</v>
      </c>
      <c r="J168" s="72">
        <f>(G168-Players!$AC$2)/Players!$AC$3</f>
        <v>-0.84118982040512102</v>
      </c>
      <c r="K168" s="72">
        <f>((H168-Players!$AD$2)/Players!$AD$3)*C168</f>
        <v>-45.399380893974325</v>
      </c>
      <c r="L168" s="72">
        <f t="shared" si="14"/>
        <v>-0.49402425048130993</v>
      </c>
      <c r="M168" s="76" t="str" cm="1">
        <f t="array" ref="M168">_xlfn.XLOOKUP(A168,LvL!A:A,LvL!C:F,"")</f>
        <v/>
      </c>
      <c r="N168" s="77"/>
      <c r="O168" s="77"/>
      <c r="P168" s="77"/>
      <c r="Q168" s="77" t="str">
        <f t="shared" si="15"/>
        <v/>
      </c>
      <c r="R168" s="77" t="str">
        <f t="shared" si="16"/>
        <v/>
      </c>
      <c r="S168" s="78" t="str">
        <f>IF(P168="","",(P168-Players!$AA$2)/Players!$AA$3)</f>
        <v/>
      </c>
      <c r="T168" s="78" t="str">
        <f>IFERROR((Q168-Players!$AC$2)/Players!$AC$3,"")</f>
        <v/>
      </c>
      <c r="U168" s="78" t="str">
        <f>IFERROR(((R168-Players!$AD$2)/Players!$AD$3)*M168,"")</f>
        <v/>
      </c>
      <c r="V168" s="78" t="str">
        <f t="shared" si="17"/>
        <v/>
      </c>
    </row>
    <row r="169" spans="1:22" x14ac:dyDescent="0.45">
      <c r="A169" t="s">
        <v>352</v>
      </c>
      <c r="B169" t="s">
        <v>20</v>
      </c>
      <c r="C169" s="68">
        <v>104</v>
      </c>
      <c r="D169" s="69">
        <v>6.7307690000000003E-2</v>
      </c>
      <c r="E169" s="69">
        <v>0.20192308</v>
      </c>
      <c r="F169" s="69">
        <v>0.30208332999999998</v>
      </c>
      <c r="G169" s="69">
        <f t="shared" si="12"/>
        <v>0.73076922999999994</v>
      </c>
      <c r="H169" s="69">
        <f t="shared" si="13"/>
        <v>0.22075320245993588</v>
      </c>
      <c r="I169" s="72">
        <f>(F169-Players!$AA$2)/Players!$AA$3</f>
        <v>-1.0064240860596954</v>
      </c>
      <c r="J169" s="72">
        <f>(G169-Players!$AC$2)/Players!$AC$3</f>
        <v>1.0114114112528845</v>
      </c>
      <c r="K169" s="72">
        <f>((H169-Players!$AD$2)/Players!$AD$3)*C169</f>
        <v>-55.576220543442275</v>
      </c>
      <c r="L169" s="72">
        <f t="shared" si="14"/>
        <v>-0.57362545202823778</v>
      </c>
      <c r="M169" s="76" cm="1">
        <f t="array" ref="M169:P169">_xlfn.XLOOKUP(A169,LvL!A:A,LvL!C:F,"")</f>
        <v>22</v>
      </c>
      <c r="N169" s="77">
        <v>4.5454550000000003E-2</v>
      </c>
      <c r="O169" s="77">
        <v>0.22727273000000001</v>
      </c>
      <c r="P169" s="77">
        <v>0.45</v>
      </c>
      <c r="Q169" s="77">
        <f t="shared" si="15"/>
        <v>0.72727271999999998</v>
      </c>
      <c r="R169" s="77">
        <f t="shared" si="16"/>
        <v>0.32727272400000001</v>
      </c>
      <c r="S169" s="78">
        <f>IF(P169="","",(P169-Players!$AA$2)/Players!$AA$3)</f>
        <v>0.60982715448126201</v>
      </c>
      <c r="T169" s="78">
        <f>IFERROR((Q169-Players!$AC$2)/Players!$AC$3,"")</f>
        <v>0.96747612322259835</v>
      </c>
      <c r="U169" s="78">
        <f>IFERROR(((R169-Players!$AD$2)/Players!$AD$3)*M169,"")</f>
        <v>22.732487790149044</v>
      </c>
      <c r="V169" s="78">
        <f t="shared" si="17"/>
        <v>0.56812857625011748</v>
      </c>
    </row>
    <row r="170" spans="1:22" x14ac:dyDescent="0.45">
      <c r="A170" t="s">
        <v>383</v>
      </c>
      <c r="B170" t="s">
        <v>112</v>
      </c>
      <c r="C170" s="68">
        <v>59</v>
      </c>
      <c r="D170" s="69">
        <v>3.3898310000000001E-2</v>
      </c>
      <c r="E170" s="69">
        <v>0.30508475000000002</v>
      </c>
      <c r="F170" s="69">
        <v>0.29824560999999999</v>
      </c>
      <c r="G170" s="69">
        <f t="shared" si="12"/>
        <v>0.66101694</v>
      </c>
      <c r="H170" s="69">
        <f t="shared" si="13"/>
        <v>0.19714540049063339</v>
      </c>
      <c r="I170" s="72">
        <f>(F170-Players!$AA$2)/Players!$AA$3</f>
        <v>-1.0483579648500225</v>
      </c>
      <c r="J170" s="72">
        <f>(G170-Players!$AC$2)/Players!$AC$3</f>
        <v>0.13494117323781271</v>
      </c>
      <c r="K170" s="72">
        <f>((H170-Players!$AD$2)/Players!$AD$3)*C170</f>
        <v>-52.027985153703632</v>
      </c>
      <c r="L170" s="72">
        <f t="shared" si="14"/>
        <v>-0.54587186544113919</v>
      </c>
      <c r="M170" s="76" t="str" cm="1">
        <f t="array" ref="M170">_xlfn.XLOOKUP(A170,LvL!A:A,LvL!C:F,"")</f>
        <v/>
      </c>
      <c r="N170" s="77"/>
      <c r="O170" s="77"/>
      <c r="P170" s="77"/>
      <c r="Q170" s="77" t="str">
        <f t="shared" si="15"/>
        <v/>
      </c>
      <c r="R170" s="77" t="str">
        <f t="shared" si="16"/>
        <v/>
      </c>
      <c r="S170" s="78" t="str">
        <f>IF(P170="","",(P170-Players!$AA$2)/Players!$AA$3)</f>
        <v/>
      </c>
      <c r="T170" s="78" t="str">
        <f>IFERROR((Q170-Players!$AC$2)/Players!$AC$3,"")</f>
        <v/>
      </c>
      <c r="U170" s="78" t="str">
        <f>IFERROR(((R170-Players!$AD$2)/Players!$AD$3)*M170,"")</f>
        <v/>
      </c>
      <c r="V170" s="78" t="str">
        <f t="shared" si="17"/>
        <v/>
      </c>
    </row>
    <row r="171" spans="1:22" x14ac:dyDescent="0.45">
      <c r="A171" t="s">
        <v>368</v>
      </c>
      <c r="B171" t="s">
        <v>44</v>
      </c>
      <c r="C171" s="68">
        <v>59</v>
      </c>
      <c r="D171" s="69">
        <v>0.10169491999999999</v>
      </c>
      <c r="E171" s="69">
        <v>0.20338982999999999</v>
      </c>
      <c r="F171" s="69">
        <v>0.28301886999999998</v>
      </c>
      <c r="G171" s="69">
        <f t="shared" si="12"/>
        <v>0.69491524999999998</v>
      </c>
      <c r="H171" s="69">
        <f t="shared" si="13"/>
        <v>0.19667412880076748</v>
      </c>
      <c r="I171" s="72">
        <f>(F171-Players!$AA$2)/Players!$AA$3</f>
        <v>-1.2147370309444299</v>
      </c>
      <c r="J171" s="72">
        <f>(G171-Players!$AC$2)/Players!$AC$3</f>
        <v>0.56088933686095255</v>
      </c>
      <c r="K171" s="72">
        <f>((H171-Players!$AD$2)/Players!$AD$3)*C171</f>
        <v>-52.437200608388196</v>
      </c>
      <c r="L171" s="72">
        <f t="shared" si="14"/>
        <v>-0.54907266677106537</v>
      </c>
      <c r="M171" s="76" t="str" cm="1">
        <f t="array" ref="M171">_xlfn.XLOOKUP(A171,LvL!A:A,LvL!C:F,"")</f>
        <v/>
      </c>
      <c r="N171" s="77"/>
      <c r="O171" s="77"/>
      <c r="P171" s="77"/>
      <c r="Q171" s="77" t="str">
        <f t="shared" si="15"/>
        <v/>
      </c>
      <c r="R171" s="77" t="str">
        <f t="shared" si="16"/>
        <v/>
      </c>
      <c r="S171" s="78" t="str">
        <f>IF(P171="","",(P171-Players!$AA$2)/Players!$AA$3)</f>
        <v/>
      </c>
      <c r="T171" s="78" t="str">
        <f>IFERROR((Q171-Players!$AC$2)/Players!$AC$3,"")</f>
        <v/>
      </c>
      <c r="U171" s="78" t="str">
        <f>IFERROR(((R171-Players!$AD$2)/Players!$AD$3)*M171,"")</f>
        <v/>
      </c>
      <c r="V171" s="78" t="str">
        <f t="shared" si="17"/>
        <v/>
      </c>
    </row>
    <row r="172" spans="1:22" x14ac:dyDescent="0.45">
      <c r="A172" t="s">
        <v>272</v>
      </c>
      <c r="B172" t="s">
        <v>117</v>
      </c>
      <c r="C172" s="68">
        <v>30</v>
      </c>
      <c r="D172" s="69">
        <v>6.6666669999999997E-2</v>
      </c>
      <c r="E172" s="69">
        <v>0.43333333000000002</v>
      </c>
      <c r="F172" s="69">
        <v>0.28571428999999998</v>
      </c>
      <c r="G172" s="69">
        <f t="shared" si="12"/>
        <v>0.49999999999999994</v>
      </c>
      <c r="H172" s="69">
        <f t="shared" si="13"/>
        <v>0.14285714499999996</v>
      </c>
      <c r="I172" s="72">
        <f>(F172-Players!$AA$2)/Players!$AA$3</f>
        <v>-1.1852848000445664</v>
      </c>
      <c r="J172" s="72">
        <f>(G172-Players!$AC$2)/Players!$AC$3</f>
        <v>-1.8883121955943603</v>
      </c>
      <c r="K172" s="72">
        <f>((H172-Players!$AD$2)/Players!$AD$3)*C172</f>
        <v>-50.424232743932365</v>
      </c>
      <c r="L172" s="72">
        <f t="shared" si="14"/>
        <v>-0.53332763528730665</v>
      </c>
      <c r="M172" s="76" cm="1">
        <f t="array" ref="M172:P172">_xlfn.XLOOKUP(A172,LvL!A:A,LvL!C:F,"")</f>
        <v>6</v>
      </c>
      <c r="N172" s="77">
        <v>0</v>
      </c>
      <c r="O172" s="77">
        <v>0.33333332999999998</v>
      </c>
      <c r="P172" s="77">
        <v>0.5</v>
      </c>
      <c r="Q172" s="77">
        <f t="shared" si="15"/>
        <v>0.66666667000000002</v>
      </c>
      <c r="R172" s="77">
        <f t="shared" si="16"/>
        <v>0.33333333500000001</v>
      </c>
      <c r="S172" s="78">
        <f>IF(P172="","",(P172-Players!$AA$2)/Players!$AA$3)</f>
        <v>1.1561655896762122</v>
      </c>
      <c r="T172" s="78">
        <f>IFERROR((Q172-Players!$AC$2)/Players!$AC$3,"")</f>
        <v>0.20593268043880802</v>
      </c>
      <c r="U172" s="78">
        <f>IFERROR(((R172-Players!$AD$2)/Players!$AD$3)*M172,"")</f>
        <v>6.7349450211347666</v>
      </c>
      <c r="V172" s="78">
        <f t="shared" si="17"/>
        <v>0.28676362131065503</v>
      </c>
    </row>
    <row r="173" spans="1:22" x14ac:dyDescent="0.45">
      <c r="A173" t="s">
        <v>518</v>
      </c>
      <c r="B173" t="s">
        <v>18</v>
      </c>
      <c r="C173" s="68">
        <v>13</v>
      </c>
      <c r="D173" s="69">
        <v>7.6923080000000005E-2</v>
      </c>
      <c r="E173" s="69">
        <v>0.30769231000000002</v>
      </c>
      <c r="F173" s="69">
        <v>0</v>
      </c>
      <c r="G173" s="69">
        <f t="shared" si="12"/>
        <v>0.61538461</v>
      </c>
      <c r="H173" s="69">
        <f t="shared" si="13"/>
        <v>0</v>
      </c>
      <c r="I173" s="72">
        <f>(F173-Players!$AA$2)/Players!$AA$3</f>
        <v>-4.3072187622732914</v>
      </c>
      <c r="J173" s="72">
        <f>(G173-Players!$AC$2)/Players!$AC$3</f>
        <v>-0.43845045499808216</v>
      </c>
      <c r="K173" s="72">
        <f>((H173-Players!$AD$2)/Players!$AD$3)*C173</f>
        <v>-49.182662635138847</v>
      </c>
      <c r="L173" s="72">
        <f t="shared" si="14"/>
        <v>-0.52361632255478452</v>
      </c>
      <c r="M173" s="76" t="str" cm="1">
        <f t="array" ref="M173">_xlfn.XLOOKUP(A173,LvL!A:A,LvL!C:F,"")</f>
        <v/>
      </c>
      <c r="N173" s="77"/>
      <c r="O173" s="77"/>
      <c r="P173" s="77"/>
      <c r="Q173" s="77" t="str">
        <f t="shared" si="15"/>
        <v/>
      </c>
      <c r="R173" s="77" t="str">
        <f t="shared" si="16"/>
        <v/>
      </c>
      <c r="S173" s="78" t="str">
        <f>IF(P173="","",(P173-Players!$AA$2)/Players!$AA$3)</f>
        <v/>
      </c>
      <c r="T173" s="78" t="str">
        <f>IFERROR((Q173-Players!$AC$2)/Players!$AC$3,"")</f>
        <v/>
      </c>
      <c r="U173" s="78" t="str">
        <f>IFERROR(((R173-Players!$AD$2)/Players!$AD$3)*M173,"")</f>
        <v/>
      </c>
      <c r="V173" s="78" t="str">
        <f t="shared" si="17"/>
        <v/>
      </c>
    </row>
    <row r="174" spans="1:22" x14ac:dyDescent="0.45">
      <c r="A174" t="s">
        <v>298</v>
      </c>
      <c r="B174" t="s">
        <v>29</v>
      </c>
      <c r="C174" s="68">
        <v>161</v>
      </c>
      <c r="D174" s="69">
        <v>9.9378880000000003E-2</v>
      </c>
      <c r="E174" s="69">
        <v>0.18012422</v>
      </c>
      <c r="F174" s="69">
        <v>0.31914893999999999</v>
      </c>
      <c r="G174" s="69">
        <f t="shared" si="12"/>
        <v>0.72049690000000011</v>
      </c>
      <c r="H174" s="69">
        <f t="shared" si="13"/>
        <v>0.22994582190828602</v>
      </c>
      <c r="I174" s="72">
        <f>(F174-Players!$AA$2)/Players!$AA$3</f>
        <v>-0.81995211279874936</v>
      </c>
      <c r="J174" s="72">
        <f>(G174-Players!$AC$2)/Players!$AC$3</f>
        <v>0.88233476702988867</v>
      </c>
      <c r="K174" s="72">
        <f>((H174-Players!$AD$2)/Players!$AD$3)*C174</f>
        <v>-64.254461706067559</v>
      </c>
      <c r="L174" s="72">
        <f t="shared" si="14"/>
        <v>-0.64150491634652418</v>
      </c>
      <c r="M174" s="76" t="str" cm="1">
        <f t="array" ref="M174">_xlfn.XLOOKUP(A174,LvL!A:A,LvL!C:F,"")</f>
        <v/>
      </c>
      <c r="N174" s="77"/>
      <c r="O174" s="77"/>
      <c r="P174" s="77"/>
      <c r="Q174" s="77" t="str">
        <f t="shared" si="15"/>
        <v/>
      </c>
      <c r="R174" s="77" t="str">
        <f t="shared" si="16"/>
        <v/>
      </c>
      <c r="S174" s="78" t="str">
        <f>IF(P174="","",(P174-Players!$AA$2)/Players!$AA$3)</f>
        <v/>
      </c>
      <c r="T174" s="78" t="str">
        <f>IFERROR((Q174-Players!$AC$2)/Players!$AC$3,"")</f>
        <v/>
      </c>
      <c r="U174" s="78" t="str">
        <f>IFERROR(((R174-Players!$AD$2)/Players!$AD$3)*M174,"")</f>
        <v/>
      </c>
      <c r="V174" s="78" t="str">
        <f t="shared" si="17"/>
        <v/>
      </c>
    </row>
    <row r="175" spans="1:22" x14ac:dyDescent="0.45">
      <c r="A175" t="s">
        <v>88</v>
      </c>
      <c r="B175" t="s">
        <v>44</v>
      </c>
      <c r="C175" s="68">
        <v>157</v>
      </c>
      <c r="D175" s="69">
        <v>0.14649682</v>
      </c>
      <c r="E175" s="69">
        <v>0.29299363</v>
      </c>
      <c r="F175" s="69">
        <v>0.40909090999999997</v>
      </c>
      <c r="G175" s="69">
        <f t="shared" si="12"/>
        <v>0.56050955000000002</v>
      </c>
      <c r="H175" s="69">
        <f t="shared" si="13"/>
        <v>0.2292993618731905</v>
      </c>
      <c r="I175" s="72">
        <f>(F175-Players!$AA$2)/Players!$AA$3</f>
        <v>0.16282299016427382</v>
      </c>
      <c r="J175" s="72">
        <f>(G175-Players!$AC$2)/Players!$AC$3</f>
        <v>-1.1279813205695401</v>
      </c>
      <c r="K175" s="72">
        <f>((H175-Players!$AD$2)/Players!$AD$3)*C175</f>
        <v>-64.151800321836362</v>
      </c>
      <c r="L175" s="72">
        <f t="shared" si="14"/>
        <v>-0.64070191955982514</v>
      </c>
      <c r="M175" s="76" cm="1">
        <f t="array" ref="M175:P175">_xlfn.XLOOKUP(A175,LvL!A:A,LvL!C:F,"")</f>
        <v>100</v>
      </c>
      <c r="N175" s="77">
        <v>0.12</v>
      </c>
      <c r="O175" s="77">
        <v>0.28000000000000003</v>
      </c>
      <c r="P175" s="77">
        <v>0.34090909000000003</v>
      </c>
      <c r="Q175" s="77">
        <f t="shared" si="15"/>
        <v>0.6</v>
      </c>
      <c r="R175" s="77">
        <f t="shared" si="16"/>
        <v>0.20454545400000002</v>
      </c>
      <c r="S175" s="78">
        <f>IF(P175="","",(P175-Players!$AA$2)/Players!$AA$3)</f>
        <v>-0.58218398678660099</v>
      </c>
      <c r="T175" s="78">
        <f>IFERROR((Q175-Players!$AC$2)/Players!$AC$3,"")</f>
        <v>-0.63176529510539736</v>
      </c>
      <c r="U175" s="78">
        <f>IFERROR(((R175-Players!$AD$2)/Players!$AD$3)*M175,"")</f>
        <v>-77.292131864057765</v>
      </c>
      <c r="V175" s="78">
        <f t="shared" si="17"/>
        <v>-1.1911055141474347</v>
      </c>
    </row>
    <row r="176" spans="1:22" x14ac:dyDescent="0.45">
      <c r="A176" t="s">
        <v>208</v>
      </c>
      <c r="B176" t="s">
        <v>78</v>
      </c>
      <c r="C176" s="68">
        <v>63</v>
      </c>
      <c r="D176" s="69">
        <v>4.7619050000000003E-2</v>
      </c>
      <c r="E176" s="69">
        <v>0.31746032000000002</v>
      </c>
      <c r="F176" s="69">
        <v>0.31034483000000002</v>
      </c>
      <c r="G176" s="69">
        <f t="shared" si="12"/>
        <v>0.63492062999999999</v>
      </c>
      <c r="H176" s="69">
        <f t="shared" si="13"/>
        <v>0.19704433498084289</v>
      </c>
      <c r="I176" s="72">
        <f>(F176-Players!$AA$2)/Players!$AA$3</f>
        <v>-0.91615258641243336</v>
      </c>
      <c r="J176" s="72">
        <f>(G176-Players!$AC$2)/Players!$AC$3</f>
        <v>-0.19297120120917854</v>
      </c>
      <c r="K176" s="72">
        <f>((H176-Players!$AD$2)/Players!$AD$3)*C176</f>
        <v>-55.649013213435957</v>
      </c>
      <c r="L176" s="72">
        <f t="shared" si="14"/>
        <v>-0.57419482171420011</v>
      </c>
      <c r="M176" s="76" t="str" cm="1">
        <f t="array" ref="M176">_xlfn.XLOOKUP(A176,LvL!A:A,LvL!C:F,"")</f>
        <v/>
      </c>
      <c r="N176" s="77"/>
      <c r="O176" s="77"/>
      <c r="P176" s="77"/>
      <c r="Q176" s="77" t="str">
        <f t="shared" si="15"/>
        <v/>
      </c>
      <c r="R176" s="77" t="str">
        <f t="shared" si="16"/>
        <v/>
      </c>
      <c r="S176" s="78" t="str">
        <f>IF(P176="","",(P176-Players!$AA$2)/Players!$AA$3)</f>
        <v/>
      </c>
      <c r="T176" s="78" t="str">
        <f>IFERROR((Q176-Players!$AC$2)/Players!$AC$3,"")</f>
        <v/>
      </c>
      <c r="U176" s="78" t="str">
        <f>IFERROR(((R176-Players!$AD$2)/Players!$AD$3)*M176,"")</f>
        <v/>
      </c>
      <c r="V176" s="78" t="str">
        <f t="shared" si="17"/>
        <v/>
      </c>
    </row>
    <row r="177" spans="1:22" x14ac:dyDescent="0.45">
      <c r="A177" t="s">
        <v>192</v>
      </c>
      <c r="B177" t="s">
        <v>114</v>
      </c>
      <c r="C177" s="68">
        <v>63</v>
      </c>
      <c r="D177" s="69">
        <v>3.1746030000000001E-2</v>
      </c>
      <c r="E177" s="69">
        <v>0.34920635</v>
      </c>
      <c r="F177" s="69">
        <v>0.31666666999999998</v>
      </c>
      <c r="G177" s="69">
        <f t="shared" si="12"/>
        <v>0.61904762000000002</v>
      </c>
      <c r="H177" s="69">
        <f t="shared" si="13"/>
        <v>0.19603174839682538</v>
      </c>
      <c r="I177" s="72">
        <f>(F177-Players!$AA$2)/Players!$AA$3</f>
        <v>-0.84707530294937683</v>
      </c>
      <c r="J177" s="72">
        <f>(G177-Players!$AC$2)/Players!$AC$3</f>
        <v>-0.39242301637848115</v>
      </c>
      <c r="K177" s="72">
        <f>((H177-Players!$AD$2)/Players!$AD$3)*C177</f>
        <v>-56.587874393626336</v>
      </c>
      <c r="L177" s="72">
        <f t="shared" si="14"/>
        <v>-0.58153840583295235</v>
      </c>
      <c r="M177" s="76" cm="1">
        <f t="array" ref="M177:P177">_xlfn.XLOOKUP(A177,LvL!A:A,LvL!C:F,"")</f>
        <v>9</v>
      </c>
      <c r="N177" s="77">
        <v>0.33333332999999998</v>
      </c>
      <c r="O177" s="77">
        <v>0.33333332999999998</v>
      </c>
      <c r="P177" s="77">
        <v>0.16666666999999999</v>
      </c>
      <c r="Q177" s="77">
        <f t="shared" si="15"/>
        <v>0.33333334000000003</v>
      </c>
      <c r="R177" s="77">
        <f t="shared" si="16"/>
        <v>5.5555557777777799E-2</v>
      </c>
      <c r="S177" s="78">
        <f>IF(P177="","",(P177-Players!$AA$2)/Players!$AA$3)</f>
        <v>-2.4860906085342278</v>
      </c>
      <c r="T177" s="78">
        <f>IFERROR((Q177-Players!$AC$2)/Players!$AC$3,"")</f>
        <v>-3.9825569459728363</v>
      </c>
      <c r="U177" s="78">
        <f>IFERROR(((R177-Players!$AD$2)/Players!$AD$3)*M177,"")</f>
        <v>-26.690876545897197</v>
      </c>
      <c r="V177" s="78">
        <f t="shared" si="17"/>
        <v>-0.30113008929337437</v>
      </c>
    </row>
    <row r="178" spans="1:22" x14ac:dyDescent="0.45">
      <c r="A178" t="s">
        <v>509</v>
      </c>
      <c r="B178" t="s">
        <v>22</v>
      </c>
      <c r="C178" s="68">
        <v>19</v>
      </c>
      <c r="D178" s="69">
        <v>0.10526315999999999</v>
      </c>
      <c r="E178" s="69">
        <v>0.31578947000000002</v>
      </c>
      <c r="F178" s="69">
        <v>0.11764706</v>
      </c>
      <c r="G178" s="69">
        <f t="shared" si="12"/>
        <v>0.57894736999999996</v>
      </c>
      <c r="H178" s="69">
        <f t="shared" si="13"/>
        <v>6.8111455975232188E-2</v>
      </c>
      <c r="I178" s="72">
        <f>(F178-Players!$AA$2)/Players!$AA$3</f>
        <v>-3.0217165489595623</v>
      </c>
      <c r="J178" s="72">
        <f>(G178-Players!$AC$2)/Players!$AC$3</f>
        <v>-0.89630146484180706</v>
      </c>
      <c r="K178" s="72">
        <f>((H178-Players!$AD$2)/Players!$AD$3)*C178</f>
        <v>-52.836412337932764</v>
      </c>
      <c r="L178" s="72">
        <f t="shared" si="14"/>
        <v>-0.552195220966467</v>
      </c>
      <c r="M178" s="76" t="str" cm="1">
        <f t="array" ref="M178">_xlfn.XLOOKUP(A178,LvL!A:A,LvL!C:F,"")</f>
        <v/>
      </c>
      <c r="N178" s="77"/>
      <c r="O178" s="77"/>
      <c r="P178" s="77"/>
      <c r="Q178" s="77" t="str">
        <f t="shared" si="15"/>
        <v/>
      </c>
      <c r="R178" s="77" t="str">
        <f t="shared" si="16"/>
        <v/>
      </c>
      <c r="S178" s="78" t="str">
        <f>IF(P178="","",(P178-Players!$AA$2)/Players!$AA$3)</f>
        <v/>
      </c>
      <c r="T178" s="78" t="str">
        <f>IFERROR((Q178-Players!$AC$2)/Players!$AC$3,"")</f>
        <v/>
      </c>
      <c r="U178" s="78" t="str">
        <f>IFERROR(((R178-Players!$AD$2)/Players!$AD$3)*M178,"")</f>
        <v/>
      </c>
      <c r="V178" s="78" t="str">
        <f t="shared" si="17"/>
        <v/>
      </c>
    </row>
    <row r="179" spans="1:22" x14ac:dyDescent="0.45">
      <c r="A179" t="s">
        <v>487</v>
      </c>
      <c r="B179" t="s">
        <v>44</v>
      </c>
      <c r="C179" s="68">
        <v>15</v>
      </c>
      <c r="D179" s="69">
        <v>6.6666669999999997E-2</v>
      </c>
      <c r="E179" s="69">
        <v>0.66666667000000002</v>
      </c>
      <c r="F179" s="69">
        <v>7.1428569999999997E-2</v>
      </c>
      <c r="G179" s="69">
        <f t="shared" si="12"/>
        <v>0.26666665999999994</v>
      </c>
      <c r="H179" s="69">
        <f t="shared" si="13"/>
        <v>1.9047618190476196E-2</v>
      </c>
      <c r="I179" s="72">
        <f>(F179-Players!$AA$2)/Players!$AA$3</f>
        <v>-3.5267352990330312</v>
      </c>
      <c r="J179" s="72">
        <f>(G179-Players!$AC$2)/Players!$AC$3</f>
        <v>-4.8202550471717327</v>
      </c>
      <c r="K179" s="72">
        <f>((H179-Players!$AD$2)/Players!$AD$3)*C179</f>
        <v>-52.544278403697874</v>
      </c>
      <c r="L179" s="72">
        <f t="shared" si="14"/>
        <v>-0.54991020784071287</v>
      </c>
      <c r="M179" s="76" t="str" cm="1">
        <f t="array" ref="M179">_xlfn.XLOOKUP(A179,LvL!A:A,LvL!C:F,"")</f>
        <v/>
      </c>
      <c r="N179" s="77"/>
      <c r="O179" s="77"/>
      <c r="P179" s="77"/>
      <c r="Q179" s="77" t="str">
        <f t="shared" si="15"/>
        <v/>
      </c>
      <c r="R179" s="77" t="str">
        <f t="shared" si="16"/>
        <v/>
      </c>
      <c r="S179" s="78" t="str">
        <f>IF(P179="","",(P179-Players!$AA$2)/Players!$AA$3)</f>
        <v/>
      </c>
      <c r="T179" s="78" t="str">
        <f>IFERROR((Q179-Players!$AC$2)/Players!$AC$3,"")</f>
        <v/>
      </c>
      <c r="U179" s="78" t="str">
        <f>IFERROR(((R179-Players!$AD$2)/Players!$AD$3)*M179,"")</f>
        <v/>
      </c>
      <c r="V179" s="78" t="str">
        <f t="shared" si="17"/>
        <v/>
      </c>
    </row>
    <row r="180" spans="1:22" x14ac:dyDescent="0.45">
      <c r="A180" t="s">
        <v>440</v>
      </c>
      <c r="B180" t="s">
        <v>10</v>
      </c>
      <c r="C180" s="68">
        <v>23</v>
      </c>
      <c r="D180" s="69">
        <v>0</v>
      </c>
      <c r="E180" s="69">
        <v>0.43478261000000001</v>
      </c>
      <c r="F180" s="69">
        <v>0.17391303999999999</v>
      </c>
      <c r="G180" s="69">
        <f t="shared" si="12"/>
        <v>0.56521738999999993</v>
      </c>
      <c r="H180" s="69">
        <f t="shared" si="13"/>
        <v>9.8298674555765589E-2</v>
      </c>
      <c r="I180" s="72">
        <f>(F180-Players!$AA$2)/Players!$AA$3</f>
        <v>-2.406911199601355</v>
      </c>
      <c r="J180" s="72">
        <f>(G180-Players!$AC$2)/Players!$AC$3</f>
        <v>-1.0688251029695619</v>
      </c>
      <c r="K180" s="72">
        <f>((H180-Players!$AD$2)/Players!$AD$3)*C180</f>
        <v>-53.741545208845906</v>
      </c>
      <c r="L180" s="72">
        <f t="shared" si="14"/>
        <v>-0.55927498900507144</v>
      </c>
      <c r="M180" s="76" t="str" cm="1">
        <f t="array" ref="M180">_xlfn.XLOOKUP(A180,LvL!A:A,LvL!C:F,"")</f>
        <v/>
      </c>
      <c r="N180" s="77"/>
      <c r="O180" s="77"/>
      <c r="P180" s="77"/>
      <c r="Q180" s="77" t="str">
        <f t="shared" si="15"/>
        <v/>
      </c>
      <c r="R180" s="77" t="str">
        <f t="shared" si="16"/>
        <v/>
      </c>
      <c r="S180" s="78" t="str">
        <f>IF(P180="","",(P180-Players!$AA$2)/Players!$AA$3)</f>
        <v/>
      </c>
      <c r="T180" s="78" t="str">
        <f>IFERROR((Q180-Players!$AC$2)/Players!$AC$3,"")</f>
        <v/>
      </c>
      <c r="U180" s="78" t="str">
        <f>IFERROR(((R180-Players!$AD$2)/Players!$AD$3)*M180,"")</f>
        <v/>
      </c>
      <c r="V180" s="78" t="str">
        <f t="shared" si="17"/>
        <v/>
      </c>
    </row>
    <row r="181" spans="1:22" x14ac:dyDescent="0.45">
      <c r="A181" t="s">
        <v>351</v>
      </c>
      <c r="B181" t="s">
        <v>24</v>
      </c>
      <c r="C181" s="68">
        <v>25</v>
      </c>
      <c r="D181" s="69">
        <v>0.12</v>
      </c>
      <c r="E181" s="69">
        <v>0.4</v>
      </c>
      <c r="F181" s="69">
        <v>0.22727273000000001</v>
      </c>
      <c r="G181" s="69">
        <f t="shared" si="12"/>
        <v>0.48</v>
      </c>
      <c r="H181" s="69">
        <f t="shared" si="13"/>
        <v>0.1090909104</v>
      </c>
      <c r="I181" s="72">
        <f>(F181-Players!$AA$2)/Players!$AA$3</f>
        <v>-1.8238622088596022</v>
      </c>
      <c r="J181" s="72">
        <f>(G181-Players!$AC$2)/Players!$AC$3</f>
        <v>-2.1396215756921522</v>
      </c>
      <c r="K181" s="72">
        <f>((H181-Players!$AD$2)/Players!$AD$3)*C181</f>
        <v>-54.443903973434473</v>
      </c>
      <c r="L181" s="72">
        <f t="shared" si="14"/>
        <v>-0.5647686985950805</v>
      </c>
      <c r="M181" s="76" cm="1">
        <f t="array" ref="M181:P181">_xlfn.XLOOKUP(A181,LvL!A:A,LvL!C:F,"")</f>
        <v>14</v>
      </c>
      <c r="N181" s="77">
        <v>0.14285713999999999</v>
      </c>
      <c r="O181" s="77">
        <v>0.21428570999999999</v>
      </c>
      <c r="P181" s="77">
        <v>0.25</v>
      </c>
      <c r="Q181" s="77">
        <f t="shared" si="15"/>
        <v>0.64285714999999999</v>
      </c>
      <c r="R181" s="77">
        <f t="shared" si="16"/>
        <v>0.1607142875</v>
      </c>
      <c r="S181" s="78">
        <f>IF(P181="","",(P181-Players!$AA$2)/Players!$AA$3)</f>
        <v>-1.5755265862985395</v>
      </c>
      <c r="T181" s="78">
        <f>IFERROR((Q181-Players!$AC$2)/Players!$AC$3,"")</f>
        <v>-9.324510514249193E-2</v>
      </c>
      <c r="U181" s="78">
        <f>IFERROR(((R181-Players!$AD$2)/Players!$AD$3)*M181,"")</f>
        <v>-19.85197927230309</v>
      </c>
      <c r="V181" s="78">
        <f t="shared" si="17"/>
        <v>-0.18084749020900362</v>
      </c>
    </row>
    <row r="182" spans="1:22" x14ac:dyDescent="0.45">
      <c r="A182" t="s">
        <v>468</v>
      </c>
      <c r="B182" t="s">
        <v>63</v>
      </c>
      <c r="C182" s="68">
        <v>17</v>
      </c>
      <c r="D182" s="69">
        <v>5.8823529999999999E-2</v>
      </c>
      <c r="E182" s="69">
        <v>0.29411765000000001</v>
      </c>
      <c r="F182" s="69">
        <v>6.25E-2</v>
      </c>
      <c r="G182" s="69">
        <f t="shared" si="12"/>
        <v>0.64705882000000003</v>
      </c>
      <c r="H182" s="69">
        <f t="shared" si="13"/>
        <v>4.0441176250000002E-2</v>
      </c>
      <c r="I182" s="72">
        <f>(F182-Players!$AA$2)/Players!$AA$3</f>
        <v>-3.624295718279603</v>
      </c>
      <c r="J182" s="72">
        <f>(G182-Players!$AC$2)/Players!$AC$3</f>
        <v>-4.0449150988716764E-2</v>
      </c>
      <c r="K182" s="72">
        <f>((H182-Players!$AD$2)/Players!$AD$3)*C182</f>
        <v>-54.197633763410771</v>
      </c>
      <c r="L182" s="72">
        <f t="shared" si="14"/>
        <v>-0.56284242233463788</v>
      </c>
      <c r="M182" s="76" cm="1">
        <f t="array" ref="M182:P182">_xlfn.XLOOKUP(A182,LvL!A:A,LvL!C:F,"")</f>
        <v>5</v>
      </c>
      <c r="N182" s="77">
        <v>0.2</v>
      </c>
      <c r="O182" s="77">
        <v>0.4</v>
      </c>
      <c r="P182" s="77">
        <v>0</v>
      </c>
      <c r="Q182" s="77">
        <f t="shared" si="15"/>
        <v>0.4</v>
      </c>
      <c r="R182" s="77">
        <f t="shared" si="16"/>
        <v>0</v>
      </c>
      <c r="S182" s="78">
        <f>IF(P182="","",(P182-Players!$AA$2)/Players!$AA$3)</f>
        <v>-4.3072187622732914</v>
      </c>
      <c r="T182" s="78">
        <f>IFERROR((Q182-Players!$AC$2)/Players!$AC$3,"")</f>
        <v>-3.1448590960833216</v>
      </c>
      <c r="U182" s="78">
        <f>IFERROR(((R182-Players!$AD$2)/Players!$AD$3)*M182,"")</f>
        <v>-18.916408705822633</v>
      </c>
      <c r="V182" s="78">
        <f t="shared" si="17"/>
        <v>-0.16439266498482444</v>
      </c>
    </row>
    <row r="183" spans="1:22" x14ac:dyDescent="0.45">
      <c r="A183" t="s">
        <v>517</v>
      </c>
      <c r="B183" t="s">
        <v>18</v>
      </c>
      <c r="C183" s="68">
        <v>48</v>
      </c>
      <c r="D183" s="69">
        <v>4.1666670000000003E-2</v>
      </c>
      <c r="E183" s="69">
        <v>0.3125</v>
      </c>
      <c r="F183" s="69">
        <v>0.27272727000000002</v>
      </c>
      <c r="G183" s="69">
        <f t="shared" si="12"/>
        <v>0.64583332999999998</v>
      </c>
      <c r="H183" s="69">
        <f t="shared" si="13"/>
        <v>0.17613636096590912</v>
      </c>
      <c r="I183" s="72">
        <f>(F183-Players!$AA$2)/Players!$AA$3</f>
        <v>-1.3271909637374764</v>
      </c>
      <c r="J183" s="72">
        <f>(G183-Players!$AC$2)/Players!$AC$3</f>
        <v>-5.5848007599519592E-2</v>
      </c>
      <c r="K183" s="72">
        <f>((H183-Players!$AD$2)/Players!$AD$3)*C183</f>
        <v>-57.169294332924629</v>
      </c>
      <c r="L183" s="72">
        <f t="shared" si="14"/>
        <v>-0.58608615615285697</v>
      </c>
      <c r="M183" s="76" t="str" cm="1">
        <f t="array" ref="M183">_xlfn.XLOOKUP(A183,LvL!A:A,LvL!C:F,"")</f>
        <v/>
      </c>
      <c r="N183" s="77"/>
      <c r="O183" s="77"/>
      <c r="P183" s="77"/>
      <c r="Q183" s="77" t="str">
        <f t="shared" si="15"/>
        <v/>
      </c>
      <c r="R183" s="77" t="str">
        <f t="shared" si="16"/>
        <v/>
      </c>
      <c r="S183" s="78" t="str">
        <f>IF(P183="","",(P183-Players!$AA$2)/Players!$AA$3)</f>
        <v/>
      </c>
      <c r="T183" s="78" t="str">
        <f>IFERROR((Q183-Players!$AC$2)/Players!$AC$3,"")</f>
        <v/>
      </c>
      <c r="U183" s="78" t="str">
        <f>IFERROR(((R183-Players!$AD$2)/Players!$AD$3)*M183,"")</f>
        <v/>
      </c>
      <c r="V183" s="78" t="str">
        <f t="shared" si="17"/>
        <v/>
      </c>
    </row>
    <row r="184" spans="1:22" x14ac:dyDescent="0.45">
      <c r="A184" t="s">
        <v>490</v>
      </c>
      <c r="B184" t="s">
        <v>8</v>
      </c>
      <c r="C184" s="68">
        <v>38</v>
      </c>
      <c r="D184" s="69">
        <v>7.8947370000000003E-2</v>
      </c>
      <c r="E184" s="69">
        <v>0.23684210999999999</v>
      </c>
      <c r="F184" s="69">
        <v>0.22857142999999999</v>
      </c>
      <c r="G184" s="69">
        <f t="shared" si="12"/>
        <v>0.68421052000000004</v>
      </c>
      <c r="H184" s="69">
        <f t="shared" si="13"/>
        <v>0.15639097697744361</v>
      </c>
      <c r="I184" s="72">
        <f>(F184-Players!$AA$2)/Players!$AA$3</f>
        <v>-1.8096716143438487</v>
      </c>
      <c r="J184" s="72">
        <f>(G184-Players!$AC$2)/Players!$AC$3</f>
        <v>0.42637938384024121</v>
      </c>
      <c r="K184" s="72">
        <f>((H184-Players!$AD$2)/Players!$AD$3)*C184</f>
        <v>-56.301790042711076</v>
      </c>
      <c r="L184" s="72">
        <f t="shared" si="14"/>
        <v>-0.57930071133632954</v>
      </c>
      <c r="M184" s="76" cm="1">
        <f t="array" ref="M184:P184">_xlfn.XLOOKUP(A184,LvL!A:A,LvL!C:F,"")</f>
        <v>6</v>
      </c>
      <c r="N184" s="77">
        <v>0</v>
      </c>
      <c r="O184" s="77">
        <v>0.5</v>
      </c>
      <c r="P184" s="77">
        <v>0.33333332999999998</v>
      </c>
      <c r="Q184" s="77">
        <f t="shared" si="15"/>
        <v>0.5</v>
      </c>
      <c r="R184" s="77">
        <f t="shared" si="16"/>
        <v>0.16666666499999999</v>
      </c>
      <c r="S184" s="78">
        <f>IF(P184="","",(P184-Players!$AA$2)/Players!$AA$3)</f>
        <v>-0.66496256406285137</v>
      </c>
      <c r="T184" s="78">
        <f>IFERROR((Q184-Players!$AC$2)/Players!$AC$3,"")</f>
        <v>-1.8883121955943594</v>
      </c>
      <c r="U184" s="78">
        <f>IFERROR(((R184-Players!$AD$2)/Players!$AD$3)*M184,"")</f>
        <v>-7.9823729336859639</v>
      </c>
      <c r="V184" s="78">
        <f t="shared" si="17"/>
        <v>2.7915274225221338E-2</v>
      </c>
    </row>
    <row r="185" spans="1:22" x14ac:dyDescent="0.45">
      <c r="A185" t="s">
        <v>328</v>
      </c>
      <c r="B185" t="s">
        <v>7</v>
      </c>
      <c r="C185" s="68">
        <v>69</v>
      </c>
      <c r="D185" s="69">
        <v>8.6956519999999995E-2</v>
      </c>
      <c r="E185" s="69">
        <v>0.31884057999999998</v>
      </c>
      <c r="F185" s="69">
        <v>0.33333332999999998</v>
      </c>
      <c r="G185" s="69">
        <f t="shared" si="12"/>
        <v>0.59420289999999998</v>
      </c>
      <c r="H185" s="69">
        <f t="shared" si="13"/>
        <v>0.19806763135265698</v>
      </c>
      <c r="I185" s="72">
        <f>(F185-Players!$AA$2)/Players!$AA$3</f>
        <v>-0.66496256406285137</v>
      </c>
      <c r="J185" s="72">
        <f>(G185-Players!$AC$2)/Players!$AC$3</f>
        <v>-0.70460857547364297</v>
      </c>
      <c r="K185" s="72">
        <f>((H185-Players!$AD$2)/Players!$AD$3)*C185</f>
        <v>-59.90976696799207</v>
      </c>
      <c r="L185" s="72">
        <f t="shared" si="14"/>
        <v>-0.60752158424955971</v>
      </c>
      <c r="M185" s="76" cm="1">
        <f t="array" ref="M185:P185">_xlfn.XLOOKUP(A185,LvL!A:A,LvL!C:F,"")</f>
        <v>24</v>
      </c>
      <c r="N185" s="77">
        <v>0</v>
      </c>
      <c r="O185" s="77">
        <v>0.54166667000000002</v>
      </c>
      <c r="P185" s="77">
        <v>8.3333329999999997E-2</v>
      </c>
      <c r="Q185" s="77">
        <f t="shared" si="15"/>
        <v>0.45833332999999998</v>
      </c>
      <c r="R185" s="77">
        <f t="shared" si="16"/>
        <v>3.8194442638888895E-2</v>
      </c>
      <c r="S185" s="78">
        <f>IF(P185="","",(P185-Players!$AA$2)/Players!$AA$3)</f>
        <v>-3.396654740037603</v>
      </c>
      <c r="T185" s="78">
        <f>IFERROR((Q185-Players!$AC$2)/Players!$AC$3,"")</f>
        <v>-2.4118734460163238</v>
      </c>
      <c r="U185" s="78">
        <f>IFERROR(((R185-Players!$AD$2)/Players!$AD$3)*M185,"")</f>
        <v>-77.30788790359756</v>
      </c>
      <c r="V185" s="78">
        <f t="shared" si="17"/>
        <v>-1.1913826315409717</v>
      </c>
    </row>
    <row r="186" spans="1:22" x14ac:dyDescent="0.45">
      <c r="A186" t="s">
        <v>441</v>
      </c>
      <c r="B186" t="s">
        <v>42</v>
      </c>
      <c r="C186" s="68">
        <v>22</v>
      </c>
      <c r="D186" s="69">
        <v>0.18181818</v>
      </c>
      <c r="E186" s="69">
        <v>0.36363635999999999</v>
      </c>
      <c r="F186" s="69">
        <v>0.17647059000000001</v>
      </c>
      <c r="G186" s="69">
        <f t="shared" si="12"/>
        <v>0.45454545999999996</v>
      </c>
      <c r="H186" s="69">
        <f t="shared" si="13"/>
        <v>8.0213905508021391E-2</v>
      </c>
      <c r="I186" s="72">
        <f>(F186-Players!$AA$2)/Players!$AA$3</f>
        <v>-2.378965442302698</v>
      </c>
      <c r="J186" s="72">
        <f>(G186-Players!$AC$2)/Players!$AC$3</f>
        <v>-2.4594698090958755</v>
      </c>
      <c r="K186" s="72">
        <f>((H186-Players!$AD$2)/Players!$AD$3)*C186</f>
        <v>-57.260460686345425</v>
      </c>
      <c r="L186" s="72">
        <f t="shared" si="14"/>
        <v>-0.58679924111075221</v>
      </c>
      <c r="M186" s="76" cm="1">
        <f t="array" ref="M186:P186">_xlfn.XLOOKUP(A186,LvL!A:A,LvL!C:F,"")</f>
        <v>8</v>
      </c>
      <c r="N186" s="77">
        <v>0.125</v>
      </c>
      <c r="O186" s="77">
        <v>0.5</v>
      </c>
      <c r="P186" s="77">
        <v>0</v>
      </c>
      <c r="Q186" s="77">
        <f t="shared" si="15"/>
        <v>0.375</v>
      </c>
      <c r="R186" s="77">
        <f t="shared" si="16"/>
        <v>0</v>
      </c>
      <c r="S186" s="78">
        <f>IF(P186="","",(P186-Players!$AA$2)/Players!$AA$3)</f>
        <v>-4.3072187622732914</v>
      </c>
      <c r="T186" s="78">
        <f>IFERROR((Q186-Players!$AC$2)/Players!$AC$3,"")</f>
        <v>-3.4589958212055625</v>
      </c>
      <c r="U186" s="78">
        <f>IFERROR(((R186-Players!$AD$2)/Players!$AD$3)*M186,"")</f>
        <v>-30.266253929316214</v>
      </c>
      <c r="V186" s="78">
        <f t="shared" si="17"/>
        <v>-0.36401386531463709</v>
      </c>
    </row>
    <row r="187" spans="1:22" x14ac:dyDescent="0.45">
      <c r="A187" t="s">
        <v>372</v>
      </c>
      <c r="B187" t="s">
        <v>90</v>
      </c>
      <c r="C187" s="68">
        <v>31</v>
      </c>
      <c r="D187" s="69">
        <v>3.2258059999999998E-2</v>
      </c>
      <c r="E187" s="69">
        <v>0.48387097000000001</v>
      </c>
      <c r="F187" s="69">
        <v>0.26666666999999999</v>
      </c>
      <c r="G187" s="69">
        <f t="shared" si="12"/>
        <v>0.48387097000000001</v>
      </c>
      <c r="H187" s="69">
        <f t="shared" si="13"/>
        <v>0.1290322602795699</v>
      </c>
      <c r="I187" s="72">
        <f>(F187-Players!$AA$2)/Players!$AA$3</f>
        <v>-1.393413738144327</v>
      </c>
      <c r="J187" s="72">
        <f>(G187-Players!$AC$2)/Players!$AC$3</f>
        <v>-2.0909810221382941</v>
      </c>
      <c r="K187" s="72">
        <f>((H187-Players!$AD$2)/Players!$AD$3)*C187</f>
        <v>-58.412462323613681</v>
      </c>
      <c r="L187" s="72">
        <f t="shared" si="14"/>
        <v>-0.59580996719754631</v>
      </c>
      <c r="M187" s="76" cm="1">
        <f t="array" ref="M187:P187">_xlfn.XLOOKUP(A187,LvL!A:A,LvL!C:F,"")</f>
        <v>8</v>
      </c>
      <c r="N187" s="77">
        <v>0.125</v>
      </c>
      <c r="O187" s="77">
        <v>0.5</v>
      </c>
      <c r="P187" s="77">
        <v>0.57142857000000002</v>
      </c>
      <c r="Q187" s="77">
        <f t="shared" si="15"/>
        <v>0.375</v>
      </c>
      <c r="R187" s="77">
        <f t="shared" si="16"/>
        <v>0.21428571375</v>
      </c>
      <c r="S187" s="78">
        <f>IF(P187="","",(P187-Players!$AA$2)/Players!$AA$3)</f>
        <v>1.9366490529164719</v>
      </c>
      <c r="T187" s="78">
        <f>IFERROR((Q187-Players!$AC$2)/Players!$AC$3,"")</f>
        <v>-3.4589958212055625</v>
      </c>
      <c r="U187" s="78">
        <f>IFERROR(((R187-Players!$AD$2)/Players!$AD$3)*M187,"")</f>
        <v>-5.036566574434362</v>
      </c>
      <c r="V187" s="78">
        <f t="shared" si="17"/>
        <v>7.9726148276241623E-2</v>
      </c>
    </row>
    <row r="188" spans="1:22" x14ac:dyDescent="0.45">
      <c r="A188" t="s">
        <v>563</v>
      </c>
      <c r="B188" t="s">
        <v>57</v>
      </c>
      <c r="C188" s="68">
        <v>30</v>
      </c>
      <c r="D188" s="69">
        <v>0.16666666999999999</v>
      </c>
      <c r="E188" s="69">
        <v>0.26666666999999999</v>
      </c>
      <c r="F188" s="69">
        <v>0.21739130000000001</v>
      </c>
      <c r="G188" s="69">
        <f t="shared" si="12"/>
        <v>0.56666665999999999</v>
      </c>
      <c r="H188" s="69">
        <f t="shared" si="13"/>
        <v>0.123188401884058</v>
      </c>
      <c r="I188" s="72">
        <f>(F188-Players!$AA$2)/Players!$AA$3</f>
        <v>-1.9318343089333709</v>
      </c>
      <c r="J188" s="72">
        <f>(G188-Players!$AC$2)/Players!$AC$3</f>
        <v>-1.0506143457048447</v>
      </c>
      <c r="K188" s="72">
        <f>((H188-Players!$AD$2)/Players!$AD$3)*C188</f>
        <v>-59.108366956519959</v>
      </c>
      <c r="L188" s="72">
        <f t="shared" si="14"/>
        <v>-0.60125319386215326</v>
      </c>
      <c r="M188" s="76" t="str" cm="1">
        <f t="array" ref="M188">_xlfn.XLOOKUP(A188,LvL!A:A,LvL!C:F,"")</f>
        <v/>
      </c>
      <c r="N188" s="77"/>
      <c r="O188" s="77"/>
      <c r="P188" s="77"/>
      <c r="Q188" s="77" t="str">
        <f t="shared" si="15"/>
        <v/>
      </c>
      <c r="R188" s="77" t="str">
        <f t="shared" si="16"/>
        <v/>
      </c>
      <c r="S188" s="78" t="str">
        <f>IF(P188="","",(P188-Players!$AA$2)/Players!$AA$3)</f>
        <v/>
      </c>
      <c r="T188" s="78" t="str">
        <f>IFERROR((Q188-Players!$AC$2)/Players!$AC$3,"")</f>
        <v/>
      </c>
      <c r="U188" s="78" t="str">
        <f>IFERROR(((R188-Players!$AD$2)/Players!$AD$3)*M188,"")</f>
        <v/>
      </c>
      <c r="V188" s="78" t="str">
        <f t="shared" si="17"/>
        <v/>
      </c>
    </row>
    <row r="189" spans="1:22" x14ac:dyDescent="0.45">
      <c r="A189" t="s">
        <v>319</v>
      </c>
      <c r="B189" t="s">
        <v>55</v>
      </c>
      <c r="C189" s="68">
        <v>144</v>
      </c>
      <c r="D189" s="69">
        <v>9.0277780000000002E-2</v>
      </c>
      <c r="E189" s="69">
        <v>0.20138888999999999</v>
      </c>
      <c r="F189" s="69">
        <v>0.31538462</v>
      </c>
      <c r="G189" s="69">
        <f t="shared" si="12"/>
        <v>0.70833333000000009</v>
      </c>
      <c r="H189" s="69">
        <f t="shared" si="13"/>
        <v>0.22339743811538462</v>
      </c>
      <c r="I189" s="72">
        <f>(F189-Players!$AA$2)/Players!$AA$3</f>
        <v>-0.86108396676621024</v>
      </c>
      <c r="J189" s="72">
        <f>(G189-Players!$AC$2)/Players!$AC$3</f>
        <v>0.72949380520608331</v>
      </c>
      <c r="K189" s="72">
        <f>((H189-Players!$AD$2)/Players!$AD$3)*C189</f>
        <v>-71.347777903331348</v>
      </c>
      <c r="L189" s="72">
        <f t="shared" si="14"/>
        <v>-0.69698741501043915</v>
      </c>
      <c r="M189" s="76" t="str" cm="1">
        <f t="array" ref="M189">_xlfn.XLOOKUP(A189,LvL!A:A,LvL!C:F,"")</f>
        <v/>
      </c>
      <c r="N189" s="77"/>
      <c r="O189" s="77"/>
      <c r="P189" s="77"/>
      <c r="Q189" s="77" t="str">
        <f t="shared" si="15"/>
        <v/>
      </c>
      <c r="R189" s="77" t="str">
        <f t="shared" si="16"/>
        <v/>
      </c>
      <c r="S189" s="78" t="str">
        <f>IF(P189="","",(P189-Players!$AA$2)/Players!$AA$3)</f>
        <v/>
      </c>
      <c r="T189" s="78" t="str">
        <f>IFERROR((Q189-Players!$AC$2)/Players!$AC$3,"")</f>
        <v/>
      </c>
      <c r="U189" s="78" t="str">
        <f>IFERROR(((R189-Players!$AD$2)/Players!$AD$3)*M189,"")</f>
        <v/>
      </c>
      <c r="V189" s="78" t="str">
        <f t="shared" si="17"/>
        <v/>
      </c>
    </row>
    <row r="190" spans="1:22" x14ac:dyDescent="0.45">
      <c r="A190" t="s">
        <v>507</v>
      </c>
      <c r="B190" t="s">
        <v>8</v>
      </c>
      <c r="C190" s="68">
        <v>30</v>
      </c>
      <c r="D190" s="69">
        <v>0.1</v>
      </c>
      <c r="E190" s="69">
        <v>0.36666666999999997</v>
      </c>
      <c r="F190" s="69">
        <v>0.22222222</v>
      </c>
      <c r="G190" s="69">
        <f t="shared" si="12"/>
        <v>0.53333333000000005</v>
      </c>
      <c r="H190" s="69">
        <f t="shared" si="13"/>
        <v>0.1185185165925926</v>
      </c>
      <c r="I190" s="72">
        <f>(F190-Players!$AA$2)/Players!$AA$3</f>
        <v>-1.8790479634663311</v>
      </c>
      <c r="J190" s="72">
        <f>(G190-Players!$AC$2)/Players!$AC$3</f>
        <v>-1.4694632706496014</v>
      </c>
      <c r="K190" s="72">
        <f>((H190-Players!$AD$2)/Players!$AD$3)*C190</f>
        <v>-61.170212514694157</v>
      </c>
      <c r="L190" s="72">
        <f t="shared" si="14"/>
        <v>-0.61738053687707861</v>
      </c>
      <c r="M190" s="76" cm="1">
        <f t="array" ref="M190:P190">_xlfn.XLOOKUP(A190,LvL!A:A,LvL!C:F,"")</f>
        <v>5</v>
      </c>
      <c r="N190" s="77">
        <v>0.2</v>
      </c>
      <c r="O190" s="77">
        <v>0</v>
      </c>
      <c r="P190" s="77">
        <v>0</v>
      </c>
      <c r="Q190" s="77">
        <f t="shared" si="15"/>
        <v>0.8</v>
      </c>
      <c r="R190" s="77">
        <f t="shared" si="16"/>
        <v>0</v>
      </c>
      <c r="S190" s="78">
        <f>IF(P190="","",(P190-Players!$AA$2)/Players!$AA$3)</f>
        <v>-4.3072187622732914</v>
      </c>
      <c r="T190" s="78">
        <f>IFERROR((Q190-Players!$AC$2)/Players!$AC$3,"")</f>
        <v>1.8813285058725282</v>
      </c>
      <c r="U190" s="78">
        <f>IFERROR(((R190-Players!$AD$2)/Players!$AD$3)*M190,"")</f>
        <v>-18.916408705822633</v>
      </c>
      <c r="V190" s="78">
        <f t="shared" si="17"/>
        <v>-0.16439266498482444</v>
      </c>
    </row>
    <row r="191" spans="1:22" x14ac:dyDescent="0.45">
      <c r="A191" t="s">
        <v>560</v>
      </c>
      <c r="B191" t="s">
        <v>22</v>
      </c>
      <c r="C191" s="68">
        <v>44</v>
      </c>
      <c r="D191" s="69">
        <v>9.0909089999999998E-2</v>
      </c>
      <c r="E191" s="69">
        <v>0.20454544999999999</v>
      </c>
      <c r="F191" s="69">
        <v>0.22500000000000001</v>
      </c>
      <c r="G191" s="69">
        <f t="shared" si="12"/>
        <v>0.70454545999999996</v>
      </c>
      <c r="H191" s="69">
        <f t="shared" si="13"/>
        <v>0.15852272849999999</v>
      </c>
      <c r="I191" s="72">
        <f>(F191-Players!$AA$2)/Players!$AA$3</f>
        <v>-1.8486958038960144</v>
      </c>
      <c r="J191" s="72">
        <f>(G191-Players!$AC$2)/Players!$AC$3</f>
        <v>0.68189744212653025</v>
      </c>
      <c r="K191" s="72">
        <f>((H191-Players!$AD$2)/Players!$AD$3)*C191</f>
        <v>-63.811105134695268</v>
      </c>
      <c r="L191" s="72">
        <f t="shared" si="14"/>
        <v>-0.63803707003956123</v>
      </c>
      <c r="M191" s="76" cm="1">
        <f t="array" ref="M191:P191">_xlfn.XLOOKUP(A191,LvL!A:A,LvL!C:F,"")</f>
        <v>5</v>
      </c>
      <c r="N191" s="77">
        <v>0</v>
      </c>
      <c r="O191" s="77">
        <v>0</v>
      </c>
      <c r="P191" s="77">
        <v>0.25</v>
      </c>
      <c r="Q191" s="77">
        <f t="shared" si="15"/>
        <v>1</v>
      </c>
      <c r="R191" s="77">
        <f t="shared" si="16"/>
        <v>0.25</v>
      </c>
      <c r="S191" s="78">
        <f>IF(P191="","",(P191-Players!$AA$2)/Players!$AA$3)</f>
        <v>-1.5755265862985395</v>
      </c>
      <c r="T191" s="78">
        <f>IFERROR((Q191-Players!$AC$2)/Players!$AC$3,"")</f>
        <v>4.3944223068504522</v>
      </c>
      <c r="U191" s="78">
        <f>IFERROR(((R191-Players!$AD$2)/Players!$AD$3)*M191,"")</f>
        <v>-0.51976163022966526</v>
      </c>
      <c r="V191" s="78">
        <f t="shared" si="17"/>
        <v>0.15916776240075906</v>
      </c>
    </row>
    <row r="192" spans="1:22" x14ac:dyDescent="0.45">
      <c r="A192" t="s">
        <v>479</v>
      </c>
      <c r="B192" t="s">
        <v>57</v>
      </c>
      <c r="C192" s="68">
        <v>39</v>
      </c>
      <c r="D192" s="69">
        <v>0.10256410000000001</v>
      </c>
      <c r="E192" s="69">
        <v>0.17948718</v>
      </c>
      <c r="F192" s="69">
        <v>0.2</v>
      </c>
      <c r="G192" s="69">
        <f t="shared" si="12"/>
        <v>0.71794871999999998</v>
      </c>
      <c r="H192" s="69">
        <f t="shared" si="13"/>
        <v>0.14358974399999999</v>
      </c>
      <c r="I192" s="72">
        <f>(F192-Players!$AA$2)/Players!$AA$3</f>
        <v>-2.1218650214934898</v>
      </c>
      <c r="J192" s="72">
        <f>(G192-Players!$AC$2)/Players!$AC$3</f>
        <v>0.8503156902210075</v>
      </c>
      <c r="K192" s="72">
        <f>((H192-Players!$AD$2)/Players!$AD$3)*C192</f>
        <v>-65.131008771282964</v>
      </c>
      <c r="L192" s="72">
        <f t="shared" si="14"/>
        <v>-0.64836109193805247</v>
      </c>
      <c r="M192" s="76" cm="1">
        <f t="array" ref="M192:P192">_xlfn.XLOOKUP(A192,LvL!A:A,LvL!C:F,"")</f>
        <v>11</v>
      </c>
      <c r="N192" s="77">
        <v>0.18181818</v>
      </c>
      <c r="O192" s="77">
        <v>0.18181818</v>
      </c>
      <c r="P192" s="77">
        <v>0.22222222</v>
      </c>
      <c r="Q192" s="77">
        <f t="shared" si="15"/>
        <v>0.6363636399999999</v>
      </c>
      <c r="R192" s="77">
        <f t="shared" si="16"/>
        <v>0.14141414080808076</v>
      </c>
      <c r="S192" s="78">
        <f>IF(P192="","",(P192-Players!$AA$2)/Players!$AA$3)</f>
        <v>-1.8790479634663311</v>
      </c>
      <c r="T192" s="78">
        <f>IFERROR((Q192-Players!$AC$2)/Players!$AC$3,"")</f>
        <v>-0.17483910378043388</v>
      </c>
      <c r="U192" s="78">
        <f>IFERROR(((R192-Players!$AD$2)/Players!$AD$3)*M192,"")</f>
        <v>-18.722494001298447</v>
      </c>
      <c r="V192" s="78">
        <f t="shared" si="17"/>
        <v>-0.16098209106804603</v>
      </c>
    </row>
    <row r="193" spans="1:22" x14ac:dyDescent="0.45">
      <c r="A193" t="s">
        <v>437</v>
      </c>
      <c r="B193" t="s">
        <v>53</v>
      </c>
      <c r="C193" s="68">
        <v>53</v>
      </c>
      <c r="D193" s="69">
        <v>0.18867924999999999</v>
      </c>
      <c r="E193" s="69">
        <v>0.32075471999999999</v>
      </c>
      <c r="F193" s="69">
        <v>0.34883721000000001</v>
      </c>
      <c r="G193" s="69">
        <f t="shared" si="12"/>
        <v>0.49056603000000004</v>
      </c>
      <c r="H193" s="69">
        <f t="shared" si="13"/>
        <v>0.17112768522597632</v>
      </c>
      <c r="I193" s="72">
        <f>(F193-Players!$AA$2)/Players!$AA$3</f>
        <v>-0.4955552532898454</v>
      </c>
      <c r="J193" s="72">
        <f>(G193-Players!$AC$2)/Players!$AC$3</f>
        <v>-2.0068544532224175</v>
      </c>
      <c r="K193" s="72">
        <f>((H193-Players!$AD$2)/Players!$AD$3)*C193</f>
        <v>-67.031285571184782</v>
      </c>
      <c r="L193" s="72">
        <f t="shared" si="14"/>
        <v>-0.66322467648434569</v>
      </c>
      <c r="M193" s="76" cm="1">
        <f t="array" ref="M193:P193">_xlfn.XLOOKUP(A193,LvL!A:A,LvL!C:F,"")</f>
        <v>11</v>
      </c>
      <c r="N193" s="77">
        <v>0.18181818</v>
      </c>
      <c r="O193" s="77">
        <v>0.36363635999999999</v>
      </c>
      <c r="P193" s="77">
        <v>0.125</v>
      </c>
      <c r="Q193" s="77">
        <f t="shared" si="15"/>
        <v>0.45454545999999996</v>
      </c>
      <c r="R193" s="77">
        <f t="shared" si="16"/>
        <v>5.6818182499999995E-2</v>
      </c>
      <c r="S193" s="78">
        <f>IF(P193="","",(P193-Players!$AA$2)/Players!$AA$3)</f>
        <v>-2.9413726742859154</v>
      </c>
      <c r="T193" s="78">
        <f>IFERROR((Q193-Players!$AC$2)/Players!$AC$3,"")</f>
        <v>-2.4594698090958755</v>
      </c>
      <c r="U193" s="78">
        <f>IFERROR(((R193-Players!$AD$2)/Players!$AD$3)*M193,"")</f>
        <v>-32.417775504633433</v>
      </c>
      <c r="V193" s="78">
        <f t="shared" si="17"/>
        <v>-0.40185485001029553</v>
      </c>
    </row>
    <row r="194" spans="1:22" x14ac:dyDescent="0.45">
      <c r="A194" t="s">
        <v>326</v>
      </c>
      <c r="B194" t="s">
        <v>33</v>
      </c>
      <c r="C194" s="68">
        <v>51</v>
      </c>
      <c r="D194" s="69">
        <v>9.8039219999999996E-2</v>
      </c>
      <c r="E194" s="69">
        <v>0.33333332999999998</v>
      </c>
      <c r="F194" s="69">
        <v>0.28888889000000001</v>
      </c>
      <c r="G194" s="69">
        <f t="shared" si="12"/>
        <v>0.56862745000000003</v>
      </c>
      <c r="H194" s="69">
        <f t="shared" si="13"/>
        <v>0.16427015285403052</v>
      </c>
      <c r="I194" s="72">
        <f>(F194-Players!$AA$2)/Players!$AA$3</f>
        <v>-1.1505966801171683</v>
      </c>
      <c r="J194" s="72">
        <f>(G194-Players!$AC$2)/Players!$AC$3</f>
        <v>-1.0259760997347467</v>
      </c>
      <c r="K194" s="72">
        <f>((H194-Players!$AD$2)/Players!$AD$3)*C194</f>
        <v>-69.648951693331</v>
      </c>
      <c r="L194" s="72">
        <f t="shared" si="14"/>
        <v>-0.68369953663235039</v>
      </c>
      <c r="M194" s="76" t="str" cm="1">
        <f t="array" ref="M194">_xlfn.XLOOKUP(A194,LvL!A:A,LvL!C:F,"")</f>
        <v/>
      </c>
      <c r="N194" s="77"/>
      <c r="O194" s="77"/>
      <c r="P194" s="77"/>
      <c r="Q194" s="77" t="str">
        <f t="shared" si="15"/>
        <v/>
      </c>
      <c r="R194" s="77" t="str">
        <f t="shared" si="16"/>
        <v/>
      </c>
      <c r="S194" s="78" t="str">
        <f>IF(P194="","",(P194-Players!$AA$2)/Players!$AA$3)</f>
        <v/>
      </c>
      <c r="T194" s="78" t="str">
        <f>IFERROR((Q194-Players!$AC$2)/Players!$AC$3,"")</f>
        <v/>
      </c>
      <c r="U194" s="78" t="str">
        <f>IFERROR(((R194-Players!$AD$2)/Players!$AD$3)*M194,"")</f>
        <v/>
      </c>
      <c r="V194" s="78" t="str">
        <f t="shared" si="17"/>
        <v/>
      </c>
    </row>
    <row r="195" spans="1:22" x14ac:dyDescent="0.45">
      <c r="A195" t="s">
        <v>589</v>
      </c>
      <c r="B195" t="s">
        <v>8</v>
      </c>
      <c r="C195" s="68">
        <v>18</v>
      </c>
      <c r="D195" s="69">
        <v>0.11111111</v>
      </c>
      <c r="E195" s="69">
        <v>0.22222222</v>
      </c>
      <c r="F195" s="69">
        <v>0</v>
      </c>
      <c r="G195" s="69">
        <f t="shared" ref="G195:G238" si="18">1-D195-E195</f>
        <v>0.66666667000000002</v>
      </c>
      <c r="H195" s="69">
        <f t="shared" ref="H195:H238" si="19">F195*G195</f>
        <v>0</v>
      </c>
      <c r="I195" s="72">
        <f>(F195-Players!$AA$2)/Players!$AA$3</f>
        <v>-4.3072187622732914</v>
      </c>
      <c r="J195" s="72">
        <f>(G195-Players!$AC$2)/Players!$AC$3</f>
        <v>0.20593268043880802</v>
      </c>
      <c r="K195" s="72">
        <f>((H195-Players!$AD$2)/Players!$AD$3)*C195</f>
        <v>-68.099071340961487</v>
      </c>
      <c r="L195" s="72">
        <f t="shared" ref="L195:L238" si="20">(K195-AB$3)/AB$4</f>
        <v>-0.67157668292215766</v>
      </c>
      <c r="M195" s="76" t="str" cm="1">
        <f t="array" ref="M195">_xlfn.XLOOKUP(A195,LvL!A:A,LvL!C:F,"")</f>
        <v/>
      </c>
      <c r="N195" s="77"/>
      <c r="O195" s="77"/>
      <c r="P195" s="77"/>
      <c r="Q195" s="77" t="str">
        <f t="shared" ref="Q195:Q238" si="21">IF(N195="","",1-N195-O195)</f>
        <v/>
      </c>
      <c r="R195" s="77" t="str">
        <f t="shared" ref="R195:R238" si="22">IFERROR(P195*Q195,"")</f>
        <v/>
      </c>
      <c r="S195" s="78" t="str">
        <f>IF(P195="","",(P195-Players!$AA$2)/Players!$AA$3)</f>
        <v/>
      </c>
      <c r="T195" s="78" t="str">
        <f>IFERROR((Q195-Players!$AC$2)/Players!$AC$3,"")</f>
        <v/>
      </c>
      <c r="U195" s="78" t="str">
        <f>IFERROR(((R195-Players!$AD$2)/Players!$AD$3)*M195,"")</f>
        <v/>
      </c>
      <c r="V195" s="78" t="str">
        <f t="shared" ref="V195:V238" si="23">IFERROR((U195-AB$7)/AB$8,"")</f>
        <v/>
      </c>
    </row>
    <row r="196" spans="1:22" x14ac:dyDescent="0.45">
      <c r="A196" t="s">
        <v>242</v>
      </c>
      <c r="B196" t="s">
        <v>112</v>
      </c>
      <c r="C196" s="68">
        <v>102</v>
      </c>
      <c r="D196" s="69">
        <v>6.8627450000000007E-2</v>
      </c>
      <c r="E196" s="69">
        <v>0.25490195999999998</v>
      </c>
      <c r="F196" s="69">
        <v>0.30526315999999998</v>
      </c>
      <c r="G196" s="69">
        <f t="shared" si="18"/>
        <v>0.67647058999999998</v>
      </c>
      <c r="H196" s="69">
        <f t="shared" si="19"/>
        <v>0.20650154995046438</v>
      </c>
      <c r="I196" s="72">
        <f>(F196-Players!$AA$2)/Players!$AA$3</f>
        <v>-0.97167881913197618</v>
      </c>
      <c r="J196" s="72">
        <f>(G196-Players!$AC$2)/Players!$AC$3</f>
        <v>0.32912353332522509</v>
      </c>
      <c r="K196" s="72">
        <f>((H196-Players!$AD$2)/Players!$AD$3)*C196</f>
        <v>-75.901548982649061</v>
      </c>
      <c r="L196" s="72">
        <f t="shared" si="20"/>
        <v>-0.73260610037532958</v>
      </c>
      <c r="M196" s="76" cm="1">
        <f t="array" ref="M196:P196">_xlfn.XLOOKUP(A196,LvL!A:A,LvL!C:F,"")</f>
        <v>11</v>
      </c>
      <c r="N196" s="77">
        <v>0.18181818</v>
      </c>
      <c r="O196" s="77">
        <v>0.36363635999999999</v>
      </c>
      <c r="P196" s="77">
        <v>0.11111111</v>
      </c>
      <c r="Q196" s="77">
        <f t="shared" si="21"/>
        <v>0.45454545999999996</v>
      </c>
      <c r="R196" s="77">
        <f t="shared" si="22"/>
        <v>5.0505050606060593E-2</v>
      </c>
      <c r="S196" s="78">
        <f>IF(P196="","",(P196-Players!$AA$2)/Players!$AA$3)</f>
        <v>-3.093133362869811</v>
      </c>
      <c r="T196" s="78">
        <f>IFERROR((Q196-Players!$AC$2)/Players!$AC$3,"")</f>
        <v>-2.4594698090958755</v>
      </c>
      <c r="U196" s="78">
        <f>IFERROR(((R196-Players!$AD$2)/Players!$AD$3)*M196,"")</f>
        <v>-33.439811547304792</v>
      </c>
      <c r="V196" s="78">
        <f t="shared" si="23"/>
        <v>-0.4198304309632479</v>
      </c>
    </row>
    <row r="197" spans="1:22" x14ac:dyDescent="0.45">
      <c r="A197" t="s">
        <v>309</v>
      </c>
      <c r="B197" t="s">
        <v>10</v>
      </c>
      <c r="C197" s="68">
        <v>95</v>
      </c>
      <c r="D197" s="69">
        <v>5.2631579999999997E-2</v>
      </c>
      <c r="E197" s="69">
        <v>0.27368420999999998</v>
      </c>
      <c r="F197" s="69">
        <v>0.3</v>
      </c>
      <c r="G197" s="69">
        <f t="shared" si="18"/>
        <v>0.67368421000000001</v>
      </c>
      <c r="H197" s="69">
        <f t="shared" si="19"/>
        <v>0.20210526300000001</v>
      </c>
      <c r="I197" s="72">
        <f>(F197-Players!$AA$2)/Players!$AA$3</f>
        <v>-1.0291881511035892</v>
      </c>
      <c r="J197" s="72">
        <f>(G197-Players!$AC$2)/Players!$AC$3</f>
        <v>0.29411136179938102</v>
      </c>
      <c r="K197" s="72">
        <f>((H197-Players!$AD$2)/Players!$AD$3)*C197</f>
        <v>-76.839266550281792</v>
      </c>
      <c r="L197" s="72">
        <f t="shared" si="20"/>
        <v>-0.73994073938569571</v>
      </c>
      <c r="M197" s="76" cm="1">
        <f t="array" ref="M197:P197">_xlfn.XLOOKUP(A197,LvL!A:A,LvL!C:F,"")</f>
        <v>35</v>
      </c>
      <c r="N197" s="77">
        <v>8.5714289999999999E-2</v>
      </c>
      <c r="O197" s="77">
        <v>0.25714285999999997</v>
      </c>
      <c r="P197" s="77">
        <v>0.54838710000000002</v>
      </c>
      <c r="Q197" s="77">
        <f t="shared" si="21"/>
        <v>0.65714285000000006</v>
      </c>
      <c r="R197" s="77">
        <f t="shared" si="22"/>
        <v>0.36036866179723503</v>
      </c>
      <c r="S197" s="78">
        <f>IF(P197="","",(P197-Players!$AA$2)/Players!$AA$3)</f>
        <v>1.684880239628644</v>
      </c>
      <c r="T197" s="78">
        <f>IFERROR((Q197-Players!$AC$2)/Players!$AC$3,"")</f>
        <v>8.6261415420660612E-2</v>
      </c>
      <c r="U197" s="78">
        <f>IFERROR(((R197-Players!$AD$2)/Players!$AD$3)*M197,"")</f>
        <v>53.213241528490315</v>
      </c>
      <c r="V197" s="78">
        <f t="shared" si="23"/>
        <v>1.1042244020866054</v>
      </c>
    </row>
    <row r="198" spans="1:22" x14ac:dyDescent="0.45">
      <c r="A198" t="s">
        <v>236</v>
      </c>
      <c r="B198" t="s">
        <v>57</v>
      </c>
      <c r="C198" s="68">
        <v>172</v>
      </c>
      <c r="D198" s="69">
        <v>0.12790698</v>
      </c>
      <c r="E198" s="69">
        <v>0.15697674</v>
      </c>
      <c r="F198" s="69">
        <v>0.31292516999999997</v>
      </c>
      <c r="G198" s="69">
        <f t="shared" si="18"/>
        <v>0.71511627999999994</v>
      </c>
      <c r="H198" s="69">
        <f t="shared" si="19"/>
        <v>0.22377788348876756</v>
      </c>
      <c r="I198" s="72">
        <f>(F198-Players!$AA$2)/Players!$AA$3</f>
        <v>-0.88795780805501501</v>
      </c>
      <c r="J198" s="72">
        <f>(G198-Players!$AC$2)/Players!$AC$3</f>
        <v>0.81472475319279736</v>
      </c>
      <c r="K198" s="72">
        <f>((H198-Players!$AD$2)/Players!$AD$3)*C198</f>
        <v>-84.257905649134273</v>
      </c>
      <c r="L198" s="72">
        <f t="shared" si="20"/>
        <v>-0.79796784863100534</v>
      </c>
      <c r="M198" s="76" t="str" cm="1">
        <f t="array" ref="M198">_xlfn.XLOOKUP(A198,LvL!A:A,LvL!C:F,"")</f>
        <v/>
      </c>
      <c r="N198" s="77"/>
      <c r="O198" s="77"/>
      <c r="P198" s="77"/>
      <c r="Q198" s="77" t="str">
        <f t="shared" si="21"/>
        <v/>
      </c>
      <c r="R198" s="77" t="str">
        <f t="shared" si="22"/>
        <v/>
      </c>
      <c r="S198" s="78" t="str">
        <f>IF(P198="","",(P198-Players!$AA$2)/Players!$AA$3)</f>
        <v/>
      </c>
      <c r="T198" s="78" t="str">
        <f>IFERROR((Q198-Players!$AC$2)/Players!$AC$3,"")</f>
        <v/>
      </c>
      <c r="U198" s="78" t="str">
        <f>IFERROR(((R198-Players!$AD$2)/Players!$AD$3)*M198,"")</f>
        <v/>
      </c>
      <c r="V198" s="78" t="str">
        <f t="shared" si="23"/>
        <v/>
      </c>
    </row>
    <row r="199" spans="1:22" x14ac:dyDescent="0.45">
      <c r="A199" t="s">
        <v>233</v>
      </c>
      <c r="B199" t="s">
        <v>117</v>
      </c>
      <c r="C199" s="68">
        <v>134</v>
      </c>
      <c r="D199" s="69">
        <v>0.13432836000000001</v>
      </c>
      <c r="E199" s="69">
        <v>0.13432836000000001</v>
      </c>
      <c r="F199" s="69">
        <v>0.29464286000000001</v>
      </c>
      <c r="G199" s="69">
        <f t="shared" si="18"/>
        <v>0.73134327999999993</v>
      </c>
      <c r="H199" s="69">
        <f t="shared" si="19"/>
        <v>0.2154850756609808</v>
      </c>
      <c r="I199" s="72">
        <f>(F199-Players!$AA$2)/Players!$AA$3</f>
        <v>-1.0877243807979946</v>
      </c>
      <c r="J199" s="72">
        <f>(G199-Players!$AC$2)/Players!$AC$3</f>
        <v>1.0186246187351411</v>
      </c>
      <c r="K199" s="72">
        <f>((H199-Players!$AD$2)/Players!$AD$3)*C199</f>
        <v>-81.997203830449308</v>
      </c>
      <c r="L199" s="72">
        <f t="shared" si="20"/>
        <v>-0.78028509177278405</v>
      </c>
      <c r="M199" s="76" cm="1">
        <f t="array" ref="M199:P199">_xlfn.XLOOKUP(A199,LvL!A:A,LvL!C:F,"")</f>
        <v>38</v>
      </c>
      <c r="N199" s="77">
        <v>7.8947370000000003E-2</v>
      </c>
      <c r="O199" s="77">
        <v>0.13157895</v>
      </c>
      <c r="P199" s="77">
        <v>0.35483871</v>
      </c>
      <c r="Q199" s="77">
        <f t="shared" si="21"/>
        <v>0.78947368000000007</v>
      </c>
      <c r="R199" s="77">
        <f t="shared" si="22"/>
        <v>0.28013582219015282</v>
      </c>
      <c r="S199" s="78">
        <f>IF(P199="","",(P199-Players!$AA$2)/Players!$AA$3)</f>
        <v>-0.42997825091339559</v>
      </c>
      <c r="T199" s="78">
        <f>IFERROR((Q199-Players!$AC$2)/Players!$AC$3,"")</f>
        <v>1.7490603581769786</v>
      </c>
      <c r="U199" s="78">
        <f>IFERROR(((R199-Players!$AD$2)/Players!$AD$3)*M199,"")</f>
        <v>12.903513399272505</v>
      </c>
      <c r="V199" s="78">
        <f t="shared" si="23"/>
        <v>0.39525646854450941</v>
      </c>
    </row>
    <row r="200" spans="1:22" x14ac:dyDescent="0.45">
      <c r="A200" t="s">
        <v>133</v>
      </c>
      <c r="B200" t="s">
        <v>90</v>
      </c>
      <c r="C200" s="68">
        <v>112</v>
      </c>
      <c r="D200" s="69">
        <v>0.13392857</v>
      </c>
      <c r="E200" s="69">
        <v>0.36607142999999998</v>
      </c>
      <c r="F200" s="69">
        <v>0.41666667000000002</v>
      </c>
      <c r="G200" s="69">
        <f t="shared" si="18"/>
        <v>0.5</v>
      </c>
      <c r="H200" s="69">
        <f t="shared" si="19"/>
        <v>0.20833333500000001</v>
      </c>
      <c r="I200" s="72">
        <f>(F200-Players!$AA$2)/Players!$AA$3</f>
        <v>0.24560156744052422</v>
      </c>
      <c r="J200" s="72">
        <f>(G200-Players!$AC$2)/Players!$AC$3</f>
        <v>-1.8883121955943594</v>
      </c>
      <c r="K200" s="72">
        <f>((H200-Players!$AD$2)/Players!$AD$3)*C200</f>
        <v>-80.323473518792269</v>
      </c>
      <c r="L200" s="72">
        <f t="shared" si="20"/>
        <v>-0.7671935084853948</v>
      </c>
      <c r="M200" s="76" cm="1">
        <f t="array" ref="M200:P200">_xlfn.XLOOKUP(A200,LvL!A:A,LvL!C:F,"")</f>
        <v>18</v>
      </c>
      <c r="N200" s="77">
        <v>5.5555559999999997E-2</v>
      </c>
      <c r="O200" s="77">
        <v>0.55555555999999995</v>
      </c>
      <c r="P200" s="77">
        <v>0.23529412</v>
      </c>
      <c r="Q200" s="77">
        <f t="shared" si="21"/>
        <v>0.3888888800000001</v>
      </c>
      <c r="R200" s="77">
        <f t="shared" si="22"/>
        <v>9.1503266797385616E-2</v>
      </c>
      <c r="S200" s="78">
        <f>IF(P200="","",(P200-Players!$AA$2)/Players!$AA$3)</f>
        <v>-1.7362143356458337</v>
      </c>
      <c r="T200" s="78">
        <f>IFERROR((Q200-Players!$AC$2)/Players!$AC$3,"")</f>
        <v>-3.2844755300529296</v>
      </c>
      <c r="U200" s="78">
        <f>IFERROR(((R200-Players!$AD$2)/Players!$AD$3)*M200,"")</f>
        <v>-43.858783741252772</v>
      </c>
      <c r="V200" s="78">
        <f t="shared" si="23"/>
        <v>-0.60307942639920875</v>
      </c>
    </row>
    <row r="201" spans="1:22" x14ac:dyDescent="0.45">
      <c r="A201" t="s">
        <v>277</v>
      </c>
      <c r="B201" t="s">
        <v>55</v>
      </c>
      <c r="C201" s="68">
        <v>68</v>
      </c>
      <c r="D201" s="69">
        <v>4.4117650000000001E-2</v>
      </c>
      <c r="E201" s="69">
        <v>0.30882353000000001</v>
      </c>
      <c r="F201" s="69">
        <v>0.27868852</v>
      </c>
      <c r="G201" s="69">
        <f t="shared" si="18"/>
        <v>0.64705882000000003</v>
      </c>
      <c r="H201" s="69">
        <f t="shared" si="19"/>
        <v>0.18032786489874642</v>
      </c>
      <c r="I201" s="72">
        <f>(F201-Players!$AA$2)/Players!$AA$3</f>
        <v>-1.2620537638013587</v>
      </c>
      <c r="J201" s="72">
        <f>(G201-Players!$AC$2)/Players!$AC$3</f>
        <v>-4.0449150988716764E-2</v>
      </c>
      <c r="K201" s="72">
        <f>((H201-Players!$AD$2)/Players!$AD$3)*C201</f>
        <v>-76.795070388190695</v>
      </c>
      <c r="L201" s="72">
        <f t="shared" si="20"/>
        <v>-0.73959504585731251</v>
      </c>
      <c r="M201" s="76" cm="1">
        <f t="array" ref="M201:P201">_xlfn.XLOOKUP(A201,LvL!A:A,LvL!C:F,"")</f>
        <v>17</v>
      </c>
      <c r="N201" s="77">
        <v>0</v>
      </c>
      <c r="O201" s="77">
        <v>0.23529412</v>
      </c>
      <c r="P201" s="77">
        <v>0.41176470999999998</v>
      </c>
      <c r="Q201" s="77">
        <f t="shared" si="21"/>
        <v>0.76470587999999995</v>
      </c>
      <c r="R201" s="77">
        <f t="shared" si="22"/>
        <v>0.31487889491349474</v>
      </c>
      <c r="S201" s="78">
        <f>IF(P201="","",(P201-Players!$AA$2)/Players!$AA$3)</f>
        <v>0.19203898432475902</v>
      </c>
      <c r="T201" s="78">
        <f>IFERROR((Q201-Players!$AC$2)/Players!$AC$3,"")</f>
        <v>1.437841334957672</v>
      </c>
      <c r="U201" s="78">
        <f>IFERROR(((R201-Players!$AD$2)/Players!$AD$3)*M201,"")</f>
        <v>14.465146657560574</v>
      </c>
      <c r="V201" s="78">
        <f t="shared" si="23"/>
        <v>0.42272249115150895</v>
      </c>
    </row>
    <row r="202" spans="1:22" x14ac:dyDescent="0.45">
      <c r="A202" t="s">
        <v>145</v>
      </c>
      <c r="B202" t="s">
        <v>33</v>
      </c>
      <c r="C202" s="68">
        <v>45</v>
      </c>
      <c r="D202" s="69">
        <v>0.17777778</v>
      </c>
      <c r="E202" s="69">
        <v>0.17777778</v>
      </c>
      <c r="F202" s="69">
        <v>0.22222222</v>
      </c>
      <c r="G202" s="69">
        <f t="shared" si="18"/>
        <v>0.64444444000000001</v>
      </c>
      <c r="H202" s="69">
        <f t="shared" si="19"/>
        <v>0.14320987412345679</v>
      </c>
      <c r="I202" s="72">
        <f>(F202-Players!$AA$2)/Players!$AA$3</f>
        <v>-1.8790479634663311</v>
      </c>
      <c r="J202" s="72">
        <f>(G202-Players!$AC$2)/Players!$AC$3</f>
        <v>-7.3300061845720438E-2</v>
      </c>
      <c r="K202" s="72">
        <f>((H202-Players!$AD$2)/Players!$AD$3)*C202</f>
        <v>-75.402743920787884</v>
      </c>
      <c r="L202" s="72">
        <f t="shared" si="20"/>
        <v>-0.72870454708084342</v>
      </c>
      <c r="M202" s="76" cm="1">
        <f t="array" ref="M202:P202">_xlfn.XLOOKUP(A202,LvL!A:A,LvL!C:F,"")</f>
        <v>13</v>
      </c>
      <c r="N202" s="77">
        <v>0.15384614999999999</v>
      </c>
      <c r="O202" s="77">
        <v>0.30769231000000002</v>
      </c>
      <c r="P202" s="77">
        <v>0.4</v>
      </c>
      <c r="Q202" s="77">
        <f t="shared" si="21"/>
        <v>0.53846153999999991</v>
      </c>
      <c r="R202" s="77">
        <f t="shared" si="22"/>
        <v>0.21538461599999997</v>
      </c>
      <c r="S202" s="78">
        <f>IF(P202="","",(P202-Players!$AA$2)/Players!$AA$3)</f>
        <v>6.348871928631182E-2</v>
      </c>
      <c r="T202" s="78">
        <f>IFERROR((Q202-Players!$AC$2)/Players!$AC$3,"")</f>
        <v>-1.4050249068440381</v>
      </c>
      <c r="U202" s="78">
        <f>IFERROR(((R202-Players!$AD$2)/Players!$AD$3)*M202,"")</f>
        <v>-7.9741730680720622</v>
      </c>
      <c r="V202" s="78">
        <f t="shared" si="23"/>
        <v>2.8059493550168783E-2</v>
      </c>
    </row>
    <row r="203" spans="1:22" x14ac:dyDescent="0.45">
      <c r="A203" t="s">
        <v>157</v>
      </c>
      <c r="B203" t="s">
        <v>24</v>
      </c>
      <c r="C203" s="68">
        <v>60</v>
      </c>
      <c r="D203" s="69">
        <v>0.16666666999999999</v>
      </c>
      <c r="E203" s="69">
        <v>0.31666666999999998</v>
      </c>
      <c r="F203" s="69">
        <v>0.32</v>
      </c>
      <c r="G203" s="69">
        <f t="shared" si="18"/>
        <v>0.51666666000000006</v>
      </c>
      <c r="H203" s="69">
        <f t="shared" si="19"/>
        <v>0.16533333120000002</v>
      </c>
      <c r="I203" s="72">
        <f>(F203-Players!$AA$2)/Players!$AA$3</f>
        <v>-0.81065277702560889</v>
      </c>
      <c r="J203" s="72">
        <f>(G203-Players!$AC$2)/Players!$AC$3</f>
        <v>-1.6788877959493251</v>
      </c>
      <c r="K203" s="72">
        <f>((H203-Players!$AD$2)/Players!$AD$3)*C203</f>
        <v>-81.001115161782451</v>
      </c>
      <c r="L203" s="72">
        <f t="shared" si="20"/>
        <v>-0.77249388570054267</v>
      </c>
      <c r="M203" s="76" cm="1">
        <f t="array" ref="M203:P203">_xlfn.XLOOKUP(A203,LvL!A:A,LvL!C:F,"")</f>
        <v>12</v>
      </c>
      <c r="N203" s="77">
        <v>8.3333329999999997E-2</v>
      </c>
      <c r="O203" s="77">
        <v>0.33333332999999998</v>
      </c>
      <c r="P203" s="77">
        <v>0.1</v>
      </c>
      <c r="Q203" s="77">
        <f t="shared" si="21"/>
        <v>0.58333334000000003</v>
      </c>
      <c r="R203" s="77">
        <f t="shared" si="22"/>
        <v>5.8333334000000008E-2</v>
      </c>
      <c r="S203" s="78">
        <f>IF(P203="","",(P203-Players!$AA$2)/Players!$AA$3)</f>
        <v>-3.2145418918833908</v>
      </c>
      <c r="T203" s="78">
        <f>IFERROR((Q203-Players!$AC$2)/Players!$AC$3,"")</f>
        <v>-0.84118969475043037</v>
      </c>
      <c r="U203" s="78">
        <f>IFERROR(((R203-Players!$AD$2)/Players!$AD$3)*M203,"")</f>
        <v>-35.097258413903717</v>
      </c>
      <c r="V203" s="78">
        <f t="shared" si="23"/>
        <v>-0.4489816243476738</v>
      </c>
    </row>
    <row r="204" spans="1:22" x14ac:dyDescent="0.45">
      <c r="A204" t="s">
        <v>222</v>
      </c>
      <c r="B204" t="s">
        <v>57</v>
      </c>
      <c r="C204" s="68">
        <v>112</v>
      </c>
      <c r="D204" s="69">
        <v>0.13392857</v>
      </c>
      <c r="E204" s="69">
        <v>0.26785713999999999</v>
      </c>
      <c r="F204" s="69">
        <v>0.34042552999999998</v>
      </c>
      <c r="G204" s="69">
        <f t="shared" si="18"/>
        <v>0.59821429000000004</v>
      </c>
      <c r="H204" s="69">
        <f t="shared" si="19"/>
        <v>0.20364741672682371</v>
      </c>
      <c r="I204" s="72">
        <f>(F204-Players!$AA$2)/Players!$AA$3</f>
        <v>-0.58746773506105898</v>
      </c>
      <c r="J204" s="72">
        <f>(G204-Players!$AC$2)/Players!$AC$3</f>
        <v>-0.6542035787621181</v>
      </c>
      <c r="K204" s="72">
        <f>((H204-Players!$AD$2)/Players!$AD$3)*C204</f>
        <v>-88.047458067616276</v>
      </c>
      <c r="L204" s="72">
        <f t="shared" si="20"/>
        <v>-0.82760896868658218</v>
      </c>
      <c r="M204" s="76" t="str" cm="1">
        <f t="array" ref="M204">_xlfn.XLOOKUP(A204,LvL!A:A,LvL!C:F,"")</f>
        <v/>
      </c>
      <c r="N204" s="77"/>
      <c r="O204" s="77"/>
      <c r="P204" s="77"/>
      <c r="Q204" s="77" t="str">
        <f t="shared" si="21"/>
        <v/>
      </c>
      <c r="R204" s="77" t="str">
        <f t="shared" si="22"/>
        <v/>
      </c>
      <c r="S204" s="78" t="str">
        <f>IF(P204="","",(P204-Players!$AA$2)/Players!$AA$3)</f>
        <v/>
      </c>
      <c r="T204" s="78" t="str">
        <f>IFERROR((Q204-Players!$AC$2)/Players!$AC$3,"")</f>
        <v/>
      </c>
      <c r="U204" s="78" t="str">
        <f>IFERROR(((R204-Players!$AD$2)/Players!$AD$3)*M204,"")</f>
        <v/>
      </c>
      <c r="V204" s="78" t="str">
        <f t="shared" si="23"/>
        <v/>
      </c>
    </row>
    <row r="205" spans="1:22" x14ac:dyDescent="0.45">
      <c r="A205" t="s">
        <v>258</v>
      </c>
      <c r="B205" t="s">
        <v>53</v>
      </c>
      <c r="C205" s="68">
        <v>84</v>
      </c>
      <c r="D205" s="69">
        <v>4.7619050000000003E-2</v>
      </c>
      <c r="E205" s="69">
        <v>0.34523809999999999</v>
      </c>
      <c r="F205" s="69">
        <v>0.30263158000000001</v>
      </c>
      <c r="G205" s="69">
        <f t="shared" si="18"/>
        <v>0.60714285000000001</v>
      </c>
      <c r="H205" s="69">
        <f t="shared" si="19"/>
        <v>0.18374059998120301</v>
      </c>
      <c r="I205" s="72">
        <f>(F205-Players!$AA$2)/Players!$AA$3</f>
        <v>-1.0004334851177823</v>
      </c>
      <c r="J205" s="72">
        <f>(G205-Players!$AC$2)/Players!$AC$3</f>
        <v>-0.5420120348238211</v>
      </c>
      <c r="K205" s="72">
        <f>((H205-Players!$AD$2)/Players!$AD$3)*C205</f>
        <v>-90.645488985660847</v>
      </c>
      <c r="L205" s="72">
        <f t="shared" si="20"/>
        <v>-0.84793024620059199</v>
      </c>
      <c r="M205" s="76" cm="1">
        <f t="array" ref="M205:P205">_xlfn.XLOOKUP(A205,LvL!A:A,LvL!C:F,"")</f>
        <v>16</v>
      </c>
      <c r="N205" s="77">
        <v>6.25E-2</v>
      </c>
      <c r="O205" s="77">
        <v>0.125</v>
      </c>
      <c r="P205" s="77">
        <v>0.42857142999999998</v>
      </c>
      <c r="Q205" s="77">
        <f t="shared" si="21"/>
        <v>0.8125</v>
      </c>
      <c r="R205" s="77">
        <f t="shared" si="22"/>
        <v>0.348214286875</v>
      </c>
      <c r="S205" s="78">
        <f>IF(P205="","",(P205-Players!$AA$2)/Players!$AA$3)</f>
        <v>0.3756821264359525</v>
      </c>
      <c r="T205" s="78">
        <f>IFERROR((Q205-Players!$AC$2)/Players!$AC$3,"")</f>
        <v>2.0383968684336478</v>
      </c>
      <c r="U205" s="78">
        <f>IFERROR(((R205-Players!$AD$2)/Players!$AD$3)*M205,"")</f>
        <v>21.463976523046419</v>
      </c>
      <c r="V205" s="78">
        <f t="shared" si="23"/>
        <v>0.54581798638878953</v>
      </c>
    </row>
    <row r="206" spans="1:22" x14ac:dyDescent="0.45">
      <c r="A206" t="s">
        <v>366</v>
      </c>
      <c r="B206" t="s">
        <v>114</v>
      </c>
      <c r="C206" s="68">
        <v>39</v>
      </c>
      <c r="D206" s="69">
        <v>7.6923080000000005E-2</v>
      </c>
      <c r="E206" s="69">
        <v>0.41025641000000002</v>
      </c>
      <c r="F206" s="69">
        <v>0.20588234999999999</v>
      </c>
      <c r="G206" s="69">
        <f t="shared" si="18"/>
        <v>0.51282050999999995</v>
      </c>
      <c r="H206" s="69">
        <f t="shared" si="19"/>
        <v>0.10558069172699848</v>
      </c>
      <c r="I206" s="72">
        <f>(F206-Players!$AA$2)/Players!$AA$3</f>
        <v>-2.0575899436081095</v>
      </c>
      <c r="J206" s="72">
        <f>(G206-Players!$AC$2)/Players!$AC$3</f>
        <v>-1.7272164745624825</v>
      </c>
      <c r="K206" s="72">
        <f>((H206-Players!$AD$2)/Players!$AD$3)*C206</f>
        <v>-86.9472693260212</v>
      </c>
      <c r="L206" s="72">
        <f t="shared" si="20"/>
        <v>-0.81900351269279048</v>
      </c>
      <c r="M206" s="76" cm="1">
        <f t="array" ref="M206:P206">_xlfn.XLOOKUP(A206,LvL!A:A,LvL!C:F,"")</f>
        <v>7</v>
      </c>
      <c r="N206" s="77">
        <v>0</v>
      </c>
      <c r="O206" s="77">
        <v>0.57142857000000002</v>
      </c>
      <c r="P206" s="77">
        <v>0.14285713999999999</v>
      </c>
      <c r="Q206" s="77">
        <f t="shared" si="21"/>
        <v>0.42857142999999998</v>
      </c>
      <c r="R206" s="77">
        <f t="shared" si="22"/>
        <v>6.1224488775510191E-2</v>
      </c>
      <c r="S206" s="78">
        <f>IF(P206="","",(P206-Players!$AA$2)/Players!$AA$3)</f>
        <v>-2.7462518357927723</v>
      </c>
      <c r="T206" s="78">
        <f>IFERROR((Q206-Players!$AC$2)/Players!$AC$3,"")</f>
        <v>-2.7858456779929486</v>
      </c>
      <c r="U206" s="78">
        <f>IFERROR(((R206-Players!$AD$2)/Players!$AD$3)*M206,"")</f>
        <v>-20.17555043878637</v>
      </c>
      <c r="V206" s="78">
        <f t="shared" si="23"/>
        <v>-0.18653846337855914</v>
      </c>
    </row>
    <row r="207" spans="1:22" x14ac:dyDescent="0.45">
      <c r="A207" t="s">
        <v>119</v>
      </c>
      <c r="B207" t="s">
        <v>33</v>
      </c>
      <c r="C207" s="68">
        <v>72</v>
      </c>
      <c r="D207" s="69">
        <v>5.5555559999999997E-2</v>
      </c>
      <c r="E207" s="69">
        <v>0.30555556</v>
      </c>
      <c r="F207" s="69">
        <v>0.25757575999999999</v>
      </c>
      <c r="G207" s="69">
        <f t="shared" si="18"/>
        <v>0.6388888800000001</v>
      </c>
      <c r="H207" s="69">
        <f t="shared" si="19"/>
        <v>0.16456228882154883</v>
      </c>
      <c r="I207" s="72">
        <f>(F207-Players!$AA$2)/Players!$AA$3</f>
        <v>-1.4927480090222895</v>
      </c>
      <c r="J207" s="72">
        <f>(G207-Players!$AC$2)/Players!$AC$3</f>
        <v>-0.14310827883052382</v>
      </c>
      <c r="K207" s="72">
        <f>((H207-Players!$AD$2)/Players!$AD$3)*C207</f>
        <v>-98.018370838300413</v>
      </c>
      <c r="L207" s="72">
        <f t="shared" si="20"/>
        <v>-0.90559945143016751</v>
      </c>
      <c r="M207" s="76" cm="1">
        <f t="array" ref="M207:P207">_xlfn.XLOOKUP(A207,LvL!A:A,LvL!C:F,"")</f>
        <v>38</v>
      </c>
      <c r="N207" s="77">
        <v>2.6315789999999999E-2</v>
      </c>
      <c r="O207" s="77">
        <v>0.36842105000000003</v>
      </c>
      <c r="P207" s="77">
        <v>0.56756757000000002</v>
      </c>
      <c r="Q207" s="77">
        <f t="shared" si="21"/>
        <v>0.60526316000000002</v>
      </c>
      <c r="R207" s="77">
        <f t="shared" si="22"/>
        <v>0.34352774093172123</v>
      </c>
      <c r="S207" s="78">
        <f>IF(P207="","",(P207-Players!$AA$2)/Players!$AA$3)</f>
        <v>1.8944607989507178</v>
      </c>
      <c r="T207" s="78">
        <f>IFERROR((Q207-Players!$AC$2)/Players!$AC$3,"")</f>
        <v>-0.565631221257622</v>
      </c>
      <c r="U207" s="78">
        <f>IFERROR(((R207-Players!$AD$2)/Players!$AD$3)*M207,"")</f>
        <v>48.355955597884879</v>
      </c>
      <c r="V207" s="78">
        <f t="shared" si="23"/>
        <v>1.0187944046972568</v>
      </c>
    </row>
    <row r="208" spans="1:22" x14ac:dyDescent="0.45">
      <c r="A208" t="s">
        <v>510</v>
      </c>
      <c r="B208" t="s">
        <v>65</v>
      </c>
      <c r="C208" s="68">
        <v>76</v>
      </c>
      <c r="D208" s="69">
        <v>0.11842105</v>
      </c>
      <c r="E208" s="69">
        <v>0.22368420999999999</v>
      </c>
      <c r="F208" s="69">
        <v>0.25373134000000003</v>
      </c>
      <c r="G208" s="69">
        <f t="shared" si="18"/>
        <v>0.65789473999999992</v>
      </c>
      <c r="H208" s="69">
        <f t="shared" si="19"/>
        <v>0.16692851395915159</v>
      </c>
      <c r="I208" s="72">
        <f>(F208-Players!$AA$2)/Players!$AA$3</f>
        <v>-1.5347550971629327</v>
      </c>
      <c r="J208" s="72">
        <f>(G208-Players!$AC$2)/Players!$AC$3</f>
        <v>9.5709265910745397E-2</v>
      </c>
      <c r="K208" s="72">
        <f>((H208-Players!$AD$2)/Players!$AD$3)*C208</f>
        <v>-100.81717487239389</v>
      </c>
      <c r="L208" s="72">
        <f t="shared" si="20"/>
        <v>-0.9274911360475897</v>
      </c>
      <c r="M208" s="76" cm="1">
        <f t="array" ref="M208:P208">_xlfn.XLOOKUP(A208,LvL!A:A,LvL!C:F,"")</f>
        <v>16</v>
      </c>
      <c r="N208" s="77">
        <v>0</v>
      </c>
      <c r="O208" s="77">
        <v>0.125</v>
      </c>
      <c r="P208" s="77">
        <v>0.3125</v>
      </c>
      <c r="Q208" s="77">
        <f t="shared" si="21"/>
        <v>0.875</v>
      </c>
      <c r="R208" s="77">
        <f t="shared" si="22"/>
        <v>0.2734375</v>
      </c>
      <c r="S208" s="78">
        <f>IF(P208="","",(P208-Players!$AA$2)/Players!$AA$3)</f>
        <v>-0.8926035423048515</v>
      </c>
      <c r="T208" s="78">
        <f>IFERROR((Q208-Players!$AC$2)/Players!$AC$3,"")</f>
        <v>2.8237386812392495</v>
      </c>
      <c r="U208" s="78">
        <f>IFERROR(((R208-Players!$AD$2)/Players!$AD$3)*M208,"")</f>
        <v>3.8557569059429619</v>
      </c>
      <c r="V208" s="78">
        <f t="shared" si="23"/>
        <v>0.23612442965540467</v>
      </c>
    </row>
    <row r="209" spans="1:22" x14ac:dyDescent="0.45">
      <c r="A209" t="s">
        <v>379</v>
      </c>
      <c r="B209" t="s">
        <v>47</v>
      </c>
      <c r="C209" s="68">
        <v>103</v>
      </c>
      <c r="D209" s="69">
        <v>0.12621358999999999</v>
      </c>
      <c r="E209" s="69">
        <v>0.30097087</v>
      </c>
      <c r="F209" s="69">
        <v>0.32954545000000002</v>
      </c>
      <c r="G209" s="69">
        <f t="shared" si="18"/>
        <v>0.57281554000000001</v>
      </c>
      <c r="H209" s="69">
        <f t="shared" si="19"/>
        <v>0.18876875489629302</v>
      </c>
      <c r="I209" s="72">
        <f>(F209-Players!$AA$2)/Players!$AA$3</f>
        <v>-0.706351852700976</v>
      </c>
      <c r="J209" s="72">
        <f>(G209-Players!$AC$2)/Players!$AC$3</f>
        <v>-0.97335078465005875</v>
      </c>
      <c r="K209" s="72">
        <f>((H209-Players!$AD$2)/Players!$AD$3)*C209</f>
        <v>-103.52653713130616</v>
      </c>
      <c r="L209" s="72">
        <f t="shared" si="20"/>
        <v>-0.94868322501271263</v>
      </c>
      <c r="M209" s="76" cm="1">
        <f t="array" ref="M209:P209">_xlfn.XLOOKUP(A209,LvL!A:A,LvL!C:F,"")</f>
        <v>8</v>
      </c>
      <c r="N209" s="77">
        <v>0.375</v>
      </c>
      <c r="O209" s="77">
        <v>0.25</v>
      </c>
      <c r="P209" s="77">
        <v>0</v>
      </c>
      <c r="Q209" s="77">
        <f t="shared" si="21"/>
        <v>0.375</v>
      </c>
      <c r="R209" s="77">
        <f t="shared" si="22"/>
        <v>0</v>
      </c>
      <c r="S209" s="78">
        <f>IF(P209="","",(P209-Players!$AA$2)/Players!$AA$3)</f>
        <v>-4.3072187622732914</v>
      </c>
      <c r="T209" s="78">
        <f>IFERROR((Q209-Players!$AC$2)/Players!$AC$3,"")</f>
        <v>-3.4589958212055625</v>
      </c>
      <c r="U209" s="78">
        <f>IFERROR(((R209-Players!$AD$2)/Players!$AD$3)*M209,"")</f>
        <v>-30.266253929316214</v>
      </c>
      <c r="V209" s="78">
        <f t="shared" si="23"/>
        <v>-0.36401386531463709</v>
      </c>
    </row>
    <row r="210" spans="1:22" x14ac:dyDescent="0.45">
      <c r="A210" t="s">
        <v>461</v>
      </c>
      <c r="B210" t="s">
        <v>65</v>
      </c>
      <c r="C210" s="68">
        <v>65</v>
      </c>
      <c r="D210" s="69">
        <v>0.16923077</v>
      </c>
      <c r="E210" s="69">
        <v>0.29230769000000001</v>
      </c>
      <c r="F210" s="69">
        <v>0.28301886999999998</v>
      </c>
      <c r="G210" s="69">
        <f t="shared" si="18"/>
        <v>0.53846154000000002</v>
      </c>
      <c r="H210" s="69">
        <f t="shared" si="19"/>
        <v>0.15239477658925979</v>
      </c>
      <c r="I210" s="72">
        <f>(F210-Players!$AA$2)/Players!$AA$3</f>
        <v>-1.2147370309444299</v>
      </c>
      <c r="J210" s="72">
        <f>(G210-Players!$AC$2)/Players!$AC$3</f>
        <v>-1.4050249068440368</v>
      </c>
      <c r="K210" s="72">
        <f>((H210-Players!$AD$2)/Players!$AD$3)*C210</f>
        <v>-100.12856127971885</v>
      </c>
      <c r="L210" s="72">
        <f t="shared" si="20"/>
        <v>-0.92210493843944075</v>
      </c>
      <c r="M210" s="76" cm="1">
        <f t="array" ref="M210:P210">_xlfn.XLOOKUP(A210,LvL!A:A,LvL!C:F,"")</f>
        <v>30</v>
      </c>
      <c r="N210" s="77">
        <v>0.1</v>
      </c>
      <c r="O210" s="77">
        <v>0.13333333</v>
      </c>
      <c r="P210" s="77">
        <v>0.08</v>
      </c>
      <c r="Q210" s="77">
        <f t="shared" si="21"/>
        <v>0.76666666999999999</v>
      </c>
      <c r="R210" s="77">
        <f t="shared" si="22"/>
        <v>6.1333333599999998E-2</v>
      </c>
      <c r="S210" s="78">
        <f>IF(P210="","",(P210-Players!$AA$2)/Players!$AA$3)</f>
        <v>-3.4330772659613702</v>
      </c>
      <c r="T210" s="78">
        <f>IFERROR((Q210-Players!$AC$2)/Players!$AC$3,"")</f>
        <v>1.4624795809277702</v>
      </c>
      <c r="U210" s="78">
        <f>IFERROR(((R210-Players!$AD$2)/Players!$AD$3)*M210,"")</f>
        <v>-86.418587621924416</v>
      </c>
      <c r="V210" s="78">
        <f t="shared" si="23"/>
        <v>-1.3516217165508979</v>
      </c>
    </row>
    <row r="211" spans="1:22" x14ac:dyDescent="0.45">
      <c r="A211" t="s">
        <v>297</v>
      </c>
      <c r="B211" t="s">
        <v>18</v>
      </c>
      <c r="C211" s="68">
        <v>121</v>
      </c>
      <c r="D211" s="69">
        <v>0.24793388</v>
      </c>
      <c r="E211" s="69">
        <v>0.28099173999999999</v>
      </c>
      <c r="F211" s="69">
        <v>0.41758242000000001</v>
      </c>
      <c r="G211" s="69">
        <f t="shared" si="18"/>
        <v>0.47107438000000007</v>
      </c>
      <c r="H211" s="69">
        <f t="shared" si="19"/>
        <v>0.19671237960039964</v>
      </c>
      <c r="I211" s="72">
        <f>(F211-Players!$AA$2)/Players!$AA$3</f>
        <v>0.25560775588111967</v>
      </c>
      <c r="J211" s="72">
        <f>(G211-Players!$AC$2)/Players!$AC$3</f>
        <v>-2.2517761771515739</v>
      </c>
      <c r="K211" s="72">
        <f>((H211-Players!$AD$2)/Players!$AD$3)*C211</f>
        <v>-107.47258270335274</v>
      </c>
      <c r="L211" s="72">
        <f t="shared" si="20"/>
        <v>-0.97954840317342629</v>
      </c>
      <c r="M211" s="76" t="str" cm="1">
        <f t="array" ref="M211">_xlfn.XLOOKUP(A211,LvL!A:A,LvL!C:F,"")</f>
        <v/>
      </c>
      <c r="N211" s="77"/>
      <c r="O211" s="77"/>
      <c r="P211" s="77"/>
      <c r="Q211" s="77" t="str">
        <f t="shared" si="21"/>
        <v/>
      </c>
      <c r="R211" s="77" t="str">
        <f t="shared" si="22"/>
        <v/>
      </c>
      <c r="S211" s="78" t="str">
        <f>IF(P211="","",(P211-Players!$AA$2)/Players!$AA$3)</f>
        <v/>
      </c>
      <c r="T211" s="78" t="str">
        <f>IFERROR((Q211-Players!$AC$2)/Players!$AC$3,"")</f>
        <v/>
      </c>
      <c r="U211" s="78" t="str">
        <f>IFERROR(((R211-Players!$AD$2)/Players!$AD$3)*M211,"")</f>
        <v/>
      </c>
      <c r="V211" s="78" t="str">
        <f t="shared" si="23"/>
        <v/>
      </c>
    </row>
    <row r="212" spans="1:22" x14ac:dyDescent="0.45">
      <c r="A212" t="s">
        <v>586</v>
      </c>
      <c r="B212" t="s">
        <v>66</v>
      </c>
      <c r="C212" s="68">
        <v>52</v>
      </c>
      <c r="D212" s="69">
        <v>5.7692309999999997E-2</v>
      </c>
      <c r="E212" s="69">
        <v>0.34615384999999999</v>
      </c>
      <c r="F212" s="69">
        <v>0.20833333000000001</v>
      </c>
      <c r="G212" s="69">
        <f t="shared" si="18"/>
        <v>0.59615384000000005</v>
      </c>
      <c r="H212" s="69">
        <f t="shared" si="19"/>
        <v>0.12419871467948722</v>
      </c>
      <c r="I212" s="72">
        <f>(F212-Players!$AA$2)/Players!$AA$3</f>
        <v>-2.0308086520502271</v>
      </c>
      <c r="J212" s="72">
        <f>(G212-Players!$AC$2)/Players!$AC$3</f>
        <v>-0.68009409937324283</v>
      </c>
      <c r="K212" s="72">
        <f>((H212-Players!$AD$2)/Players!$AD$3)*C212</f>
        <v>-101.68130981860236</v>
      </c>
      <c r="L212" s="72">
        <f t="shared" si="20"/>
        <v>-0.93425022653011291</v>
      </c>
      <c r="M212" s="76" t="str" cm="1">
        <f t="array" ref="M212">_xlfn.XLOOKUP(A212,LvL!A:A,LvL!C:F,"")</f>
        <v/>
      </c>
      <c r="N212" s="77"/>
      <c r="O212" s="77"/>
      <c r="P212" s="77"/>
      <c r="Q212" s="77" t="str">
        <f t="shared" si="21"/>
        <v/>
      </c>
      <c r="R212" s="77" t="str">
        <f t="shared" si="22"/>
        <v/>
      </c>
      <c r="S212" s="78" t="str">
        <f>IF(P212="","",(P212-Players!$AA$2)/Players!$AA$3)</f>
        <v/>
      </c>
      <c r="T212" s="78" t="str">
        <f>IFERROR((Q212-Players!$AC$2)/Players!$AC$3,"")</f>
        <v/>
      </c>
      <c r="U212" s="78" t="str">
        <f>IFERROR(((R212-Players!$AD$2)/Players!$AD$3)*M212,"")</f>
        <v/>
      </c>
      <c r="V212" s="78" t="str">
        <f t="shared" si="23"/>
        <v/>
      </c>
    </row>
    <row r="213" spans="1:22" x14ac:dyDescent="0.45">
      <c r="A213" t="s">
        <v>324</v>
      </c>
      <c r="B213" t="s">
        <v>93</v>
      </c>
      <c r="C213" s="68">
        <v>90</v>
      </c>
      <c r="D213" s="69">
        <v>7.7777780000000005E-2</v>
      </c>
      <c r="E213" s="69">
        <v>0.28888889000000001</v>
      </c>
      <c r="F213" s="69">
        <v>0.28048780000000001</v>
      </c>
      <c r="G213" s="69">
        <f t="shared" si="18"/>
        <v>0.63333332999999992</v>
      </c>
      <c r="H213" s="69">
        <f t="shared" si="19"/>
        <v>0.17764227239837399</v>
      </c>
      <c r="I213" s="72">
        <f>(F213-Players!$AA$2)/Players!$AA$3</f>
        <v>-1.2423934474078071</v>
      </c>
      <c r="J213" s="72">
        <f>(G213-Players!$AC$2)/Players!$AC$3</f>
        <v>-0.21291637016064072</v>
      </c>
      <c r="K213" s="72">
        <f>((H213-Players!$AD$2)/Players!$AD$3)*C213</f>
        <v>-105.19775895142239</v>
      </c>
      <c r="L213" s="72">
        <f t="shared" si="20"/>
        <v>-0.96175518738166388</v>
      </c>
      <c r="M213" s="76" cm="1">
        <f t="array" ref="M213:P213">_xlfn.XLOOKUP(A213,LvL!A:A,LvL!C:F,"")</f>
        <v>43</v>
      </c>
      <c r="N213" s="77">
        <v>2.3255809999999998E-2</v>
      </c>
      <c r="O213" s="77">
        <v>0.37209302</v>
      </c>
      <c r="P213" s="77">
        <v>0.30952381000000001</v>
      </c>
      <c r="Q213" s="77">
        <f t="shared" si="21"/>
        <v>0.60465117000000002</v>
      </c>
      <c r="R213" s="77">
        <f t="shared" si="22"/>
        <v>0.18715393385935772</v>
      </c>
      <c r="S213" s="78">
        <f>IF(P213="","",(P213-Players!$AA$2)/Players!$AA$3)</f>
        <v>-0.92512368205370854</v>
      </c>
      <c r="T213" s="78">
        <f>IFERROR((Q213-Players!$AC$2)/Players!$AC$3,"")</f>
        <v>-0.57332116263392441</v>
      </c>
      <c r="U213" s="78">
        <f>IFERROR(((R213-Players!$AD$2)/Players!$AD$3)*M213,"")</f>
        <v>-44.241747341404782</v>
      </c>
      <c r="V213" s="78">
        <f t="shared" si="23"/>
        <v>-0.60981499433336239</v>
      </c>
    </row>
    <row r="214" spans="1:22" x14ac:dyDescent="0.45">
      <c r="A214" t="s">
        <v>291</v>
      </c>
      <c r="B214" t="s">
        <v>24</v>
      </c>
      <c r="C214" s="68">
        <v>82</v>
      </c>
      <c r="D214" s="69">
        <v>9.7560980000000005E-2</v>
      </c>
      <c r="E214" s="69">
        <v>0.28048780000000001</v>
      </c>
      <c r="F214" s="69">
        <v>0.27397260000000001</v>
      </c>
      <c r="G214" s="69">
        <f t="shared" si="18"/>
        <v>0.62195121999999992</v>
      </c>
      <c r="H214" s="69">
        <f t="shared" si="19"/>
        <v>0.17039759281657199</v>
      </c>
      <c r="I214" s="72">
        <f>(F214-Players!$AA$2)/Players!$AA$3</f>
        <v>-1.3135835308674499</v>
      </c>
      <c r="J214" s="72">
        <f>(G214-Players!$AC$2)/Players!$AC$3</f>
        <v>-0.35593792057588497</v>
      </c>
      <c r="K214" s="72">
        <f>((H214-Players!$AD$2)/Players!$AD$3)*C214</f>
        <v>-104.58987160643537</v>
      </c>
      <c r="L214" s="72">
        <f t="shared" si="20"/>
        <v>-0.95700041431528582</v>
      </c>
      <c r="M214" s="76" cm="1">
        <f t="array" ref="M214:P214">_xlfn.XLOOKUP(A214,LvL!A:A,LvL!C:F,"")</f>
        <v>42</v>
      </c>
      <c r="N214" s="77">
        <v>4.7619050000000003E-2</v>
      </c>
      <c r="O214" s="77">
        <v>0.21428570999999999</v>
      </c>
      <c r="P214" s="77">
        <v>0.47368420999999999</v>
      </c>
      <c r="Q214" s="77">
        <f t="shared" si="21"/>
        <v>0.73809524000000004</v>
      </c>
      <c r="R214" s="77">
        <f t="shared" si="22"/>
        <v>0.34962406066416041</v>
      </c>
      <c r="S214" s="78">
        <f>IF(P214="","",(P214-Players!$AA$2)/Players!$AA$3)</f>
        <v>0.86861903908583371</v>
      </c>
      <c r="T214" s="78">
        <f>IFERROR((Q214-Players!$AC$2)/Players!$AC$3,"")</f>
        <v>1.1034661628373972</v>
      </c>
      <c r="U214" s="78">
        <f>IFERROR(((R214-Players!$AD$2)/Players!$AD$3)*M214,"")</f>
        <v>57.214358097745183</v>
      </c>
      <c r="V214" s="78">
        <f t="shared" si="23"/>
        <v>1.1745960835048574</v>
      </c>
    </row>
    <row r="215" spans="1:22" x14ac:dyDescent="0.45">
      <c r="A215" t="s">
        <v>378</v>
      </c>
      <c r="B215" t="s">
        <v>18</v>
      </c>
      <c r="C215" s="68">
        <v>120</v>
      </c>
      <c r="D215" s="69">
        <v>7.4999999999999997E-2</v>
      </c>
      <c r="E215" s="69">
        <v>0.25833333000000003</v>
      </c>
      <c r="F215" s="69">
        <v>0.29357798000000002</v>
      </c>
      <c r="G215" s="69">
        <f t="shared" si="18"/>
        <v>0.66666667000000002</v>
      </c>
      <c r="H215" s="69">
        <f t="shared" si="19"/>
        <v>0.19571865431192662</v>
      </c>
      <c r="I215" s="72">
        <f>(F215-Players!$AA$2)/Players!$AA$3</f>
        <v>-1.0993600782554025</v>
      </c>
      <c r="J215" s="72">
        <f>(G215-Players!$AC$2)/Players!$AC$3</f>
        <v>0.20593268043880802</v>
      </c>
      <c r="K215" s="72">
        <f>((H215-Players!$AD$2)/Players!$AD$3)*C215</f>
        <v>-108.33937602903961</v>
      </c>
      <c r="L215" s="72">
        <f t="shared" si="20"/>
        <v>-0.98632828696781616</v>
      </c>
      <c r="M215" s="76" t="str" cm="1">
        <f t="array" ref="M215">_xlfn.XLOOKUP(A215,LvL!A:A,LvL!C:F,"")</f>
        <v/>
      </c>
      <c r="N215" s="77"/>
      <c r="O215" s="77"/>
      <c r="P215" s="77"/>
      <c r="Q215" s="77" t="str">
        <f t="shared" si="21"/>
        <v/>
      </c>
      <c r="R215" s="77" t="str">
        <f t="shared" si="22"/>
        <v/>
      </c>
      <c r="S215" s="78" t="str">
        <f>IF(P215="","",(P215-Players!$AA$2)/Players!$AA$3)</f>
        <v/>
      </c>
      <c r="T215" s="78" t="str">
        <f>IFERROR((Q215-Players!$AC$2)/Players!$AC$3,"")</f>
        <v/>
      </c>
      <c r="U215" s="78" t="str">
        <f>IFERROR(((R215-Players!$AD$2)/Players!$AD$3)*M215,"")</f>
        <v/>
      </c>
      <c r="V215" s="78" t="str">
        <f t="shared" si="23"/>
        <v/>
      </c>
    </row>
    <row r="216" spans="1:22" x14ac:dyDescent="0.45">
      <c r="A216" t="s">
        <v>357</v>
      </c>
      <c r="B216" t="s">
        <v>55</v>
      </c>
      <c r="C216" s="68">
        <v>98</v>
      </c>
      <c r="D216" s="69">
        <v>0.12244898</v>
      </c>
      <c r="E216" s="69">
        <v>0.20408163000000001</v>
      </c>
      <c r="F216" s="69">
        <v>0.26744185999999998</v>
      </c>
      <c r="G216" s="69">
        <f t="shared" si="18"/>
        <v>0.67346938999999995</v>
      </c>
      <c r="H216" s="69">
        <f t="shared" si="19"/>
        <v>0.18011390631466537</v>
      </c>
      <c r="I216" s="72">
        <f>(F216-Players!$AA$2)/Players!$AA$3</f>
        <v>-1.3849434163127516</v>
      </c>
      <c r="J216" s="72">
        <f>(G216-Players!$AC$2)/Players!$AC$3</f>
        <v>0.29141204774774987</v>
      </c>
      <c r="K216" s="72">
        <f>((H216-Players!$AD$2)/Players!$AD$3)*C216</f>
        <v>-110.98384035254216</v>
      </c>
      <c r="L216" s="72">
        <f t="shared" si="20"/>
        <v>-1.0070127572797556</v>
      </c>
      <c r="M216" s="76" cm="1">
        <f t="array" ref="M216:P216">_xlfn.XLOOKUP(A216,LvL!A:A,LvL!C:F,"")</f>
        <v>15</v>
      </c>
      <c r="N216" s="77">
        <v>0</v>
      </c>
      <c r="O216" s="77">
        <v>0.46666667000000001</v>
      </c>
      <c r="P216" s="77">
        <v>0.35714286000000001</v>
      </c>
      <c r="Q216" s="77">
        <f t="shared" si="21"/>
        <v>0.53333333000000005</v>
      </c>
      <c r="R216" s="77">
        <f t="shared" si="22"/>
        <v>0.19047619080952383</v>
      </c>
      <c r="S216" s="78">
        <f>IF(P216="","",(P216-Players!$AA$2)/Players!$AA$3)</f>
        <v>-0.40480133680430663</v>
      </c>
      <c r="T216" s="78">
        <f>IFERROR((Q216-Players!$AC$2)/Players!$AC$3,"")</f>
        <v>-1.4694632706496014</v>
      </c>
      <c r="U216" s="78">
        <f>IFERROR(((R216-Players!$AD$2)/Players!$AD$3)*M216,"")</f>
        <v>-14.699747013954523</v>
      </c>
      <c r="V216" s="78">
        <f t="shared" si="23"/>
        <v>-9.0229973622910215E-2</v>
      </c>
    </row>
    <row r="217" spans="1:22" x14ac:dyDescent="0.45">
      <c r="A217" t="s">
        <v>557</v>
      </c>
      <c r="B217" t="s">
        <v>78</v>
      </c>
      <c r="C217" s="68">
        <v>66</v>
      </c>
      <c r="D217" s="69">
        <v>0.12121212000000001</v>
      </c>
      <c r="E217" s="69">
        <v>0.25757575999999999</v>
      </c>
      <c r="F217" s="69">
        <v>0.22807018000000001</v>
      </c>
      <c r="G217" s="69">
        <f t="shared" si="18"/>
        <v>0.62121212000000003</v>
      </c>
      <c r="H217" s="69">
        <f t="shared" si="19"/>
        <v>0.14167996002658162</v>
      </c>
      <c r="I217" s="72">
        <f>(F217-Players!$AA$2)/Players!$AA$3</f>
        <v>-1.8151486571566777</v>
      </c>
      <c r="J217" s="72">
        <f>(G217-Players!$AC$2)/Players!$AC$3</f>
        <v>-0.36522505871739741</v>
      </c>
      <c r="K217" s="72">
        <f>((H217-Players!$AD$2)/Players!$AD$3)*C217</f>
        <v>-112.0767623797809</v>
      </c>
      <c r="L217" s="72">
        <f t="shared" si="20"/>
        <v>-1.0155613744892109</v>
      </c>
      <c r="M217" s="76" cm="1">
        <f t="array" ref="M217:P217">_xlfn.XLOOKUP(A217,LvL!A:A,LvL!C:F,"")</f>
        <v>26</v>
      </c>
      <c r="N217" s="77">
        <v>0</v>
      </c>
      <c r="O217" s="77">
        <v>0.34615384999999999</v>
      </c>
      <c r="P217" s="77">
        <v>0.11538461999999999</v>
      </c>
      <c r="Q217" s="77">
        <f t="shared" si="21"/>
        <v>0.65384615000000001</v>
      </c>
      <c r="R217" s="77">
        <f t="shared" si="22"/>
        <v>7.5443789556213003E-2</v>
      </c>
      <c r="S217" s="78">
        <f>IF(P217="","",(P217-Players!$AA$2)/Players!$AA$3)</f>
        <v>-3.0464377075460116</v>
      </c>
      <c r="T217" s="78">
        <f>IFERROR((Q217-Players!$AC$2)/Players!$AC$3,"")</f>
        <v>4.4836833752240478E-2</v>
      </c>
      <c r="U217" s="78">
        <f>IFERROR(((R217-Players!$AD$2)/Players!$AD$3)*M217,"")</f>
        <v>-69.496739643649789</v>
      </c>
      <c r="V217" s="78">
        <f t="shared" si="23"/>
        <v>-1.0540000716116702</v>
      </c>
    </row>
    <row r="218" spans="1:22" x14ac:dyDescent="0.45">
      <c r="A218" t="s">
        <v>330</v>
      </c>
      <c r="B218" t="s">
        <v>42</v>
      </c>
      <c r="C218" s="68">
        <v>147</v>
      </c>
      <c r="D218" s="69">
        <v>0.14965986000000001</v>
      </c>
      <c r="E218" s="69">
        <v>0.25170068000000001</v>
      </c>
      <c r="F218" s="69">
        <v>0.33606556999999998</v>
      </c>
      <c r="G218" s="69">
        <f t="shared" si="18"/>
        <v>0.59863946000000001</v>
      </c>
      <c r="H218" s="69">
        <f t="shared" si="19"/>
        <v>0.20118211134939218</v>
      </c>
      <c r="I218" s="72">
        <f>(F218-Players!$AA$2)/Players!$AA$3</f>
        <v>-0.63510800953931035</v>
      </c>
      <c r="J218" s="72">
        <f>(G218-Players!$AC$2)/Players!$AC$3</f>
        <v>-0.64886111830530946</v>
      </c>
      <c r="K218" s="72">
        <f>((H218-Players!$AD$2)/Players!$AD$3)*C218</f>
        <v>-120.89584302209747</v>
      </c>
      <c r="L218" s="72">
        <f t="shared" si="20"/>
        <v>-1.0845424570106743</v>
      </c>
      <c r="M218" s="76" t="str" cm="1">
        <f t="array" ref="M218">_xlfn.XLOOKUP(A218,LvL!A:A,LvL!C:F,"")</f>
        <v/>
      </c>
      <c r="N218" s="77"/>
      <c r="O218" s="77"/>
      <c r="P218" s="77"/>
      <c r="Q218" s="77" t="str">
        <f t="shared" si="21"/>
        <v/>
      </c>
      <c r="R218" s="77" t="str">
        <f t="shared" si="22"/>
        <v/>
      </c>
      <c r="S218" s="78" t="str">
        <f>IF(P218="","",(P218-Players!$AA$2)/Players!$AA$3)</f>
        <v/>
      </c>
      <c r="T218" s="78" t="str">
        <f>IFERROR((Q218-Players!$AC$2)/Players!$AC$3,"")</f>
        <v/>
      </c>
      <c r="U218" s="78" t="str">
        <f>IFERROR(((R218-Players!$AD$2)/Players!$AD$3)*M218,"")</f>
        <v/>
      </c>
      <c r="V218" s="78" t="str">
        <f t="shared" si="23"/>
        <v/>
      </c>
    </row>
    <row r="219" spans="1:22" x14ac:dyDescent="0.45">
      <c r="A219" t="s">
        <v>367</v>
      </c>
      <c r="B219" t="s">
        <v>37</v>
      </c>
      <c r="C219" s="68">
        <v>48</v>
      </c>
      <c r="D219" s="69">
        <v>0.14583333000000001</v>
      </c>
      <c r="E219" s="69">
        <v>0.3125</v>
      </c>
      <c r="F219" s="69">
        <v>0.17948718</v>
      </c>
      <c r="G219" s="69">
        <f t="shared" si="18"/>
        <v>0.54166667000000002</v>
      </c>
      <c r="H219" s="69">
        <f t="shared" si="19"/>
        <v>9.7222223098290594E-2</v>
      </c>
      <c r="I219" s="72">
        <f>(F219-Players!$AA$2)/Players!$AA$3</f>
        <v>-2.3460038610982035</v>
      </c>
      <c r="J219" s="72">
        <f>(G219-Players!$AC$2)/Players!$AC$3</f>
        <v>-1.3647509451723949</v>
      </c>
      <c r="K219" s="72">
        <f>((H219-Players!$AD$2)/Players!$AD$3)*C219</f>
        <v>-112.9167072081348</v>
      </c>
      <c r="L219" s="72">
        <f t="shared" si="20"/>
        <v>-1.02213125471461</v>
      </c>
      <c r="M219" s="76" cm="1">
        <f t="array" ref="M219:P219">_xlfn.XLOOKUP(A219,LvL!A:A,LvL!C:F,"")</f>
        <v>12</v>
      </c>
      <c r="N219" s="77">
        <v>0</v>
      </c>
      <c r="O219" s="77">
        <v>0.25</v>
      </c>
      <c r="P219" s="77">
        <v>0</v>
      </c>
      <c r="Q219" s="77">
        <f t="shared" si="21"/>
        <v>0.75</v>
      </c>
      <c r="R219" s="77">
        <f t="shared" si="22"/>
        <v>0</v>
      </c>
      <c r="S219" s="78">
        <f>IF(P219="","",(P219-Players!$AA$2)/Players!$AA$3)</f>
        <v>-4.3072187622732914</v>
      </c>
      <c r="T219" s="78">
        <f>IFERROR((Q219-Players!$AC$2)/Players!$AC$3,"")</f>
        <v>1.2530550556280464</v>
      </c>
      <c r="U219" s="78">
        <f>IFERROR(((R219-Players!$AD$2)/Players!$AD$3)*M219,"")</f>
        <v>-45.399380893974325</v>
      </c>
      <c r="V219" s="78">
        <f t="shared" si="23"/>
        <v>-0.63017546575438743</v>
      </c>
    </row>
    <row r="220" spans="1:22" x14ac:dyDescent="0.45">
      <c r="A220" t="s">
        <v>345</v>
      </c>
      <c r="B220" t="s">
        <v>27</v>
      </c>
      <c r="C220" s="68">
        <v>88</v>
      </c>
      <c r="D220" s="69">
        <v>5.6818180000000003E-2</v>
      </c>
      <c r="E220" s="69">
        <v>0.375</v>
      </c>
      <c r="F220" s="69">
        <v>0.28915663000000003</v>
      </c>
      <c r="G220" s="69">
        <f t="shared" si="18"/>
        <v>0.56818181999999995</v>
      </c>
      <c r="H220" s="69">
        <f t="shared" si="19"/>
        <v>0.1642935402984666</v>
      </c>
      <c r="I220" s="72">
        <f>(F220-Players!$AA$2)/Players!$AA$3</f>
        <v>-1.1476711470643861</v>
      </c>
      <c r="J220" s="72">
        <f>(G220-Players!$AC$2)/Players!$AC$3</f>
        <v>-1.0315756496873967</v>
      </c>
      <c r="K220" s="72">
        <f>((H220-Players!$AD$2)/Players!$AD$3)*C220</f>
        <v>-120.14829367446804</v>
      </c>
      <c r="L220" s="72">
        <f t="shared" si="20"/>
        <v>-1.0786952757307733</v>
      </c>
      <c r="M220" s="76" cm="1">
        <f t="array" ref="M220:P220">_xlfn.XLOOKUP(A220,LvL!A:A,LvL!C:F,"")</f>
        <v>14</v>
      </c>
      <c r="N220" s="77">
        <v>7.1428569999999997E-2</v>
      </c>
      <c r="O220" s="77">
        <v>0.28571428999999998</v>
      </c>
      <c r="P220" s="77">
        <v>0.16666666999999999</v>
      </c>
      <c r="Q220" s="77">
        <f t="shared" si="21"/>
        <v>0.64285714000000005</v>
      </c>
      <c r="R220" s="77">
        <f t="shared" si="22"/>
        <v>0.1071428588095238</v>
      </c>
      <c r="S220" s="78">
        <f>IF(P220="","",(P220-Players!$AA$2)/Players!$AA$3)</f>
        <v>-2.4860906085342278</v>
      </c>
      <c r="T220" s="78">
        <f>IFERROR((Q220-Players!$AC$2)/Players!$AC$3,"")</f>
        <v>-9.3245230797181208E-2</v>
      </c>
      <c r="U220" s="78">
        <f>IFERROR(((R220-Players!$AD$2)/Players!$AD$3)*M220,"")</f>
        <v>-30.889967542187737</v>
      </c>
      <c r="V220" s="78">
        <f t="shared" si="23"/>
        <v>-0.37498374707176763</v>
      </c>
    </row>
    <row r="221" spans="1:22" x14ac:dyDescent="0.45">
      <c r="A221" t="s">
        <v>250</v>
      </c>
      <c r="B221" t="s">
        <v>20</v>
      </c>
      <c r="C221" s="68">
        <v>111</v>
      </c>
      <c r="D221" s="69">
        <v>0.14414414</v>
      </c>
      <c r="E221" s="69">
        <v>0.31531532000000001</v>
      </c>
      <c r="F221" s="69">
        <v>0.33695651999999998</v>
      </c>
      <c r="G221" s="69">
        <f t="shared" si="18"/>
        <v>0.54054054000000007</v>
      </c>
      <c r="H221" s="69">
        <f t="shared" si="19"/>
        <v>0.18213865927732081</v>
      </c>
      <c r="I221" s="72">
        <f>(F221-Players!$AA$2)/Players!$AA$3</f>
        <v>-0.62537280496257153</v>
      </c>
      <c r="J221" s="72">
        <f>(G221-Players!$AC$2)/Players!$AC$3</f>
        <v>-1.3789012967828707</v>
      </c>
      <c r="K221" s="72">
        <f>((H221-Players!$AD$2)/Players!$AD$3)*C221</f>
        <v>-122.398505010329</v>
      </c>
      <c r="L221" s="72">
        <f t="shared" si="20"/>
        <v>-1.0962959781333521</v>
      </c>
      <c r="M221" s="76" cm="1">
        <f t="array" ref="M221:P221">_xlfn.XLOOKUP(A221,LvL!A:A,LvL!C:F,"")</f>
        <v>40</v>
      </c>
      <c r="N221" s="77">
        <v>0.1</v>
      </c>
      <c r="O221" s="77">
        <v>0.3</v>
      </c>
      <c r="P221" s="77">
        <v>0.25714285999999997</v>
      </c>
      <c r="Q221" s="77">
        <f t="shared" si="21"/>
        <v>0.60000000000000009</v>
      </c>
      <c r="R221" s="77">
        <f t="shared" si="22"/>
        <v>0.15428571600000002</v>
      </c>
      <c r="S221" s="78">
        <f>IF(P221="","",(P221-Players!$AA$2)/Players!$AA$3)</f>
        <v>-1.4974782071942077</v>
      </c>
      <c r="T221" s="78">
        <f>IFERROR((Q221-Players!$AC$2)/Players!$AC$3,"")</f>
        <v>-0.63176529510539603</v>
      </c>
      <c r="U221" s="78">
        <f>IFERROR(((R221-Players!$AD$2)/Players!$AD$3)*M221,"")</f>
        <v>-60.504393932751704</v>
      </c>
      <c r="V221" s="78">
        <f t="shared" si="23"/>
        <v>-0.89584259816221434</v>
      </c>
    </row>
    <row r="222" spans="1:22" x14ac:dyDescent="0.45">
      <c r="A222" t="s">
        <v>371</v>
      </c>
      <c r="B222" t="s">
        <v>66</v>
      </c>
      <c r="C222" s="68">
        <v>64</v>
      </c>
      <c r="D222" s="69">
        <v>7.8125E-2</v>
      </c>
      <c r="E222" s="69">
        <v>0.25</v>
      </c>
      <c r="F222" s="69">
        <v>0.19298245999999999</v>
      </c>
      <c r="G222" s="69">
        <f t="shared" si="18"/>
        <v>0.671875</v>
      </c>
      <c r="H222" s="69">
        <f t="shared" si="19"/>
        <v>0.1296600903125</v>
      </c>
      <c r="I222" s="72">
        <f>(F222-Players!$AA$2)/Players!$AA$3</f>
        <v>-2.1985440579438493</v>
      </c>
      <c r="J222" s="72">
        <f>(G222-Players!$AC$2)/Players!$AC$3</f>
        <v>0.27137778962104459</v>
      </c>
      <c r="K222" s="72">
        <f>((H222-Players!$AD$2)/Players!$AD$3)*C222</f>
        <v>-120.00211226557876</v>
      </c>
      <c r="L222" s="72">
        <f t="shared" si="20"/>
        <v>-1.0775518740272771</v>
      </c>
      <c r="M222" s="76" cm="1">
        <f t="array" ref="M222:P222">_xlfn.XLOOKUP(A222,LvL!A:A,LvL!C:F,"")</f>
        <v>9</v>
      </c>
      <c r="N222" s="77">
        <v>0.11111111</v>
      </c>
      <c r="O222" s="77">
        <v>0.22222222</v>
      </c>
      <c r="P222" s="77">
        <v>0.125</v>
      </c>
      <c r="Q222" s="77">
        <f t="shared" si="21"/>
        <v>0.66666667000000002</v>
      </c>
      <c r="R222" s="77">
        <f t="shared" si="22"/>
        <v>8.3333333750000002E-2</v>
      </c>
      <c r="S222" s="78">
        <f>IF(P222="","",(P222-Players!$AA$2)/Players!$AA$3)</f>
        <v>-2.9413726742859154</v>
      </c>
      <c r="T222" s="78">
        <f>IFERROR((Q222-Players!$AC$2)/Players!$AC$3,"")</f>
        <v>0.20593268043880802</v>
      </c>
      <c r="U222" s="78">
        <f>IFERROR(((R222-Players!$AD$2)/Players!$AD$3)*M222,"")</f>
        <v>-23.011547369935016</v>
      </c>
      <c r="V222" s="78">
        <f t="shared" si="23"/>
        <v>-0.23641800802254326</v>
      </c>
    </row>
    <row r="223" spans="1:22" x14ac:dyDescent="0.45">
      <c r="A223" t="s">
        <v>190</v>
      </c>
      <c r="B223" t="s">
        <v>78</v>
      </c>
      <c r="C223" s="68">
        <v>85</v>
      </c>
      <c r="D223" s="69">
        <v>0.14117647</v>
      </c>
      <c r="E223" s="69">
        <v>0.34117647000000001</v>
      </c>
      <c r="F223" s="69">
        <v>0.30555556</v>
      </c>
      <c r="G223" s="69">
        <f t="shared" si="18"/>
        <v>0.51764706000000005</v>
      </c>
      <c r="H223" s="69">
        <f t="shared" si="19"/>
        <v>0.15816993730065362</v>
      </c>
      <c r="I223" s="72">
        <f>(F223-Players!$AA$2)/Players!$AA$3</f>
        <v>-0.96848383196295584</v>
      </c>
      <c r="J223" s="72">
        <f>(G223-Players!$AC$2)/Players!$AC$3</f>
        <v>-1.6665686101369315</v>
      </c>
      <c r="K223" s="72">
        <f>((H223-Players!$AD$2)/Players!$AD$3)*C223</f>
        <v>-123.71278501374687</v>
      </c>
      <c r="L223" s="72">
        <f t="shared" si="20"/>
        <v>-1.1065760130994755</v>
      </c>
      <c r="M223" s="76" cm="1">
        <f t="array" ref="M223:P223">_xlfn.XLOOKUP(A223,LvL!A:A,LvL!C:F,"")</f>
        <v>9</v>
      </c>
      <c r="N223" s="77">
        <v>0.22222222</v>
      </c>
      <c r="O223" s="77">
        <v>0.33333332999999998</v>
      </c>
      <c r="P223" s="77">
        <v>0</v>
      </c>
      <c r="Q223" s="77">
        <f t="shared" si="21"/>
        <v>0.44444444999999999</v>
      </c>
      <c r="R223" s="77">
        <f t="shared" si="22"/>
        <v>0</v>
      </c>
      <c r="S223" s="78">
        <f>IF(P223="","",(P223-Players!$AA$2)/Players!$AA$3)</f>
        <v>-4.3072187622732914</v>
      </c>
      <c r="T223" s="78">
        <f>IFERROR((Q223-Players!$AC$2)/Players!$AC$3,"")</f>
        <v>-2.5863937371689554</v>
      </c>
      <c r="U223" s="78">
        <f>IFERROR(((R223-Players!$AD$2)/Players!$AD$3)*M223,"")</f>
        <v>-34.049535670480743</v>
      </c>
      <c r="V223" s="78">
        <f t="shared" si="23"/>
        <v>-0.4305542654245747</v>
      </c>
    </row>
    <row r="224" spans="1:22" x14ac:dyDescent="0.45">
      <c r="A224" t="s">
        <v>329</v>
      </c>
      <c r="B224" t="s">
        <v>24</v>
      </c>
      <c r="C224" s="68">
        <v>104</v>
      </c>
      <c r="D224" s="69">
        <v>0.11538461999999999</v>
      </c>
      <c r="E224" s="69">
        <v>0.24038461999999999</v>
      </c>
      <c r="F224" s="69">
        <v>0.26666666999999999</v>
      </c>
      <c r="G224" s="69">
        <f t="shared" si="18"/>
        <v>0.64423076000000012</v>
      </c>
      <c r="H224" s="69">
        <f t="shared" si="19"/>
        <v>0.17179487148076922</v>
      </c>
      <c r="I224" s="72">
        <f>(F224-Players!$AA$2)/Players!$AA$3</f>
        <v>-1.393413738144327</v>
      </c>
      <c r="J224" s="72">
        <f>(G224-Players!$AC$2)/Players!$AC$3</f>
        <v>-7.5985051262683789E-2</v>
      </c>
      <c r="K224" s="72">
        <f>((H224-Players!$AD$2)/Players!$AD$3)*C224</f>
        <v>-130.51189269473434</v>
      </c>
      <c r="L224" s="72">
        <f t="shared" si="20"/>
        <v>-1.1597572716724005</v>
      </c>
      <c r="M224" s="76" cm="1">
        <f t="array" ref="M224:P224">_xlfn.XLOOKUP(A224,LvL!A:A,LvL!C:F,"")</f>
        <v>43</v>
      </c>
      <c r="N224" s="77">
        <v>0.11627907</v>
      </c>
      <c r="O224" s="77">
        <v>0.30232557999999998</v>
      </c>
      <c r="P224" s="77">
        <v>0.27777777999999997</v>
      </c>
      <c r="Q224" s="77">
        <f t="shared" si="21"/>
        <v>0.58139534999999998</v>
      </c>
      <c r="R224" s="77">
        <f t="shared" si="22"/>
        <v>0.16149870962532298</v>
      </c>
      <c r="S224" s="78">
        <f>IF(P224="","",(P224-Players!$AA$2)/Players!$AA$3)</f>
        <v>-1.2720052091307479</v>
      </c>
      <c r="T224" s="78">
        <f>IFERROR((Q224-Players!$AC$2)/Players!$AC$3,"")</f>
        <v>-0.86554144802721711</v>
      </c>
      <c r="U224" s="78">
        <f>IFERROR(((R224-Players!$AD$2)/Players!$AD$3)*M224,"")</f>
        <v>-60.477518983633338</v>
      </c>
      <c r="V224" s="78">
        <f t="shared" si="23"/>
        <v>-0.89536992126696413</v>
      </c>
    </row>
    <row r="225" spans="1:22" x14ac:dyDescent="0.45">
      <c r="A225" t="s">
        <v>393</v>
      </c>
      <c r="B225" t="s">
        <v>44</v>
      </c>
      <c r="C225" s="68">
        <v>35</v>
      </c>
      <c r="D225" s="69">
        <v>5.7142859999999997E-2</v>
      </c>
      <c r="E225" s="69">
        <v>0.45714285999999998</v>
      </c>
      <c r="F225" s="69">
        <v>3.125E-2</v>
      </c>
      <c r="G225" s="69">
        <f t="shared" si="18"/>
        <v>0.48571428</v>
      </c>
      <c r="H225" s="69">
        <f t="shared" si="19"/>
        <v>1.517857125E-2</v>
      </c>
      <c r="I225" s="72">
        <f>(F225-Players!$AA$2)/Players!$AA$3</f>
        <v>-3.9657572402764472</v>
      </c>
      <c r="J225" s="72">
        <f>(G225-Players!$AC$2)/Players!$AC$3</f>
        <v>-2.0678189674668914</v>
      </c>
      <c r="K225" s="72">
        <f>((H225-Players!$AD$2)/Players!$AD$3)*C225</f>
        <v>-124.59628602561466</v>
      </c>
      <c r="L225" s="72">
        <f t="shared" si="20"/>
        <v>-1.1134865810690002</v>
      </c>
      <c r="M225" s="76" t="str" cm="1">
        <f t="array" ref="M225">_xlfn.XLOOKUP(A225,LvL!A:A,LvL!C:F,"")</f>
        <v/>
      </c>
      <c r="N225" s="77"/>
      <c r="O225" s="77"/>
      <c r="P225" s="77"/>
      <c r="Q225" s="77" t="str">
        <f t="shared" si="21"/>
        <v/>
      </c>
      <c r="R225" s="77" t="str">
        <f t="shared" si="22"/>
        <v/>
      </c>
      <c r="S225" s="78" t="str">
        <f>IF(P225="","",(P225-Players!$AA$2)/Players!$AA$3)</f>
        <v/>
      </c>
      <c r="T225" s="78" t="str">
        <f>IFERROR((Q225-Players!$AC$2)/Players!$AC$3,"")</f>
        <v/>
      </c>
      <c r="U225" s="78" t="str">
        <f>IFERROR(((R225-Players!$AD$2)/Players!$AD$3)*M225,"")</f>
        <v/>
      </c>
      <c r="V225" s="78" t="str">
        <f t="shared" si="23"/>
        <v/>
      </c>
    </row>
    <row r="226" spans="1:22" x14ac:dyDescent="0.45">
      <c r="A226" t="s">
        <v>340</v>
      </c>
      <c r="B226" t="s">
        <v>24</v>
      </c>
      <c r="C226" s="68">
        <v>90</v>
      </c>
      <c r="D226" s="69">
        <v>0.13333333</v>
      </c>
      <c r="E226" s="69">
        <v>0.21111110999999999</v>
      </c>
      <c r="F226" s="69">
        <v>0.24</v>
      </c>
      <c r="G226" s="69">
        <f t="shared" si="18"/>
        <v>0.65555556000000004</v>
      </c>
      <c r="H226" s="69">
        <f t="shared" si="19"/>
        <v>0.1573333344</v>
      </c>
      <c r="I226" s="72">
        <f>(F226-Players!$AA$2)/Players!$AA$3</f>
        <v>-1.6847942733375296</v>
      </c>
      <c r="J226" s="72">
        <f>(G226-Players!$AC$2)/Players!$AC$3</f>
        <v>6.6316372123889133E-2</v>
      </c>
      <c r="K226" s="72">
        <f>((H226-Players!$AD$2)/Players!$AD$3)*C226</f>
        <v>-132.09813721962777</v>
      </c>
      <c r="L226" s="72">
        <f t="shared" si="20"/>
        <v>-1.1721645586571525</v>
      </c>
      <c r="M226" s="76" t="str" cm="1">
        <f t="array" ref="M226">_xlfn.XLOOKUP(A226,LvL!A:A,LvL!C:F,"")</f>
        <v/>
      </c>
      <c r="N226" s="77"/>
      <c r="O226" s="77"/>
      <c r="P226" s="77"/>
      <c r="Q226" s="77" t="str">
        <f t="shared" si="21"/>
        <v/>
      </c>
      <c r="R226" s="77" t="str">
        <f t="shared" si="22"/>
        <v/>
      </c>
      <c r="S226" s="78" t="str">
        <f>IF(P226="","",(P226-Players!$AA$2)/Players!$AA$3)</f>
        <v/>
      </c>
      <c r="T226" s="78" t="str">
        <f>IFERROR((Q226-Players!$AC$2)/Players!$AC$3,"")</f>
        <v/>
      </c>
      <c r="U226" s="78" t="str">
        <f>IFERROR(((R226-Players!$AD$2)/Players!$AD$3)*M226,"")</f>
        <v/>
      </c>
      <c r="V226" s="78" t="str">
        <f t="shared" si="23"/>
        <v/>
      </c>
    </row>
    <row r="227" spans="1:22" x14ac:dyDescent="0.45">
      <c r="A227" t="s">
        <v>347</v>
      </c>
      <c r="B227" t="s">
        <v>66</v>
      </c>
      <c r="C227" s="68">
        <v>89</v>
      </c>
      <c r="D227" s="69">
        <v>0.10112359999999999</v>
      </c>
      <c r="E227" s="69">
        <v>0.29213483000000001</v>
      </c>
      <c r="F227" s="69">
        <v>0.25641026</v>
      </c>
      <c r="G227" s="69">
        <f t="shared" si="18"/>
        <v>0.60674157000000006</v>
      </c>
      <c r="H227" s="69">
        <f t="shared" si="19"/>
        <v>0.15557476371650822</v>
      </c>
      <c r="I227" s="72">
        <f>(F227-Players!$AA$2)/Players!$AA$3</f>
        <v>-1.5054831579466836</v>
      </c>
      <c r="J227" s="72">
        <f>(G227-Players!$AC$2)/Players!$AC$3</f>
        <v>-0.54705430622610263</v>
      </c>
      <c r="K227" s="72">
        <f>((H227-Players!$AD$2)/Players!$AD$3)*C227</f>
        <v>-132.93382859999349</v>
      </c>
      <c r="L227" s="72">
        <f t="shared" si="20"/>
        <v>-1.1787011692642579</v>
      </c>
      <c r="M227" s="76" cm="1">
        <f t="array" ref="M227:P227">_xlfn.XLOOKUP(A227,LvL!A:A,LvL!C:F,"")</f>
        <v>12</v>
      </c>
      <c r="N227" s="77">
        <v>0</v>
      </c>
      <c r="O227" s="77">
        <v>0.25</v>
      </c>
      <c r="P227" s="77">
        <v>0.58333332999999998</v>
      </c>
      <c r="Q227" s="77">
        <f t="shared" si="21"/>
        <v>0.75</v>
      </c>
      <c r="R227" s="77">
        <f t="shared" si="22"/>
        <v>0.43749999750000002</v>
      </c>
      <c r="S227" s="78">
        <f>IF(P227="","",(P227-Players!$AA$2)/Players!$AA$3)</f>
        <v>2.0667296119119003</v>
      </c>
      <c r="T227" s="78">
        <f>IFERROR((Q227-Players!$AC$2)/Players!$AC$3,"")</f>
        <v>1.2530550556280464</v>
      </c>
      <c r="U227" s="78">
        <f>IFERROR(((R227-Players!$AD$2)/Players!$AD$3)*M227,"")</f>
        <v>31.866536381996621</v>
      </c>
      <c r="V227" s="78">
        <f t="shared" si="23"/>
        <v>0.72877832149961308</v>
      </c>
    </row>
    <row r="228" spans="1:22" x14ac:dyDescent="0.45">
      <c r="A228" t="s">
        <v>210</v>
      </c>
      <c r="B228" t="s">
        <v>65</v>
      </c>
      <c r="C228" s="68">
        <v>71</v>
      </c>
      <c r="D228" s="69">
        <v>5.6338029999999997E-2</v>
      </c>
      <c r="E228" s="69">
        <v>0.25352112999999998</v>
      </c>
      <c r="F228" s="69">
        <v>0.1875</v>
      </c>
      <c r="G228" s="69">
        <f t="shared" si="18"/>
        <v>0.69014083999999998</v>
      </c>
      <c r="H228" s="69">
        <f t="shared" si="19"/>
        <v>0.12940140750000001</v>
      </c>
      <c r="I228" s="72">
        <f>(F228-Players!$AA$2)/Players!$AA$3</f>
        <v>-2.2584496302922275</v>
      </c>
      <c r="J228" s="72">
        <f>(G228-Players!$AC$2)/Players!$AC$3</f>
        <v>0.50089663598931733</v>
      </c>
      <c r="K228" s="72">
        <f>((H228-Players!$AD$2)/Players!$AD$3)*C228</f>
        <v>-133.39764861049201</v>
      </c>
      <c r="L228" s="72">
        <f t="shared" si="20"/>
        <v>-1.1823290764937013</v>
      </c>
      <c r="M228" s="76" t="str" cm="1">
        <f t="array" ref="M228">_xlfn.XLOOKUP(A228,LvL!A:A,LvL!C:F,"")</f>
        <v/>
      </c>
      <c r="N228" s="77"/>
      <c r="O228" s="77"/>
      <c r="P228" s="77"/>
      <c r="Q228" s="77" t="str">
        <f t="shared" si="21"/>
        <v/>
      </c>
      <c r="R228" s="77" t="str">
        <f t="shared" si="22"/>
        <v/>
      </c>
      <c r="S228" s="78" t="str">
        <f>IF(P228="","",(P228-Players!$AA$2)/Players!$AA$3)</f>
        <v/>
      </c>
      <c r="T228" s="78" t="str">
        <f>IFERROR((Q228-Players!$AC$2)/Players!$AC$3,"")</f>
        <v/>
      </c>
      <c r="U228" s="78" t="str">
        <f>IFERROR(((R228-Players!$AD$2)/Players!$AD$3)*M228,"")</f>
        <v/>
      </c>
      <c r="V228" s="78" t="str">
        <f t="shared" si="23"/>
        <v/>
      </c>
    </row>
    <row r="229" spans="1:22" x14ac:dyDescent="0.45">
      <c r="A229" t="s">
        <v>424</v>
      </c>
      <c r="B229" t="s">
        <v>542</v>
      </c>
      <c r="C229" s="68">
        <v>69</v>
      </c>
      <c r="D229" s="69">
        <v>8.6956519999999995E-2</v>
      </c>
      <c r="E229" s="69">
        <v>0.27536231999999999</v>
      </c>
      <c r="F229" s="69">
        <v>0.19642857</v>
      </c>
      <c r="G229" s="69">
        <f t="shared" si="18"/>
        <v>0.63768116000000008</v>
      </c>
      <c r="H229" s="69">
        <f t="shared" si="19"/>
        <v>0.12525879837474121</v>
      </c>
      <c r="I229" s="72">
        <f>(F229-Players!$AA$2)/Players!$AA$3</f>
        <v>-2.1608892110456557</v>
      </c>
      <c r="J229" s="72">
        <f>(G229-Players!$AC$2)/Players!$AC$3</f>
        <v>-0.15828384705710941</v>
      </c>
      <c r="K229" s="72">
        <f>((H229-Players!$AD$2)/Players!$AD$3)*C229</f>
        <v>-133.84676688427629</v>
      </c>
      <c r="L229" s="72">
        <f t="shared" si="20"/>
        <v>-1.1858419896829917</v>
      </c>
      <c r="M229" s="76" cm="1">
        <f t="array" ref="M229:P229">_xlfn.XLOOKUP(A229,LvL!A:A,LvL!C:F,"")</f>
        <v>25</v>
      </c>
      <c r="N229" s="77">
        <v>0.24</v>
      </c>
      <c r="O229" s="77">
        <v>0.16</v>
      </c>
      <c r="P229" s="77">
        <v>0.44444444</v>
      </c>
      <c r="Q229" s="77">
        <f t="shared" si="21"/>
        <v>0.6</v>
      </c>
      <c r="R229" s="77">
        <f t="shared" si="22"/>
        <v>0.266666664</v>
      </c>
      <c r="S229" s="78">
        <f>IF(P229="","",(P229-Players!$AA$2)/Players!$AA$3)</f>
        <v>0.54912283534062867</v>
      </c>
      <c r="T229" s="78">
        <f>IFERROR((Q229-Players!$AC$2)/Players!$AC$3,"")</f>
        <v>-0.63176529510539736</v>
      </c>
      <c r="U229" s="78">
        <f>IFERROR(((R229-Players!$AD$2)/Players!$AD$3)*M229,"")</f>
        <v>3.5334065595614854</v>
      </c>
      <c r="V229" s="78">
        <f t="shared" si="23"/>
        <v>0.23045492828298028</v>
      </c>
    </row>
    <row r="230" spans="1:22" x14ac:dyDescent="0.45">
      <c r="A230" t="s">
        <v>160</v>
      </c>
      <c r="B230" t="s">
        <v>542</v>
      </c>
      <c r="C230" s="68">
        <v>105</v>
      </c>
      <c r="D230" s="69">
        <v>0.14285713999999999</v>
      </c>
      <c r="E230" s="69">
        <v>0.26666666999999999</v>
      </c>
      <c r="F230" s="69">
        <v>0.28089888000000002</v>
      </c>
      <c r="G230" s="69">
        <f t="shared" si="18"/>
        <v>0.59047618999999996</v>
      </c>
      <c r="H230" s="69">
        <f t="shared" si="19"/>
        <v>0.16586410043766719</v>
      </c>
      <c r="I230" s="72">
        <f>(F230-Players!$AA$2)/Players!$AA$3</f>
        <v>-1.2379016713290083</v>
      </c>
      <c r="J230" s="72">
        <f>(G230-Players!$AC$2)/Players!$AC$3</f>
        <v>-0.75143643446885555</v>
      </c>
      <c r="K230" s="72">
        <f>((H230-Players!$AD$2)/Players!$AD$3)*C230</f>
        <v>-140.93174408822796</v>
      </c>
      <c r="L230" s="72">
        <f t="shared" si="20"/>
        <v>-1.2412592624113314</v>
      </c>
      <c r="M230" s="76" cm="1">
        <f t="array" ref="M230:P230">_xlfn.XLOOKUP(A230,LvL!A:A,LvL!C:F,"")</f>
        <v>34</v>
      </c>
      <c r="N230" s="77">
        <v>0.14705882000000001</v>
      </c>
      <c r="O230" s="77">
        <v>0.35294118000000002</v>
      </c>
      <c r="P230" s="77">
        <v>0.25</v>
      </c>
      <c r="Q230" s="77">
        <f t="shared" si="21"/>
        <v>0.49999999999999994</v>
      </c>
      <c r="R230" s="77">
        <f t="shared" si="22"/>
        <v>0.12499999999999999</v>
      </c>
      <c r="S230" s="78">
        <f>IF(P230="","",(P230-Players!$AA$2)/Players!$AA$3)</f>
        <v>-1.5755265862985395</v>
      </c>
      <c r="T230" s="78">
        <f>IFERROR((Q230-Players!$AC$2)/Players!$AC$3,"")</f>
        <v>-1.8883121955943603</v>
      </c>
      <c r="U230" s="78">
        <f>IFERROR(((R230-Players!$AD$2)/Players!$AD$3)*M230,"")</f>
        <v>-66.082979142577813</v>
      </c>
      <c r="V230" s="78">
        <f t="shared" si="23"/>
        <v>-0.99395881506202954</v>
      </c>
    </row>
    <row r="231" spans="1:22" x14ac:dyDescent="0.45">
      <c r="A231" t="s">
        <v>164</v>
      </c>
      <c r="B231" t="s">
        <v>8</v>
      </c>
      <c r="C231" s="68">
        <v>73</v>
      </c>
      <c r="D231" s="69">
        <v>0.15068492999999999</v>
      </c>
      <c r="E231" s="69">
        <v>0.27397260000000001</v>
      </c>
      <c r="F231" s="69">
        <v>0.21666667000000001</v>
      </c>
      <c r="G231" s="69">
        <f t="shared" si="18"/>
        <v>0.57534247000000005</v>
      </c>
      <c r="H231" s="69">
        <f t="shared" si="19"/>
        <v>0.12465753708447491</v>
      </c>
      <c r="I231" s="72">
        <f>(F231-Players!$AA$2)/Players!$AA$3</f>
        <v>-1.9397521733392773</v>
      </c>
      <c r="J231" s="72">
        <f>(G231-Players!$AC$2)/Players!$AC$3</f>
        <v>-0.94159872405753253</v>
      </c>
      <c r="K231" s="72">
        <f>((H231-Players!$AD$2)/Players!$AD$3)*C231</f>
        <v>-142.25197334575597</v>
      </c>
      <c r="L231" s="72">
        <f t="shared" si="20"/>
        <v>-1.2515858312516033</v>
      </c>
      <c r="M231" s="76" cm="1">
        <f t="array" ref="M231:P231">_xlfn.XLOOKUP(A231,LvL!A:A,LvL!C:F,"")</f>
        <v>9</v>
      </c>
      <c r="N231" s="77">
        <v>0</v>
      </c>
      <c r="O231" s="77">
        <v>0.33333332999999998</v>
      </c>
      <c r="P231" s="77">
        <v>0.55555555999999995</v>
      </c>
      <c r="Q231" s="77">
        <f t="shared" si="21"/>
        <v>0.66666667000000002</v>
      </c>
      <c r="R231" s="77">
        <f t="shared" si="22"/>
        <v>0.37037037518518517</v>
      </c>
      <c r="S231" s="78">
        <f>IF(P231="","",(P231-Players!$AA$2)/Players!$AA$3)</f>
        <v>1.7632083440117952</v>
      </c>
      <c r="T231" s="78">
        <f>IFERROR((Q231-Players!$AC$2)/Players!$AC$3,"")</f>
        <v>0.20593268043880802</v>
      </c>
      <c r="U231" s="78">
        <f>IFERROR(((R231-Players!$AD$2)/Players!$AD$3)*M231,"")</f>
        <v>15.008190502184272</v>
      </c>
      <c r="V231" s="78">
        <f t="shared" si="23"/>
        <v>0.43227355215374269</v>
      </c>
    </row>
    <row r="232" spans="1:22" x14ac:dyDescent="0.45">
      <c r="A232" t="s">
        <v>218</v>
      </c>
      <c r="B232" t="s">
        <v>112</v>
      </c>
      <c r="C232" s="68">
        <v>127</v>
      </c>
      <c r="D232" s="69">
        <v>8.6614170000000004E-2</v>
      </c>
      <c r="E232" s="69">
        <v>0.37007874000000002</v>
      </c>
      <c r="F232" s="69">
        <v>0.3245614</v>
      </c>
      <c r="G232" s="69">
        <f t="shared" si="18"/>
        <v>0.54330708999999988</v>
      </c>
      <c r="H232" s="69">
        <f t="shared" si="19"/>
        <v>0.17633650976032597</v>
      </c>
      <c r="I232" s="72">
        <f>(F232-Players!$AA$2)/Players!$AA$3</f>
        <v>-0.76081141425964405</v>
      </c>
      <c r="J232" s="72">
        <f>(G232-Players!$AC$2)/Players!$AC$3</f>
        <v>-1.3441382985073955</v>
      </c>
      <c r="K232" s="72">
        <f>((H232-Players!$AD$2)/Players!$AD$3)*C232</f>
        <v>-150.88632660907362</v>
      </c>
      <c r="L232" s="72">
        <f t="shared" si="20"/>
        <v>-1.3191220132112607</v>
      </c>
      <c r="M232" s="76" t="str" cm="1">
        <f t="array" ref="M232">_xlfn.XLOOKUP(A232,LvL!A:A,LvL!C:F,"")</f>
        <v/>
      </c>
      <c r="N232" s="77"/>
      <c r="O232" s="77"/>
      <c r="P232" s="77"/>
      <c r="Q232" s="77" t="str">
        <f t="shared" si="21"/>
        <v/>
      </c>
      <c r="R232" s="77" t="str">
        <f t="shared" si="22"/>
        <v/>
      </c>
      <c r="S232" s="78" t="str">
        <f>IF(P232="","",(P232-Players!$AA$2)/Players!$AA$3)</f>
        <v/>
      </c>
      <c r="T232" s="78" t="str">
        <f>IFERROR((Q232-Players!$AC$2)/Players!$AC$3,"")</f>
        <v/>
      </c>
      <c r="U232" s="78" t="str">
        <f>IFERROR(((R232-Players!$AD$2)/Players!$AD$3)*M232,"")</f>
        <v/>
      </c>
      <c r="V232" s="78" t="str">
        <f t="shared" si="23"/>
        <v/>
      </c>
    </row>
    <row r="233" spans="1:22" x14ac:dyDescent="0.45">
      <c r="A233" t="s">
        <v>196</v>
      </c>
      <c r="B233" t="s">
        <v>112</v>
      </c>
      <c r="C233" s="68">
        <v>183</v>
      </c>
      <c r="D233" s="69">
        <v>0.14754097999999999</v>
      </c>
      <c r="E233" s="69">
        <v>0.25683060000000002</v>
      </c>
      <c r="F233" s="69">
        <v>0.33112583000000001</v>
      </c>
      <c r="G233" s="69">
        <f t="shared" si="18"/>
        <v>0.59562841999999994</v>
      </c>
      <c r="H233" s="69">
        <f t="shared" si="19"/>
        <v>0.1972279549440886</v>
      </c>
      <c r="I233" s="72">
        <f>(F233-Players!$AA$2)/Players!$AA$3</f>
        <v>-0.68908340597670814</v>
      </c>
      <c r="J233" s="72">
        <f>(G233-Players!$AC$2)/Players!$AC$3</f>
        <v>-0.68669624809779328</v>
      </c>
      <c r="K233" s="72">
        <f>((H233-Players!$AD$2)/Players!$AD$3)*C233</f>
        <v>-161.15259564097647</v>
      </c>
      <c r="L233" s="72">
        <f t="shared" si="20"/>
        <v>-1.3994227134769082</v>
      </c>
      <c r="M233" s="76" t="str" cm="1">
        <f t="array" ref="M233">_xlfn.XLOOKUP(A233,LvL!A:A,LvL!C:F,"")</f>
        <v/>
      </c>
      <c r="N233" s="77"/>
      <c r="O233" s="77"/>
      <c r="P233" s="77"/>
      <c r="Q233" s="77" t="str">
        <f t="shared" si="21"/>
        <v/>
      </c>
      <c r="R233" s="77" t="str">
        <f t="shared" si="22"/>
        <v/>
      </c>
      <c r="S233" s="78" t="str">
        <f>IF(P233="","",(P233-Players!$AA$2)/Players!$AA$3)</f>
        <v/>
      </c>
      <c r="T233" s="78" t="str">
        <f>IFERROR((Q233-Players!$AC$2)/Players!$AC$3,"")</f>
        <v/>
      </c>
      <c r="U233" s="78" t="str">
        <f>IFERROR(((R233-Players!$AD$2)/Players!$AD$3)*M233,"")</f>
        <v/>
      </c>
      <c r="V233" s="78" t="str">
        <f t="shared" si="23"/>
        <v/>
      </c>
    </row>
    <row r="234" spans="1:22" x14ac:dyDescent="0.45">
      <c r="A234" t="s">
        <v>315</v>
      </c>
      <c r="B234" t="s">
        <v>14</v>
      </c>
      <c r="C234" s="68">
        <v>154</v>
      </c>
      <c r="D234" s="69">
        <v>3.2467530000000001E-2</v>
      </c>
      <c r="E234" s="69">
        <v>0.31818182</v>
      </c>
      <c r="F234" s="69">
        <v>0.27972027999999999</v>
      </c>
      <c r="G234" s="69">
        <f t="shared" si="18"/>
        <v>0.64935064999999992</v>
      </c>
      <c r="H234" s="69">
        <f t="shared" si="19"/>
        <v>0.18163654563618198</v>
      </c>
      <c r="I234" s="72">
        <f>(F234-Players!$AA$2)/Players!$AA$3</f>
        <v>-1.250779960923424</v>
      </c>
      <c r="J234" s="72">
        <f>(G234-Players!$AC$2)/Players!$AC$3</f>
        <v>-1.1651232159242041E-2</v>
      </c>
      <c r="K234" s="72">
        <f>((H234-Players!$AD$2)/Players!$AD$3)*C234</f>
        <v>-170.95216604398024</v>
      </c>
      <c r="L234" s="72">
        <f t="shared" si="20"/>
        <v>-1.4760729905365053</v>
      </c>
      <c r="M234" s="76" cm="1">
        <f t="array" ref="M234:P234">_xlfn.XLOOKUP(A234,LvL!A:A,LvL!C:F,"")</f>
        <v>32</v>
      </c>
      <c r="N234" s="77">
        <v>0.125</v>
      </c>
      <c r="O234" s="77">
        <v>0.34375</v>
      </c>
      <c r="P234" s="77">
        <v>0.30769231000000002</v>
      </c>
      <c r="Q234" s="77">
        <f t="shared" si="21"/>
        <v>0.53125</v>
      </c>
      <c r="R234" s="77">
        <f t="shared" si="22"/>
        <v>0.16346153968750002</v>
      </c>
      <c r="S234" s="78">
        <f>IF(P234="","",(P234-Players!$AA$2)/Players!$AA$3)</f>
        <v>-0.94513605893489949</v>
      </c>
      <c r="T234" s="78">
        <f>IFERROR((Q234-Players!$AC$2)/Players!$AC$3,"")</f>
        <v>-1.4956412891915587</v>
      </c>
      <c r="U234" s="78">
        <f>IFERROR(((R234-Players!$AD$2)/Players!$AD$3)*M234,"")</f>
        <v>-44.082122762027197</v>
      </c>
      <c r="V234" s="78">
        <f t="shared" si="23"/>
        <v>-0.60700751550787702</v>
      </c>
    </row>
    <row r="235" spans="1:22" x14ac:dyDescent="0.45">
      <c r="A235" t="s">
        <v>336</v>
      </c>
      <c r="B235" t="s">
        <v>47</v>
      </c>
      <c r="C235" s="68">
        <v>118</v>
      </c>
      <c r="D235" s="69">
        <v>0.11016948999999999</v>
      </c>
      <c r="E235" s="69">
        <v>0.33050847</v>
      </c>
      <c r="F235" s="69">
        <v>0.27884615000000001</v>
      </c>
      <c r="G235" s="69">
        <f t="shared" si="18"/>
        <v>0.55932204000000008</v>
      </c>
      <c r="H235" s="69">
        <f t="shared" si="19"/>
        <v>0.15596479746414604</v>
      </c>
      <c r="I235" s="72">
        <f>(F235-Players!$AA$2)/Players!$AA$3</f>
        <v>-1.2603313772505629</v>
      </c>
      <c r="J235" s="72">
        <f>(G235-Players!$AC$2)/Players!$AC$3</f>
        <v>-1.1429029406675362</v>
      </c>
      <c r="K235" s="72">
        <f>((H235-Players!$AD$2)/Players!$AD$3)*C235</f>
        <v>-175.57199621791065</v>
      </c>
      <c r="L235" s="72">
        <f t="shared" si="20"/>
        <v>-1.5122083769093111</v>
      </c>
      <c r="M235" s="76" cm="1">
        <f t="array" ref="M235:P235">_xlfn.XLOOKUP(A235,LvL!A:A,LvL!C:F,"")</f>
        <v>19</v>
      </c>
      <c r="N235" s="77">
        <v>0.21052631999999999</v>
      </c>
      <c r="O235" s="77">
        <v>0.36842105000000003</v>
      </c>
      <c r="P235" s="77">
        <v>0.13333333</v>
      </c>
      <c r="Q235" s="77">
        <f t="shared" si="21"/>
        <v>0.42105262999999993</v>
      </c>
      <c r="R235" s="77">
        <f t="shared" si="22"/>
        <v>5.614034926315789E-2</v>
      </c>
      <c r="S235" s="78">
        <f>IF(P235="","",(P235-Players!$AA$2)/Players!$AA$3)</f>
        <v>-2.8503163048426523</v>
      </c>
      <c r="T235" s="78">
        <f>IFERROR((Q235-Players!$AC$2)/Players!$AC$3,"")</f>
        <v>-2.8803229263469134</v>
      </c>
      <c r="U235" s="78">
        <f>IFERROR(((R235-Players!$AD$2)/Players!$AD$3)*M235,"")</f>
        <v>-56.183881362284417</v>
      </c>
      <c r="V235" s="78">
        <f t="shared" si="23"/>
        <v>-0.8198533764262681</v>
      </c>
    </row>
    <row r="236" spans="1:22" x14ac:dyDescent="0.45">
      <c r="A236" t="s">
        <v>246</v>
      </c>
      <c r="B236" t="s">
        <v>27</v>
      </c>
      <c r="C236" s="68">
        <v>135</v>
      </c>
      <c r="D236" s="69">
        <v>8.1481479999999995E-2</v>
      </c>
      <c r="E236" s="69">
        <v>0.25925925999999999</v>
      </c>
      <c r="F236" s="69">
        <v>0.24137931000000001</v>
      </c>
      <c r="G236" s="69">
        <f t="shared" si="18"/>
        <v>0.65925926000000001</v>
      </c>
      <c r="H236" s="69">
        <f t="shared" si="19"/>
        <v>0.15913154528991061</v>
      </c>
      <c r="I236" s="72">
        <f>(F236-Players!$AA$2)/Players!$AA$3</f>
        <v>-1.6697228719965544</v>
      </c>
      <c r="J236" s="72">
        <f>(G236-Players!$AC$2)/Players!$AC$3</f>
        <v>0.11285509967729854</v>
      </c>
      <c r="K236" s="72">
        <f>((H236-Players!$AD$2)/Players!$AD$3)*C236</f>
        <v>-194.57445230965089</v>
      </c>
      <c r="L236" s="72">
        <f t="shared" si="20"/>
        <v>-1.6608417826959831</v>
      </c>
      <c r="M236" s="76" t="str" cm="1">
        <f t="array" ref="M236">_xlfn.XLOOKUP(A236,LvL!A:A,LvL!C:F,"")</f>
        <v/>
      </c>
      <c r="N236" s="77"/>
      <c r="O236" s="77"/>
      <c r="P236" s="77"/>
      <c r="Q236" s="77" t="str">
        <f t="shared" si="21"/>
        <v/>
      </c>
      <c r="R236" s="77" t="str">
        <f t="shared" si="22"/>
        <v/>
      </c>
      <c r="S236" s="78" t="str">
        <f>IF(P236="","",(P236-Players!$AA$2)/Players!$AA$3)</f>
        <v/>
      </c>
      <c r="T236" s="78" t="str">
        <f>IFERROR((Q236-Players!$AC$2)/Players!$AC$3,"")</f>
        <v/>
      </c>
      <c r="U236" s="78" t="str">
        <f>IFERROR(((R236-Players!$AD$2)/Players!$AD$3)*M236,"")</f>
        <v/>
      </c>
      <c r="V236" s="78" t="str">
        <f t="shared" si="23"/>
        <v/>
      </c>
    </row>
    <row r="237" spans="1:22" x14ac:dyDescent="0.45">
      <c r="A237" t="s">
        <v>349</v>
      </c>
      <c r="B237" t="s">
        <v>542</v>
      </c>
      <c r="C237" s="68">
        <v>98</v>
      </c>
      <c r="D237" s="69">
        <v>0.12244898</v>
      </c>
      <c r="E237" s="69">
        <v>0.30612244999999999</v>
      </c>
      <c r="F237" s="69">
        <v>0.2</v>
      </c>
      <c r="G237" s="69">
        <f t="shared" si="18"/>
        <v>0.57142856999999991</v>
      </c>
      <c r="H237" s="69">
        <f t="shared" si="19"/>
        <v>0.11428571399999998</v>
      </c>
      <c r="I237" s="72">
        <f>(F237-Players!$AA$2)/Players!$AA$3</f>
        <v>-2.1218650214934898</v>
      </c>
      <c r="J237" s="72">
        <f>(G237-Players!$AC$2)/Players!$AC$3</f>
        <v>-0.99077871319577171</v>
      </c>
      <c r="K237" s="72">
        <f>((H237-Players!$AD$2)/Players!$AD$3)*C237</f>
        <v>-205.92765324889552</v>
      </c>
      <c r="L237" s="72">
        <f t="shared" si="20"/>
        <v>-1.7496442466529376</v>
      </c>
      <c r="M237" s="76" cm="1">
        <f t="array" ref="M237:P237">_xlfn.XLOOKUP(A237,LvL!A:A,LvL!C:F,"")</f>
        <v>20</v>
      </c>
      <c r="N237" s="77">
        <v>0.1</v>
      </c>
      <c r="O237" s="77">
        <v>0.45</v>
      </c>
      <c r="P237" s="77">
        <v>0.16666666999999999</v>
      </c>
      <c r="Q237" s="77">
        <f t="shared" si="21"/>
        <v>0.45</v>
      </c>
      <c r="R237" s="77">
        <f t="shared" si="22"/>
        <v>7.5000001499999996E-2</v>
      </c>
      <c r="S237" s="78">
        <f>IF(P237="","",(P237-Players!$AA$2)/Players!$AA$3)</f>
        <v>-2.4860906085342278</v>
      </c>
      <c r="T237" s="78">
        <f>IFERROR((Q237-Players!$AC$2)/Players!$AC$3,"")</f>
        <v>-2.5165856458388407</v>
      </c>
      <c r="U237" s="78">
        <f>IFERROR(((R237-Players!$AD$2)/Players!$AD$3)*M237,"")</f>
        <v>-53.589657891059446</v>
      </c>
      <c r="V237" s="78">
        <f t="shared" si="23"/>
        <v>-0.77422614600573736</v>
      </c>
    </row>
    <row r="238" spans="1:22" x14ac:dyDescent="0.45">
      <c r="A238" t="s">
        <v>143</v>
      </c>
      <c r="B238" t="s">
        <v>44</v>
      </c>
      <c r="C238" s="68">
        <v>142</v>
      </c>
      <c r="D238" s="69">
        <v>0.21126760999999999</v>
      </c>
      <c r="E238" s="69">
        <v>0.30985915000000003</v>
      </c>
      <c r="F238" s="69">
        <v>0.29729729999999999</v>
      </c>
      <c r="G238" s="69">
        <f t="shared" si="18"/>
        <v>0.47887324000000003</v>
      </c>
      <c r="H238" s="69">
        <f t="shared" si="19"/>
        <v>0.14236772129425201</v>
      </c>
      <c r="I238" s="72">
        <f>(F238-Players!$AA$2)/Players!$AA$3</f>
        <v>-1.058719928879617</v>
      </c>
      <c r="J238" s="72">
        <f>(G238-Players!$AC$2)/Players!$AC$3</f>
        <v>-2.1537798435481008</v>
      </c>
      <c r="K238" s="72">
        <f>((H238-Players!$AD$2)/Players!$AD$3)*C238</f>
        <v>-239.69752824363758</v>
      </c>
      <c r="L238" s="72">
        <f t="shared" si="20"/>
        <v>-2.0137854455183009</v>
      </c>
      <c r="M238" s="76" cm="1">
        <f t="array" ref="M238:P238">_xlfn.XLOOKUP(A238,LvL!A:A,LvL!C:F,"")</f>
        <v>99</v>
      </c>
      <c r="N238" s="77">
        <v>0.15151514999999999</v>
      </c>
      <c r="O238" s="77">
        <v>0.35353535000000003</v>
      </c>
      <c r="P238" s="77">
        <v>0.51219512</v>
      </c>
      <c r="Q238" s="77">
        <f t="shared" si="21"/>
        <v>0.49494949999999993</v>
      </c>
      <c r="R238" s="77">
        <f t="shared" si="22"/>
        <v>0.25351071854643997</v>
      </c>
      <c r="S238" s="78">
        <f>IF(P238="","",(P238-Players!$AA$2)/Players!$AA$3)</f>
        <v>1.2894188452325051</v>
      </c>
      <c r="T238" s="78">
        <f>IFERROR((Q238-Players!$AC$2)/Players!$AC$3,"")</f>
        <v>-1.9517740968035553</v>
      </c>
      <c r="U238" s="78">
        <f>IFERROR(((R238-Players!$AD$2)/Players!$AD$3)*M238,"")</f>
        <v>-5.1761126321642532</v>
      </c>
      <c r="V238" s="78">
        <f t="shared" si="23"/>
        <v>7.7271810706274327E-2</v>
      </c>
    </row>
  </sheetData>
  <sortState xmlns:xlrd2="http://schemas.microsoft.com/office/spreadsheetml/2017/richdata2" ref="A3:V238">
    <sortCondition descending="1" ref="L2:L238"/>
  </sortState>
  <mergeCells count="2">
    <mergeCell ref="C1:L1"/>
    <mergeCell ref="M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F07CA-7F5E-42EF-A3AC-CB8E9AF8195F}">
  <dimension ref="A1:H291"/>
  <sheetViews>
    <sheetView workbookViewId="0"/>
  </sheetViews>
  <sheetFormatPr defaultRowHeight="14.25" x14ac:dyDescent="0.45"/>
  <cols>
    <col min="1" max="1" width="17.19921875" bestFit="1" customWidth="1"/>
    <col min="2" max="2" width="5.3984375" bestFit="1" customWidth="1"/>
    <col min="3" max="3" width="3.73046875" bestFit="1" customWidth="1"/>
    <col min="4" max="6" width="5.265625" style="2" bestFit="1" customWidth="1"/>
  </cols>
  <sheetData>
    <row r="1" spans="1:8" x14ac:dyDescent="0.45">
      <c r="A1" t="s">
        <v>0</v>
      </c>
      <c r="B1" t="s">
        <v>541</v>
      </c>
      <c r="C1" t="s">
        <v>2</v>
      </c>
      <c r="D1" s="2" t="s">
        <v>616</v>
      </c>
      <c r="E1" s="2" t="s">
        <v>536</v>
      </c>
      <c r="F1" s="2" t="s">
        <v>5</v>
      </c>
      <c r="G1" s="2" t="s">
        <v>595</v>
      </c>
      <c r="H1" s="2" t="s">
        <v>638</v>
      </c>
    </row>
    <row r="2" spans="1:8" x14ac:dyDescent="0.45">
      <c r="A2" t="s">
        <v>108</v>
      </c>
      <c r="B2" t="s">
        <v>55</v>
      </c>
      <c r="C2">
        <v>94</v>
      </c>
      <c r="D2" s="2">
        <v>0.10638298</v>
      </c>
      <c r="E2" s="2">
        <v>0.12765957</v>
      </c>
      <c r="F2" s="2">
        <v>0.41666667000000002</v>
      </c>
      <c r="G2">
        <f>_xlfn.XMATCH(A2,RHH!A:A)</f>
        <v>294</v>
      </c>
      <c r="H2">
        <f>_xlfn.XMATCH(A2,LHH!A:A)</f>
        <v>6</v>
      </c>
    </row>
    <row r="3" spans="1:8" x14ac:dyDescent="0.45">
      <c r="A3" t="s">
        <v>183</v>
      </c>
      <c r="B3" t="s">
        <v>12</v>
      </c>
      <c r="C3">
        <v>63</v>
      </c>
      <c r="D3" s="2">
        <v>3.1746030000000001E-2</v>
      </c>
      <c r="E3" s="2">
        <v>0.14285713999999999</v>
      </c>
      <c r="F3" s="2">
        <v>0.66666667000000002</v>
      </c>
      <c r="G3">
        <f>_xlfn.XMATCH(A3,RHH!A:A)</f>
        <v>268</v>
      </c>
      <c r="H3">
        <f>_xlfn.XMATCH(A3,LHH!A:A)</f>
        <v>27</v>
      </c>
    </row>
    <row r="4" spans="1:8" x14ac:dyDescent="0.45">
      <c r="A4" t="s">
        <v>179</v>
      </c>
      <c r="B4" t="s">
        <v>8</v>
      </c>
      <c r="C4">
        <v>35</v>
      </c>
      <c r="D4" s="2">
        <v>0.14285713999999999</v>
      </c>
      <c r="E4" s="2">
        <v>0.25714285999999997</v>
      </c>
      <c r="F4" s="2">
        <v>0.3</v>
      </c>
      <c r="G4">
        <f>_xlfn.XMATCH(A4,RHH!A:A)</f>
        <v>289</v>
      </c>
      <c r="H4">
        <f>_xlfn.XMATCH(A4,LHH!A:A)</f>
        <v>25</v>
      </c>
    </row>
    <row r="5" spans="1:8" x14ac:dyDescent="0.45">
      <c r="A5" t="s">
        <v>173</v>
      </c>
      <c r="B5" t="s">
        <v>47</v>
      </c>
      <c r="C5">
        <v>50</v>
      </c>
      <c r="D5" s="2">
        <v>0.12</v>
      </c>
      <c r="E5" s="2">
        <v>0.08</v>
      </c>
      <c r="F5" s="2">
        <v>0.56818181999999995</v>
      </c>
      <c r="G5">
        <f>_xlfn.XMATCH(A5,RHH!A:A)</f>
        <v>274</v>
      </c>
      <c r="H5">
        <f>_xlfn.XMATCH(A5,LHH!A:A)</f>
        <v>33</v>
      </c>
    </row>
    <row r="6" spans="1:8" x14ac:dyDescent="0.45">
      <c r="A6" t="s">
        <v>132</v>
      </c>
      <c r="B6" t="s">
        <v>8</v>
      </c>
      <c r="C6">
        <v>58</v>
      </c>
      <c r="D6" s="2">
        <v>5.1724140000000002E-2</v>
      </c>
      <c r="E6" s="2">
        <v>0.17241379000000001</v>
      </c>
      <c r="F6" s="2">
        <v>0.61818181999999999</v>
      </c>
      <c r="G6">
        <f>_xlfn.XMATCH(A6,RHH!A:A)</f>
        <v>270</v>
      </c>
      <c r="H6">
        <f>_xlfn.XMATCH(A6,LHH!A:A)</f>
        <v>44</v>
      </c>
    </row>
    <row r="7" spans="1:8" x14ac:dyDescent="0.45">
      <c r="A7" t="s">
        <v>489</v>
      </c>
      <c r="B7" t="s">
        <v>8</v>
      </c>
      <c r="C7">
        <v>19</v>
      </c>
      <c r="D7" s="2">
        <v>5.2631579999999997E-2</v>
      </c>
      <c r="E7" s="2">
        <v>5.2631579999999997E-2</v>
      </c>
      <c r="F7" s="2">
        <v>1.11111111</v>
      </c>
      <c r="G7">
        <f>_xlfn.XMATCH(A7,RHH!A:A)</f>
        <v>269</v>
      </c>
      <c r="H7">
        <f>_xlfn.XMATCH(A7,LHH!A:A)</f>
        <v>40</v>
      </c>
    </row>
    <row r="8" spans="1:8" x14ac:dyDescent="0.45">
      <c r="A8" t="s">
        <v>120</v>
      </c>
      <c r="B8" t="s">
        <v>114</v>
      </c>
      <c r="C8">
        <v>69</v>
      </c>
      <c r="D8" s="2">
        <v>0.11594203</v>
      </c>
      <c r="E8" s="2">
        <v>0.24637681</v>
      </c>
      <c r="F8" s="2">
        <v>0.59016393</v>
      </c>
      <c r="G8">
        <f>_xlfn.XMATCH(A8,RHH!A:A)</f>
        <v>280</v>
      </c>
      <c r="H8">
        <f>_xlfn.XMATCH(A8,LHH!A:A)</f>
        <v>46</v>
      </c>
    </row>
    <row r="9" spans="1:8" x14ac:dyDescent="0.45">
      <c r="A9" t="s">
        <v>359</v>
      </c>
      <c r="B9" t="s">
        <v>53</v>
      </c>
      <c r="C9">
        <v>45</v>
      </c>
      <c r="D9" s="2">
        <v>0.15555556000000001</v>
      </c>
      <c r="E9" s="2">
        <v>0.24444444000000001</v>
      </c>
      <c r="F9" s="2">
        <v>0.32432432</v>
      </c>
      <c r="G9">
        <f>_xlfn.XMATCH(A9,RHH!A:A)</f>
        <v>288</v>
      </c>
      <c r="H9">
        <f>_xlfn.XMATCH(A9,LHH!A:A)</f>
        <v>45</v>
      </c>
    </row>
    <row r="10" spans="1:8" x14ac:dyDescent="0.45">
      <c r="A10" t="s">
        <v>333</v>
      </c>
      <c r="B10" t="s">
        <v>66</v>
      </c>
      <c r="C10">
        <v>35</v>
      </c>
      <c r="D10" s="2">
        <v>2.8571429999999998E-2</v>
      </c>
      <c r="E10" s="2">
        <v>0.37142857000000001</v>
      </c>
      <c r="F10" s="2">
        <v>0.48484848000000003</v>
      </c>
      <c r="G10">
        <f>_xlfn.XMATCH(A10,RHH!A:A)</f>
        <v>305</v>
      </c>
      <c r="H10">
        <f>_xlfn.XMATCH(A10,LHH!A:A)</f>
        <v>58</v>
      </c>
    </row>
    <row r="11" spans="1:8" x14ac:dyDescent="0.45">
      <c r="A11" t="s">
        <v>151</v>
      </c>
      <c r="B11" t="s">
        <v>12</v>
      </c>
      <c r="C11">
        <v>35</v>
      </c>
      <c r="D11" s="2">
        <v>8.5714289999999999E-2</v>
      </c>
      <c r="E11" s="2">
        <v>0.17142857</v>
      </c>
      <c r="F11" s="2">
        <v>0.28125</v>
      </c>
      <c r="G11">
        <f>_xlfn.XMATCH(A11,RHH!A:A)</f>
        <v>295</v>
      </c>
      <c r="H11">
        <f>_xlfn.XMATCH(A11,LHH!A:A)</f>
        <v>63</v>
      </c>
    </row>
    <row r="12" spans="1:8" x14ac:dyDescent="0.45">
      <c r="A12" t="s">
        <v>158</v>
      </c>
      <c r="B12" t="s">
        <v>66</v>
      </c>
      <c r="C12">
        <v>63</v>
      </c>
      <c r="D12" s="2">
        <v>6.3492060000000003E-2</v>
      </c>
      <c r="E12" s="2">
        <v>0.20634921000000001</v>
      </c>
      <c r="F12" s="2">
        <v>0.57627119000000004</v>
      </c>
      <c r="G12">
        <f>_xlfn.XMATCH(A12,RHH!A:A)</f>
        <v>272</v>
      </c>
      <c r="H12">
        <f>_xlfn.XMATCH(A12,LHH!A:A)</f>
        <v>69</v>
      </c>
    </row>
    <row r="13" spans="1:8" x14ac:dyDescent="0.45">
      <c r="A13" t="s">
        <v>174</v>
      </c>
      <c r="B13" t="s">
        <v>18</v>
      </c>
      <c r="C13">
        <v>62</v>
      </c>
      <c r="D13" s="2">
        <v>9.6774189999999996E-2</v>
      </c>
      <c r="E13" s="2">
        <v>0.37096773999999999</v>
      </c>
      <c r="F13" s="2">
        <v>0.35185185000000002</v>
      </c>
      <c r="G13">
        <f>_xlfn.XMATCH(A13,RHH!A:A)</f>
        <v>279</v>
      </c>
      <c r="H13">
        <f>_xlfn.XMATCH(A13,LHH!A:A)</f>
        <v>84</v>
      </c>
    </row>
    <row r="14" spans="1:8" x14ac:dyDescent="0.45">
      <c r="A14" t="s">
        <v>81</v>
      </c>
      <c r="B14" t="s">
        <v>47</v>
      </c>
      <c r="C14">
        <v>51</v>
      </c>
      <c r="D14" s="2">
        <v>0.11764706</v>
      </c>
      <c r="E14" s="2">
        <v>0.17647059000000001</v>
      </c>
      <c r="F14" s="2">
        <v>0.53488371999999995</v>
      </c>
      <c r="G14">
        <f>_xlfn.XMATCH(A14,RHH!A:A)</f>
        <v>293</v>
      </c>
      <c r="H14">
        <f>_xlfn.XMATCH(A14,LHH!A:A)</f>
        <v>90</v>
      </c>
    </row>
    <row r="15" spans="1:8" x14ac:dyDescent="0.45">
      <c r="A15" t="s">
        <v>337</v>
      </c>
      <c r="B15" t="s">
        <v>7</v>
      </c>
      <c r="C15">
        <v>74</v>
      </c>
      <c r="D15" s="2">
        <v>5.4054049999999999E-2</v>
      </c>
      <c r="E15" s="2">
        <v>0.16216216</v>
      </c>
      <c r="F15" s="2">
        <v>0.49253731000000001</v>
      </c>
      <c r="G15">
        <f>_xlfn.XMATCH(A15,RHH!A:A)</f>
        <v>277</v>
      </c>
      <c r="H15">
        <f>_xlfn.XMATCH(A15,LHH!A:A)</f>
        <v>98</v>
      </c>
    </row>
    <row r="16" spans="1:8" x14ac:dyDescent="0.45">
      <c r="A16" t="s">
        <v>255</v>
      </c>
      <c r="B16" t="s">
        <v>29</v>
      </c>
      <c r="C16">
        <v>42</v>
      </c>
      <c r="D16" s="2">
        <v>2.3809520000000001E-2</v>
      </c>
      <c r="E16" s="2">
        <v>0.23809524000000001</v>
      </c>
      <c r="F16" s="2">
        <v>0.39024389999999998</v>
      </c>
      <c r="G16">
        <f>_xlfn.XMATCH(A16,RHH!A:A)</f>
        <v>307</v>
      </c>
      <c r="H16">
        <f>_xlfn.XMATCH(A16,LHH!A:A)</f>
        <v>101</v>
      </c>
    </row>
    <row r="17" spans="1:8" x14ac:dyDescent="0.45">
      <c r="A17" t="s">
        <v>131</v>
      </c>
      <c r="B17" t="s">
        <v>93</v>
      </c>
      <c r="C17">
        <v>39</v>
      </c>
      <c r="D17" s="2">
        <v>0.10256410000000001</v>
      </c>
      <c r="E17" s="2">
        <v>0.23076922999999999</v>
      </c>
      <c r="F17" s="2">
        <v>0.54285713999999996</v>
      </c>
      <c r="G17">
        <f>_xlfn.XMATCH(A17,RHH!A:A)</f>
        <v>301</v>
      </c>
      <c r="H17">
        <f>_xlfn.XMATCH(A17,LHH!A:A)</f>
        <v>92</v>
      </c>
    </row>
    <row r="18" spans="1:8" x14ac:dyDescent="0.45">
      <c r="A18" t="s">
        <v>150</v>
      </c>
      <c r="B18" t="s">
        <v>63</v>
      </c>
      <c r="C18">
        <v>93</v>
      </c>
      <c r="D18" s="2">
        <v>7.526882E-2</v>
      </c>
      <c r="E18" s="2">
        <v>0.22580644999999999</v>
      </c>
      <c r="F18" s="2">
        <v>0.39534883999999998</v>
      </c>
      <c r="G18">
        <f>_xlfn.XMATCH(A18,RHH!A:A)</f>
        <v>309</v>
      </c>
      <c r="H18">
        <f>_xlfn.XMATCH(A18,LHH!A:A)</f>
        <v>109</v>
      </c>
    </row>
    <row r="19" spans="1:8" x14ac:dyDescent="0.45">
      <c r="A19" t="s">
        <v>167</v>
      </c>
      <c r="B19" t="s">
        <v>114</v>
      </c>
      <c r="C19">
        <v>20</v>
      </c>
      <c r="D19" s="2">
        <v>0</v>
      </c>
      <c r="E19" s="2">
        <v>0.35</v>
      </c>
      <c r="F19" s="2">
        <v>0.25</v>
      </c>
      <c r="G19">
        <f>_xlfn.XMATCH(A19,RHH!A:A)</f>
        <v>292</v>
      </c>
      <c r="H19">
        <f>_xlfn.XMATCH(A19,LHH!A:A)</f>
        <v>105</v>
      </c>
    </row>
    <row r="20" spans="1:8" x14ac:dyDescent="0.45">
      <c r="A20" t="s">
        <v>377</v>
      </c>
      <c r="B20" t="s">
        <v>33</v>
      </c>
      <c r="C20">
        <v>28</v>
      </c>
      <c r="D20" s="2">
        <v>7.1428569999999997E-2</v>
      </c>
      <c r="E20" s="2">
        <v>0.32142857000000002</v>
      </c>
      <c r="F20" s="2">
        <v>0.11538461999999999</v>
      </c>
      <c r="G20">
        <f>_xlfn.XMATCH(A20,RHH!A:A)</f>
        <v>276</v>
      </c>
      <c r="H20">
        <f>_xlfn.XMATCH(A20,LHH!A:A)</f>
        <v>110</v>
      </c>
    </row>
    <row r="21" spans="1:8" x14ac:dyDescent="0.45">
      <c r="A21" t="s">
        <v>217</v>
      </c>
      <c r="B21" t="s">
        <v>112</v>
      </c>
      <c r="C21">
        <v>59</v>
      </c>
      <c r="D21" s="2">
        <v>0.10169491999999999</v>
      </c>
      <c r="E21" s="2">
        <v>0.27118643999999997</v>
      </c>
      <c r="F21" s="2">
        <v>0.39622642000000002</v>
      </c>
      <c r="G21">
        <f>_xlfn.XMATCH(A21,RHH!A:A)</f>
        <v>299</v>
      </c>
      <c r="H21">
        <f>_xlfn.XMATCH(A21,LHH!A:A)</f>
        <v>131</v>
      </c>
    </row>
    <row r="22" spans="1:8" x14ac:dyDescent="0.45">
      <c r="A22" t="s">
        <v>321</v>
      </c>
      <c r="B22" t="s">
        <v>112</v>
      </c>
      <c r="C22">
        <v>42</v>
      </c>
      <c r="D22" s="2">
        <v>2.3809520000000001E-2</v>
      </c>
      <c r="E22" s="2">
        <v>0.23809524000000001</v>
      </c>
      <c r="F22" s="2">
        <v>0.31707317000000002</v>
      </c>
      <c r="G22">
        <f>_xlfn.XMATCH(A22,RHH!A:A)</f>
        <v>297</v>
      </c>
      <c r="H22">
        <f>_xlfn.XMATCH(A22,LHH!A:A)</f>
        <v>127</v>
      </c>
    </row>
    <row r="23" spans="1:8" x14ac:dyDescent="0.45">
      <c r="A23" t="s">
        <v>116</v>
      </c>
      <c r="B23" t="s">
        <v>117</v>
      </c>
      <c r="C23">
        <v>64</v>
      </c>
      <c r="D23" s="2">
        <v>0.109375</v>
      </c>
      <c r="E23" s="2">
        <v>7.8125E-2</v>
      </c>
      <c r="F23" s="2">
        <v>0.50909090999999995</v>
      </c>
      <c r="G23">
        <f>_xlfn.XMATCH(A23,RHH!A:A)</f>
        <v>273</v>
      </c>
      <c r="H23">
        <f>_xlfn.XMATCH(A23,LHH!A:A)</f>
        <v>150</v>
      </c>
    </row>
    <row r="24" spans="1:8" x14ac:dyDescent="0.45">
      <c r="A24" t="s">
        <v>298</v>
      </c>
      <c r="B24" t="s">
        <v>29</v>
      </c>
      <c r="C24">
        <v>61</v>
      </c>
      <c r="D24" s="2">
        <v>0.1147541</v>
      </c>
      <c r="E24" s="2">
        <v>0.13114754000000001</v>
      </c>
      <c r="F24" s="2">
        <v>0.40384615000000001</v>
      </c>
      <c r="G24">
        <f>_xlfn.XMATCH(A24,RHH!A:A)</f>
        <v>308</v>
      </c>
      <c r="H24">
        <f>_xlfn.XMATCH(A24,LHH!A:A)</f>
        <v>174</v>
      </c>
    </row>
    <row r="25" spans="1:8" x14ac:dyDescent="0.45">
      <c r="A25" t="s">
        <v>462</v>
      </c>
      <c r="B25" t="s">
        <v>624</v>
      </c>
      <c r="C25">
        <v>18</v>
      </c>
      <c r="D25" s="2">
        <v>0.11111111</v>
      </c>
      <c r="E25" s="2">
        <v>0.27777777999999997</v>
      </c>
      <c r="F25" s="2">
        <v>0.125</v>
      </c>
      <c r="G25">
        <f>_xlfn.XMATCH(A25,RHH!A:A)</f>
        <v>283</v>
      </c>
      <c r="H25">
        <f>_xlfn.XMATCH(A25,LHH!A:A)</f>
        <v>159</v>
      </c>
    </row>
    <row r="26" spans="1:8" x14ac:dyDescent="0.45">
      <c r="A26" t="s">
        <v>319</v>
      </c>
      <c r="B26" t="s">
        <v>55</v>
      </c>
      <c r="C26">
        <v>101</v>
      </c>
      <c r="D26" s="2">
        <v>0.10891089</v>
      </c>
      <c r="E26" s="2">
        <v>0.20792078999999999</v>
      </c>
      <c r="F26" s="2">
        <v>0.48888889000000002</v>
      </c>
      <c r="G26">
        <f>_xlfn.XMATCH(A26,RHH!A:A)</f>
        <v>282</v>
      </c>
      <c r="H26">
        <f>_xlfn.XMATCH(A26,LHH!A:A)</f>
        <v>189</v>
      </c>
    </row>
    <row r="27" spans="1:8" x14ac:dyDescent="0.45">
      <c r="A27" t="s">
        <v>383</v>
      </c>
      <c r="B27" t="s">
        <v>112</v>
      </c>
      <c r="C27">
        <v>27</v>
      </c>
      <c r="D27" s="2">
        <v>3.703704E-2</v>
      </c>
      <c r="E27" s="2">
        <v>0.25925925999999999</v>
      </c>
      <c r="F27" s="2">
        <v>0.19230769</v>
      </c>
      <c r="G27">
        <f>_xlfn.XMATCH(A27,RHH!A:A)</f>
        <v>285</v>
      </c>
      <c r="H27">
        <f>_xlfn.XMATCH(A27,LHH!A:A)</f>
        <v>170</v>
      </c>
    </row>
    <row r="28" spans="1:8" x14ac:dyDescent="0.45">
      <c r="A28" t="s">
        <v>368</v>
      </c>
      <c r="B28" t="s">
        <v>44</v>
      </c>
      <c r="C28">
        <v>21</v>
      </c>
      <c r="D28" s="2">
        <v>0</v>
      </c>
      <c r="E28" s="2">
        <v>0.23809524000000001</v>
      </c>
      <c r="F28" s="2">
        <v>0.36842105000000003</v>
      </c>
      <c r="G28">
        <f>_xlfn.XMATCH(A28,RHH!A:A)</f>
        <v>302</v>
      </c>
      <c r="H28">
        <f>_xlfn.XMATCH(A28,LHH!A:A)</f>
        <v>171</v>
      </c>
    </row>
    <row r="29" spans="1:8" x14ac:dyDescent="0.45">
      <c r="A29" t="s">
        <v>612</v>
      </c>
      <c r="B29" t="s">
        <v>93</v>
      </c>
      <c r="C29">
        <v>17</v>
      </c>
      <c r="D29" s="2">
        <v>0.11764706</v>
      </c>
      <c r="E29" s="2">
        <v>0.23529412</v>
      </c>
      <c r="F29" s="2">
        <v>0.46666667000000001</v>
      </c>
      <c r="G29">
        <f>_xlfn.XMATCH(A29,RHH!A:A)</f>
        <v>304</v>
      </c>
      <c r="H29">
        <f>_xlfn.XMATCH(A29,LHH!A:A)</f>
        <v>167</v>
      </c>
    </row>
    <row r="30" spans="1:8" x14ac:dyDescent="0.45">
      <c r="A30" t="s">
        <v>208</v>
      </c>
      <c r="B30" t="s">
        <v>78</v>
      </c>
      <c r="C30">
        <v>31</v>
      </c>
      <c r="D30" s="2">
        <v>9.6774189999999996E-2</v>
      </c>
      <c r="E30" s="2">
        <v>0.25806452000000002</v>
      </c>
      <c r="F30" s="2">
        <v>0.25</v>
      </c>
      <c r="G30">
        <f>_xlfn.XMATCH(A30,RHH!A:A)</f>
        <v>287</v>
      </c>
      <c r="H30">
        <f>_xlfn.XMATCH(A30,LHH!A:A)</f>
        <v>176</v>
      </c>
    </row>
    <row r="31" spans="1:8" x14ac:dyDescent="0.45">
      <c r="A31" t="s">
        <v>236</v>
      </c>
      <c r="B31" t="s">
        <v>57</v>
      </c>
      <c r="C31">
        <v>39</v>
      </c>
      <c r="D31" s="2">
        <v>0.10256410000000001</v>
      </c>
      <c r="E31" s="2">
        <v>0.17948718</v>
      </c>
      <c r="F31" s="2">
        <v>0.18181818</v>
      </c>
      <c r="G31">
        <f>_xlfn.XMATCH(A31,RHH!A:A)</f>
        <v>278</v>
      </c>
      <c r="H31">
        <f>_xlfn.XMATCH(A31,LHH!A:A)</f>
        <v>198</v>
      </c>
    </row>
    <row r="32" spans="1:8" x14ac:dyDescent="0.45">
      <c r="A32" t="s">
        <v>517</v>
      </c>
      <c r="B32" t="s">
        <v>18</v>
      </c>
      <c r="C32">
        <v>27</v>
      </c>
      <c r="D32" s="2">
        <v>3.703704E-2</v>
      </c>
      <c r="E32" s="2">
        <v>0.29629630000000001</v>
      </c>
      <c r="F32" s="2">
        <v>0.64</v>
      </c>
      <c r="G32">
        <f>_xlfn.XMATCH(A32,RHH!A:A)</f>
        <v>300</v>
      </c>
      <c r="H32">
        <f>_xlfn.XMATCH(A32,LHH!A:A)</f>
        <v>183</v>
      </c>
    </row>
    <row r="33" spans="1:8" x14ac:dyDescent="0.45">
      <c r="A33" t="s">
        <v>326</v>
      </c>
      <c r="B33" t="s">
        <v>33</v>
      </c>
      <c r="C33">
        <v>37</v>
      </c>
      <c r="D33" s="2">
        <v>2.702703E-2</v>
      </c>
      <c r="E33" s="2">
        <v>0.37837838000000001</v>
      </c>
      <c r="F33" s="2">
        <v>0.11111111</v>
      </c>
      <c r="G33">
        <f>_xlfn.XMATCH(A33,RHH!A:A)</f>
        <v>271</v>
      </c>
      <c r="H33">
        <f>_xlfn.XMATCH(A33,LHH!A:A)</f>
        <v>194</v>
      </c>
    </row>
    <row r="34" spans="1:8" x14ac:dyDescent="0.45">
      <c r="A34" t="s">
        <v>222</v>
      </c>
      <c r="B34" t="s">
        <v>57</v>
      </c>
      <c r="C34">
        <v>29</v>
      </c>
      <c r="D34" s="2">
        <v>0</v>
      </c>
      <c r="E34" s="2">
        <v>0.37931034000000002</v>
      </c>
      <c r="F34" s="2">
        <v>0.34482759000000002</v>
      </c>
      <c r="G34">
        <f>_xlfn.XMATCH(A34,RHH!A:A)</f>
        <v>296</v>
      </c>
      <c r="H34">
        <f>_xlfn.XMATCH(A34,LHH!A:A)</f>
        <v>204</v>
      </c>
    </row>
    <row r="35" spans="1:8" x14ac:dyDescent="0.45">
      <c r="A35" t="s">
        <v>297</v>
      </c>
      <c r="B35" t="s">
        <v>18</v>
      </c>
      <c r="C35">
        <v>38</v>
      </c>
      <c r="D35" s="2">
        <v>0.39473683999999998</v>
      </c>
      <c r="E35" s="2">
        <v>0.18421053000000001</v>
      </c>
      <c r="F35" s="2">
        <v>0.4</v>
      </c>
      <c r="G35">
        <f>_xlfn.XMATCH(A35,RHH!A:A)</f>
        <v>284</v>
      </c>
      <c r="H35">
        <f>_xlfn.XMATCH(A35,LHH!A:A)</f>
        <v>211</v>
      </c>
    </row>
    <row r="36" spans="1:8" x14ac:dyDescent="0.45">
      <c r="A36" t="s">
        <v>378</v>
      </c>
      <c r="B36" t="s">
        <v>18</v>
      </c>
      <c r="C36">
        <v>49</v>
      </c>
      <c r="D36" s="2">
        <v>6.1224489999999999E-2</v>
      </c>
      <c r="E36" s="2">
        <v>0.20408163000000001</v>
      </c>
      <c r="F36" s="2">
        <v>0.26190476000000001</v>
      </c>
      <c r="G36">
        <f>_xlfn.XMATCH(A36,RHH!A:A)</f>
        <v>286</v>
      </c>
      <c r="H36">
        <f>_xlfn.XMATCH(A36,LHH!A:A)</f>
        <v>215</v>
      </c>
    </row>
    <row r="37" spans="1:8" x14ac:dyDescent="0.45">
      <c r="A37" t="s">
        <v>330</v>
      </c>
      <c r="B37" t="s">
        <v>42</v>
      </c>
      <c r="C37">
        <v>40</v>
      </c>
      <c r="D37" s="2">
        <v>0.1</v>
      </c>
      <c r="E37" s="2">
        <v>0.42499999999999999</v>
      </c>
      <c r="F37" s="2">
        <v>0.34285714</v>
      </c>
      <c r="G37">
        <f>_xlfn.XMATCH(A37,RHH!A:A)</f>
        <v>281</v>
      </c>
      <c r="H37">
        <f>_xlfn.XMATCH(A37,LHH!A:A)</f>
        <v>218</v>
      </c>
    </row>
    <row r="38" spans="1:8" x14ac:dyDescent="0.45">
      <c r="A38" t="s">
        <v>340</v>
      </c>
      <c r="B38" t="s">
        <v>24</v>
      </c>
      <c r="C38">
        <v>36</v>
      </c>
      <c r="D38" s="2">
        <v>5.5555559999999997E-2</v>
      </c>
      <c r="E38" s="2">
        <v>0.30555556</v>
      </c>
      <c r="F38" s="2">
        <v>0.54545454999999998</v>
      </c>
      <c r="G38">
        <f>_xlfn.XMATCH(A38,RHH!A:A)</f>
        <v>306</v>
      </c>
      <c r="H38">
        <f>_xlfn.XMATCH(A38,LHH!A:A)</f>
        <v>226</v>
      </c>
    </row>
    <row r="39" spans="1:8" x14ac:dyDescent="0.45">
      <c r="A39" t="s">
        <v>393</v>
      </c>
      <c r="B39" t="s">
        <v>44</v>
      </c>
      <c r="C39">
        <v>15</v>
      </c>
      <c r="D39" s="2">
        <v>6.6666669999999997E-2</v>
      </c>
      <c r="E39" s="2">
        <v>0.46666667000000001</v>
      </c>
      <c r="F39" s="2">
        <v>0.21428570999999999</v>
      </c>
      <c r="G39">
        <f>_xlfn.XMATCH(A39,RHH!A:A)</f>
        <v>291</v>
      </c>
      <c r="H39">
        <f>_xlfn.XMATCH(A39,LHH!A:A)</f>
        <v>225</v>
      </c>
    </row>
    <row r="40" spans="1:8" x14ac:dyDescent="0.45">
      <c r="A40" t="s">
        <v>210</v>
      </c>
      <c r="B40" t="s">
        <v>65</v>
      </c>
      <c r="C40">
        <v>27</v>
      </c>
      <c r="D40" s="2">
        <v>3.703704E-2</v>
      </c>
      <c r="E40" s="2">
        <v>0.25925925999999999</v>
      </c>
      <c r="F40" s="2">
        <v>0.4</v>
      </c>
      <c r="G40">
        <f>_xlfn.XMATCH(A40,RHH!A:A)</f>
        <v>303</v>
      </c>
      <c r="H40">
        <f>_xlfn.XMATCH(A40,LHH!A:A)</f>
        <v>228</v>
      </c>
    </row>
    <row r="41" spans="1:8" x14ac:dyDescent="0.45">
      <c r="A41" t="s">
        <v>196</v>
      </c>
      <c r="B41" t="s">
        <v>112</v>
      </c>
      <c r="C41">
        <v>65</v>
      </c>
      <c r="D41" s="2">
        <v>0.15384614999999999</v>
      </c>
      <c r="E41" s="2">
        <v>0.2</v>
      </c>
      <c r="F41" s="2">
        <v>0.51923076999999995</v>
      </c>
      <c r="G41">
        <f>_xlfn.XMATCH(A41,RHH!A:A)</f>
        <v>298</v>
      </c>
      <c r="H41">
        <f>_xlfn.XMATCH(A41,LHH!A:A)</f>
        <v>233</v>
      </c>
    </row>
    <row r="42" spans="1:8" x14ac:dyDescent="0.45">
      <c r="A42" t="s">
        <v>218</v>
      </c>
      <c r="B42" t="s">
        <v>112</v>
      </c>
      <c r="C42">
        <v>58</v>
      </c>
      <c r="D42" s="2">
        <v>0.10344828</v>
      </c>
      <c r="E42" s="2">
        <v>0.37931034000000002</v>
      </c>
      <c r="F42" s="2">
        <v>0.31372549</v>
      </c>
      <c r="G42">
        <f>_xlfn.XMATCH(A42,RHH!A:A)</f>
        <v>275</v>
      </c>
      <c r="H42">
        <f>_xlfn.XMATCH(A42,LHH!A:A)</f>
        <v>232</v>
      </c>
    </row>
    <row r="43" spans="1:8" x14ac:dyDescent="0.45">
      <c r="A43" t="s">
        <v>246</v>
      </c>
      <c r="B43" t="s">
        <v>27</v>
      </c>
      <c r="C43">
        <v>44</v>
      </c>
      <c r="D43" s="2">
        <v>4.5454550000000003E-2</v>
      </c>
      <c r="E43" s="2">
        <v>0.15909091</v>
      </c>
      <c r="F43" s="2">
        <v>0.52380952000000003</v>
      </c>
      <c r="G43">
        <f>_xlfn.XMATCH(A43,RHH!A:A)</f>
        <v>290</v>
      </c>
      <c r="H43">
        <f>_xlfn.XMATCH(A43,LHH!A:A)</f>
        <v>236</v>
      </c>
    </row>
    <row r="44" spans="1:8" x14ac:dyDescent="0.45">
      <c r="A44" t="s">
        <v>470</v>
      </c>
      <c r="B44" t="s">
        <v>53</v>
      </c>
      <c r="C44">
        <v>14</v>
      </c>
      <c r="D44" s="2">
        <v>0.14285713999999999</v>
      </c>
      <c r="E44" s="2">
        <v>0.42857142999999998</v>
      </c>
      <c r="F44" s="2">
        <v>8.3333329999999997E-2</v>
      </c>
      <c r="G44" t="e">
        <f>_xlfn.XMATCH(A44,RHH!A:A)</f>
        <v>#N/A</v>
      </c>
      <c r="H44" t="e">
        <f>_xlfn.XMATCH(A44,LHH!A:A)</f>
        <v>#N/A</v>
      </c>
    </row>
    <row r="45" spans="1:8" x14ac:dyDescent="0.45">
      <c r="A45" t="s">
        <v>435</v>
      </c>
      <c r="B45" t="s">
        <v>53</v>
      </c>
      <c r="C45">
        <v>10</v>
      </c>
      <c r="D45" s="2">
        <v>0</v>
      </c>
      <c r="E45" s="2">
        <v>0.2</v>
      </c>
      <c r="F45" s="2">
        <v>0.4</v>
      </c>
      <c r="G45" t="e">
        <f>_xlfn.XMATCH(A45,RHH!A:A)</f>
        <v>#N/A</v>
      </c>
      <c r="H45" t="e">
        <f>_xlfn.XMATCH(A45,LHH!A:A)</f>
        <v>#N/A</v>
      </c>
    </row>
    <row r="46" spans="1:8" x14ac:dyDescent="0.45">
      <c r="A46" t="s">
        <v>454</v>
      </c>
      <c r="B46" t="s">
        <v>90</v>
      </c>
      <c r="C46">
        <v>10</v>
      </c>
      <c r="D46" s="2">
        <v>0</v>
      </c>
      <c r="E46" s="2">
        <v>0</v>
      </c>
      <c r="F46" s="2">
        <v>1.4</v>
      </c>
      <c r="G46" t="e">
        <f>_xlfn.XMATCH(A46,RHH!A:A)</f>
        <v>#N/A</v>
      </c>
      <c r="H46" t="e">
        <f>_xlfn.XMATCH(A46,LHH!A:A)</f>
        <v>#N/A</v>
      </c>
    </row>
    <row r="47" spans="1:8" x14ac:dyDescent="0.45">
      <c r="A47" t="s">
        <v>574</v>
      </c>
      <c r="B47" t="s">
        <v>542</v>
      </c>
      <c r="C47">
        <v>11</v>
      </c>
      <c r="D47" s="2">
        <v>9.0909089999999998E-2</v>
      </c>
      <c r="E47" s="2">
        <v>0.36363635999999999</v>
      </c>
      <c r="F47" s="2">
        <v>0.11111111</v>
      </c>
      <c r="G47" t="e">
        <f>_xlfn.XMATCH(A47,RHH!A:A)</f>
        <v>#N/A</v>
      </c>
      <c r="H47" t="e">
        <f>_xlfn.XMATCH(A47,LHH!A:A)</f>
        <v>#N/A</v>
      </c>
    </row>
    <row r="48" spans="1:8" x14ac:dyDescent="0.45">
      <c r="A48" t="s">
        <v>480</v>
      </c>
      <c r="B48" t="s">
        <v>93</v>
      </c>
      <c r="C48">
        <v>11</v>
      </c>
      <c r="D48" s="2">
        <v>9.0909089999999998E-2</v>
      </c>
      <c r="E48" s="2">
        <v>0.63636364000000001</v>
      </c>
      <c r="F48" s="2">
        <v>0.2</v>
      </c>
      <c r="G48" t="e">
        <f>_xlfn.XMATCH(A48,RHH!A:A)</f>
        <v>#N/A</v>
      </c>
      <c r="H48" t="e">
        <f>_xlfn.XMATCH(A48,LHH!A:A)</f>
        <v>#N/A</v>
      </c>
    </row>
    <row r="49" spans="1:8" x14ac:dyDescent="0.45">
      <c r="A49" t="s">
        <v>469</v>
      </c>
      <c r="B49" t="s">
        <v>33</v>
      </c>
      <c r="C49">
        <v>14</v>
      </c>
      <c r="D49" s="2">
        <v>0</v>
      </c>
      <c r="E49" s="2">
        <v>0.71428570999999996</v>
      </c>
      <c r="F49" s="2">
        <v>7.1428569999999997E-2</v>
      </c>
      <c r="G49" t="e">
        <f>_xlfn.XMATCH(A49,RHH!A:A)</f>
        <v>#N/A</v>
      </c>
      <c r="H49" t="e">
        <f>_xlfn.XMATCH(A49,LHH!A:A)</f>
        <v>#N/A</v>
      </c>
    </row>
    <row r="50" spans="1:8" x14ac:dyDescent="0.45">
      <c r="A50" t="s">
        <v>457</v>
      </c>
      <c r="B50" t="s">
        <v>112</v>
      </c>
      <c r="C50">
        <v>10</v>
      </c>
      <c r="D50" s="2">
        <v>0.4</v>
      </c>
      <c r="E50" s="2">
        <v>0.4</v>
      </c>
      <c r="F50" s="2">
        <v>0.16666666999999999</v>
      </c>
      <c r="G50" t="e">
        <f>_xlfn.XMATCH(A50,RHH!A:A)</f>
        <v>#N/A</v>
      </c>
      <c r="H50" t="e">
        <f>_xlfn.XMATCH(A50,LHH!A:A)</f>
        <v>#N/A</v>
      </c>
    </row>
    <row r="51" spans="1:8" x14ac:dyDescent="0.45">
      <c r="A51" t="s">
        <v>380</v>
      </c>
      <c r="B51" t="s">
        <v>63</v>
      </c>
      <c r="C51">
        <v>70</v>
      </c>
      <c r="D51" s="2">
        <v>4.2857140000000002E-2</v>
      </c>
      <c r="E51" s="2">
        <v>0.2</v>
      </c>
      <c r="F51" s="2">
        <v>0.16666666999999999</v>
      </c>
      <c r="G51">
        <f>_xlfn.XMATCH(A51,RHH!A:A)</f>
        <v>124</v>
      </c>
      <c r="H51" t="e">
        <f>_xlfn.XMATCH(A51,LHH!A:A)</f>
        <v>#N/A</v>
      </c>
    </row>
    <row r="52" spans="1:8" x14ac:dyDescent="0.45">
      <c r="A52" t="s">
        <v>199</v>
      </c>
      <c r="B52" t="s">
        <v>117</v>
      </c>
      <c r="C52">
        <v>53</v>
      </c>
      <c r="D52" s="2">
        <v>9.4339619999999999E-2</v>
      </c>
      <c r="E52" s="2">
        <v>0.32075471999999999</v>
      </c>
      <c r="F52" s="2">
        <v>0.15217391</v>
      </c>
      <c r="G52">
        <f>_xlfn.XMATCH(A52,RHH!A:A)</f>
        <v>226</v>
      </c>
      <c r="H52" t="e">
        <f>_xlfn.XMATCH(A52,LHH!A:A)</f>
        <v>#N/A</v>
      </c>
    </row>
    <row r="53" spans="1:8" x14ac:dyDescent="0.45">
      <c r="A53" t="s">
        <v>395</v>
      </c>
      <c r="B53" t="s">
        <v>20</v>
      </c>
      <c r="C53">
        <v>41</v>
      </c>
      <c r="D53" s="2">
        <v>9.7560980000000005E-2</v>
      </c>
      <c r="E53" s="2">
        <v>0.26829268000000001</v>
      </c>
      <c r="F53" s="2">
        <v>5.5555559999999997E-2</v>
      </c>
      <c r="G53">
        <f>_xlfn.XMATCH(A53,RHH!A:A)</f>
        <v>129</v>
      </c>
      <c r="H53" t="e">
        <f>_xlfn.XMATCH(A53,LHH!A:A)</f>
        <v>#N/A</v>
      </c>
    </row>
    <row r="54" spans="1:8" x14ac:dyDescent="0.45">
      <c r="A54" t="s">
        <v>369</v>
      </c>
      <c r="B54" t="s">
        <v>55</v>
      </c>
      <c r="C54">
        <v>64</v>
      </c>
      <c r="D54" s="2">
        <v>4.6875E-2</v>
      </c>
      <c r="E54" s="2">
        <v>0.34375</v>
      </c>
      <c r="F54" s="2">
        <v>0.21666667000000001</v>
      </c>
      <c r="G54">
        <f>_xlfn.XMATCH(A54,RHH!A:A)</f>
        <v>90</v>
      </c>
      <c r="H54" t="e">
        <f>_xlfn.XMATCH(A54,LHH!A:A)</f>
        <v>#N/A</v>
      </c>
    </row>
    <row r="55" spans="1:8" x14ac:dyDescent="0.45">
      <c r="A55" t="s">
        <v>296</v>
      </c>
      <c r="B55" t="s">
        <v>24</v>
      </c>
      <c r="C55">
        <v>65</v>
      </c>
      <c r="D55" s="2">
        <v>0.12307692000000001</v>
      </c>
      <c r="E55" s="2">
        <v>0.33846154000000001</v>
      </c>
      <c r="F55" s="2">
        <v>0.26315789000000001</v>
      </c>
      <c r="G55">
        <f>_xlfn.XMATCH(A55,RHH!A:A)</f>
        <v>214</v>
      </c>
      <c r="H55" t="e">
        <f>_xlfn.XMATCH(A55,LHH!A:A)</f>
        <v>#N/A</v>
      </c>
    </row>
    <row r="56" spans="1:8" x14ac:dyDescent="0.45">
      <c r="A56" t="s">
        <v>388</v>
      </c>
      <c r="B56" t="s">
        <v>112</v>
      </c>
      <c r="C56">
        <v>43</v>
      </c>
      <c r="D56" s="2">
        <v>6.976744E-2</v>
      </c>
      <c r="E56" s="2">
        <v>0.37209302</v>
      </c>
      <c r="F56" s="2">
        <v>0.15</v>
      </c>
      <c r="G56">
        <f>_xlfn.XMATCH(A56,RHH!A:A)</f>
        <v>223</v>
      </c>
      <c r="H56" t="e">
        <f>_xlfn.XMATCH(A56,LHH!A:A)</f>
        <v>#N/A</v>
      </c>
    </row>
    <row r="57" spans="1:8" x14ac:dyDescent="0.45">
      <c r="A57" t="s">
        <v>290</v>
      </c>
      <c r="B57" t="s">
        <v>7</v>
      </c>
      <c r="C57">
        <v>63</v>
      </c>
      <c r="D57" s="2">
        <v>0.12698413</v>
      </c>
      <c r="E57" s="2">
        <v>0.33333332999999998</v>
      </c>
      <c r="F57" s="2">
        <v>0.29090908999999998</v>
      </c>
      <c r="G57">
        <f>_xlfn.XMATCH(A57,RHH!A:A)</f>
        <v>203</v>
      </c>
      <c r="H57" t="e">
        <f>_xlfn.XMATCH(A57,LHH!A:A)</f>
        <v>#N/A</v>
      </c>
    </row>
    <row r="58" spans="1:8" x14ac:dyDescent="0.45">
      <c r="A58" t="s">
        <v>228</v>
      </c>
      <c r="B58" t="s">
        <v>65</v>
      </c>
      <c r="C58">
        <v>52</v>
      </c>
      <c r="D58" s="2">
        <v>0.13461538000000001</v>
      </c>
      <c r="E58" s="2">
        <v>0.26923077000000001</v>
      </c>
      <c r="F58" s="2">
        <v>0.22727273000000001</v>
      </c>
      <c r="G58">
        <f>_xlfn.XMATCH(A58,RHH!A:A)</f>
        <v>206</v>
      </c>
      <c r="H58" t="e">
        <f>_xlfn.XMATCH(A58,LHH!A:A)</f>
        <v>#N/A</v>
      </c>
    </row>
    <row r="59" spans="1:8" x14ac:dyDescent="0.45">
      <c r="A59" t="s">
        <v>271</v>
      </c>
      <c r="B59" t="s">
        <v>53</v>
      </c>
      <c r="C59">
        <v>49</v>
      </c>
      <c r="D59" s="2">
        <v>0.16326531</v>
      </c>
      <c r="E59" s="2">
        <v>0.22448979999999999</v>
      </c>
      <c r="F59" s="2">
        <v>0.21052631999999999</v>
      </c>
      <c r="G59">
        <f>_xlfn.XMATCH(A59,RHH!A:A)</f>
        <v>165</v>
      </c>
      <c r="H59" t="e">
        <f>_xlfn.XMATCH(A59,LHH!A:A)</f>
        <v>#N/A</v>
      </c>
    </row>
    <row r="60" spans="1:8" x14ac:dyDescent="0.45">
      <c r="A60" t="s">
        <v>304</v>
      </c>
      <c r="B60" t="s">
        <v>14</v>
      </c>
      <c r="C60">
        <v>37</v>
      </c>
      <c r="D60" s="2">
        <v>8.108108E-2</v>
      </c>
      <c r="E60" s="2">
        <v>0.48648648999999999</v>
      </c>
      <c r="F60" s="2">
        <v>0.17647059000000001</v>
      </c>
      <c r="G60">
        <f>_xlfn.XMATCH(A60,RHH!A:A)</f>
        <v>258</v>
      </c>
      <c r="H60" t="e">
        <f>_xlfn.XMATCH(A60,LHH!A:A)</f>
        <v>#N/A</v>
      </c>
    </row>
    <row r="61" spans="1:8" x14ac:dyDescent="0.45">
      <c r="A61" t="s">
        <v>365</v>
      </c>
      <c r="B61" t="s">
        <v>114</v>
      </c>
      <c r="C61">
        <v>57</v>
      </c>
      <c r="D61" s="2">
        <v>5.2631579999999997E-2</v>
      </c>
      <c r="E61" s="2">
        <v>3.5087720000000003E-2</v>
      </c>
      <c r="F61" s="2">
        <v>0.16981131999999999</v>
      </c>
      <c r="G61">
        <f>_xlfn.XMATCH(A61,RHH!A:A)</f>
        <v>111</v>
      </c>
      <c r="H61" t="e">
        <f>_xlfn.XMATCH(A61,LHH!A:A)</f>
        <v>#N/A</v>
      </c>
    </row>
    <row r="62" spans="1:8" x14ac:dyDescent="0.45">
      <c r="A62" t="s">
        <v>362</v>
      </c>
      <c r="B62" t="s">
        <v>44</v>
      </c>
      <c r="C62">
        <v>29</v>
      </c>
      <c r="D62" s="2">
        <v>0.13793103000000001</v>
      </c>
      <c r="E62" s="2">
        <v>0.24137931000000001</v>
      </c>
      <c r="F62" s="2">
        <v>0.04</v>
      </c>
      <c r="G62">
        <f>_xlfn.XMATCH(A62,RHH!A:A)</f>
        <v>198</v>
      </c>
      <c r="H62" t="e">
        <f>_xlfn.XMATCH(A62,LHH!A:A)</f>
        <v>#N/A</v>
      </c>
    </row>
    <row r="63" spans="1:8" x14ac:dyDescent="0.45">
      <c r="A63" t="s">
        <v>71</v>
      </c>
      <c r="B63" t="s">
        <v>55</v>
      </c>
      <c r="C63">
        <v>65</v>
      </c>
      <c r="D63" s="2">
        <v>0.23076922999999999</v>
      </c>
      <c r="E63" s="2">
        <v>0.26153845999999997</v>
      </c>
      <c r="F63" s="2">
        <v>0.34</v>
      </c>
      <c r="G63">
        <f>_xlfn.XMATCH(A63,RHH!A:A)</f>
        <v>62</v>
      </c>
      <c r="H63" t="e">
        <f>_xlfn.XMATCH(A63,LHH!A:A)</f>
        <v>#N/A</v>
      </c>
    </row>
    <row r="64" spans="1:8" x14ac:dyDescent="0.45">
      <c r="A64" t="s">
        <v>458</v>
      </c>
      <c r="B64" t="s">
        <v>37</v>
      </c>
      <c r="C64">
        <v>38</v>
      </c>
      <c r="D64" s="2">
        <v>2.6315789999999999E-2</v>
      </c>
      <c r="E64" s="2">
        <v>0.42105262999999998</v>
      </c>
      <c r="F64" s="2">
        <v>0.16216216</v>
      </c>
      <c r="G64">
        <f>_xlfn.XMATCH(A64,RHH!A:A)</f>
        <v>73</v>
      </c>
      <c r="H64" t="e">
        <f>_xlfn.XMATCH(A64,LHH!A:A)</f>
        <v>#N/A</v>
      </c>
    </row>
    <row r="65" spans="1:8" x14ac:dyDescent="0.45">
      <c r="A65" t="s">
        <v>355</v>
      </c>
      <c r="B65" t="s">
        <v>78</v>
      </c>
      <c r="C65">
        <v>34</v>
      </c>
      <c r="D65" s="2">
        <v>8.8235289999999994E-2</v>
      </c>
      <c r="E65" s="2">
        <v>0.47058823999999999</v>
      </c>
      <c r="F65" s="2">
        <v>0.16666666999999999</v>
      </c>
      <c r="G65">
        <f>_xlfn.XMATCH(A65,RHH!A:A)</f>
        <v>207</v>
      </c>
      <c r="H65" t="e">
        <f>_xlfn.XMATCH(A65,LHH!A:A)</f>
        <v>#N/A</v>
      </c>
    </row>
    <row r="66" spans="1:8" x14ac:dyDescent="0.45">
      <c r="A66" t="s">
        <v>343</v>
      </c>
      <c r="B66" t="s">
        <v>22</v>
      </c>
      <c r="C66">
        <v>43</v>
      </c>
      <c r="D66" s="2">
        <v>6.976744E-2</v>
      </c>
      <c r="E66" s="2">
        <v>0.37209302</v>
      </c>
      <c r="F66" s="2">
        <v>0.22500000000000001</v>
      </c>
      <c r="G66">
        <f>_xlfn.XMATCH(A66,RHH!A:A)</f>
        <v>112</v>
      </c>
      <c r="H66" t="e">
        <f>_xlfn.XMATCH(A66,LHH!A:A)</f>
        <v>#N/A</v>
      </c>
    </row>
    <row r="67" spans="1:8" x14ac:dyDescent="0.45">
      <c r="A67" t="s">
        <v>300</v>
      </c>
      <c r="B67" t="s">
        <v>35</v>
      </c>
      <c r="C67">
        <v>81</v>
      </c>
      <c r="D67" s="2">
        <v>8.6419750000000004E-2</v>
      </c>
      <c r="E67" s="2">
        <v>0.16049383</v>
      </c>
      <c r="F67" s="2">
        <v>0.27027026999999998</v>
      </c>
      <c r="G67">
        <f>_xlfn.XMATCH(A67,RHH!A:A)</f>
        <v>228</v>
      </c>
      <c r="H67" t="e">
        <f>_xlfn.XMATCH(A67,LHH!A:A)</f>
        <v>#N/A</v>
      </c>
    </row>
    <row r="68" spans="1:8" x14ac:dyDescent="0.45">
      <c r="A68" t="s">
        <v>9</v>
      </c>
      <c r="B68" t="s">
        <v>10</v>
      </c>
      <c r="C68">
        <v>47</v>
      </c>
      <c r="D68" s="2">
        <v>0.25531914999999999</v>
      </c>
      <c r="E68" s="2">
        <v>0.25531914999999999</v>
      </c>
      <c r="F68" s="2">
        <v>0.29411765000000001</v>
      </c>
      <c r="G68">
        <f>_xlfn.XMATCH(A68,RHH!A:A)</f>
        <v>16</v>
      </c>
      <c r="H68" t="e">
        <f>_xlfn.XMATCH(A68,LHH!A:A)</f>
        <v>#N/A</v>
      </c>
    </row>
    <row r="69" spans="1:8" x14ac:dyDescent="0.45">
      <c r="A69" t="s">
        <v>376</v>
      </c>
      <c r="B69" t="s">
        <v>90</v>
      </c>
      <c r="C69">
        <v>43</v>
      </c>
      <c r="D69" s="2">
        <v>6.976744E-2</v>
      </c>
      <c r="E69" s="2">
        <v>0.27906976999999999</v>
      </c>
      <c r="F69" s="2">
        <v>0.2</v>
      </c>
      <c r="G69">
        <f>_xlfn.XMATCH(A69,RHH!A:A)</f>
        <v>245</v>
      </c>
      <c r="H69" t="e">
        <f>_xlfn.XMATCH(A69,LHH!A:A)</f>
        <v>#N/A</v>
      </c>
    </row>
    <row r="70" spans="1:8" x14ac:dyDescent="0.45">
      <c r="A70" t="s">
        <v>267</v>
      </c>
      <c r="B70" t="s">
        <v>63</v>
      </c>
      <c r="C70">
        <v>85</v>
      </c>
      <c r="D70" s="2">
        <v>0.12941175999999999</v>
      </c>
      <c r="E70" s="2">
        <v>0.36470587999999998</v>
      </c>
      <c r="F70" s="2">
        <v>0.43055556</v>
      </c>
      <c r="G70">
        <f>_xlfn.XMATCH(A70,RHH!A:A)</f>
        <v>266</v>
      </c>
      <c r="H70" t="e">
        <f>_xlfn.XMATCH(A70,LHH!A:A)</f>
        <v>#N/A</v>
      </c>
    </row>
    <row r="71" spans="1:8" x14ac:dyDescent="0.45">
      <c r="A71" t="s">
        <v>203</v>
      </c>
      <c r="B71" t="s">
        <v>117</v>
      </c>
      <c r="C71">
        <v>47</v>
      </c>
      <c r="D71" s="2">
        <v>6.3829789999999997E-2</v>
      </c>
      <c r="E71" s="2">
        <v>0.46808511000000003</v>
      </c>
      <c r="F71" s="2">
        <v>0.34090909000000003</v>
      </c>
      <c r="G71">
        <f>_xlfn.XMATCH(A71,RHH!A:A)</f>
        <v>126</v>
      </c>
      <c r="H71" t="e">
        <f>_xlfn.XMATCH(A71,LHH!A:A)</f>
        <v>#N/A</v>
      </c>
    </row>
    <row r="72" spans="1:8" x14ac:dyDescent="0.45">
      <c r="A72" t="s">
        <v>184</v>
      </c>
      <c r="B72" t="s">
        <v>57</v>
      </c>
      <c r="C72">
        <v>47</v>
      </c>
      <c r="D72" s="2">
        <v>0.23404254999999999</v>
      </c>
      <c r="E72" s="2">
        <v>0.19148936</v>
      </c>
      <c r="F72" s="2">
        <v>0.27777777999999997</v>
      </c>
      <c r="G72">
        <f>_xlfn.XMATCH(A72,RHH!A:A)</f>
        <v>36</v>
      </c>
      <c r="H72" t="e">
        <f>_xlfn.XMATCH(A72,LHH!A:A)</f>
        <v>#N/A</v>
      </c>
    </row>
    <row r="73" spans="1:8" x14ac:dyDescent="0.45">
      <c r="A73" t="s">
        <v>166</v>
      </c>
      <c r="B73" t="s">
        <v>114</v>
      </c>
      <c r="C73">
        <v>28</v>
      </c>
      <c r="D73" s="2">
        <v>0.10714286000000001</v>
      </c>
      <c r="E73" s="2">
        <v>0.25</v>
      </c>
      <c r="F73" s="2">
        <v>0.125</v>
      </c>
      <c r="G73">
        <f>_xlfn.XMATCH(A73,RHH!A:A)</f>
        <v>96</v>
      </c>
      <c r="H73" t="e">
        <f>_xlfn.XMATCH(A73,LHH!A:A)</f>
        <v>#N/A</v>
      </c>
    </row>
    <row r="74" spans="1:8" x14ac:dyDescent="0.45">
      <c r="A74" t="s">
        <v>172</v>
      </c>
      <c r="B74" t="s">
        <v>112</v>
      </c>
      <c r="C74">
        <v>29</v>
      </c>
      <c r="D74" s="2">
        <v>6.8965520000000002E-2</v>
      </c>
      <c r="E74" s="2">
        <v>0.31034483000000002</v>
      </c>
      <c r="F74" s="2">
        <v>0.14814815000000001</v>
      </c>
      <c r="G74">
        <f>_xlfn.XMATCH(A74,RHH!A:A)</f>
        <v>35</v>
      </c>
      <c r="H74" t="e">
        <f>_xlfn.XMATCH(A74,LHH!A:A)</f>
        <v>#N/A</v>
      </c>
    </row>
    <row r="75" spans="1:8" x14ac:dyDescent="0.45">
      <c r="A75" t="s">
        <v>613</v>
      </c>
      <c r="B75" t="s">
        <v>55</v>
      </c>
      <c r="C75">
        <v>23</v>
      </c>
      <c r="D75" s="2">
        <v>4.3478259999999998E-2</v>
      </c>
      <c r="E75" s="2">
        <v>0.47826087</v>
      </c>
      <c r="F75" s="2">
        <v>9.0909089999999998E-2</v>
      </c>
      <c r="G75">
        <f>_xlfn.XMATCH(A75,RHH!A:A)</f>
        <v>189</v>
      </c>
      <c r="H75" t="e">
        <f>_xlfn.XMATCH(A75,LHH!A:A)</f>
        <v>#N/A</v>
      </c>
    </row>
    <row r="76" spans="1:8" x14ac:dyDescent="0.45">
      <c r="A76" t="s">
        <v>103</v>
      </c>
      <c r="B76" t="s">
        <v>37</v>
      </c>
      <c r="C76">
        <v>66</v>
      </c>
      <c r="D76" s="2">
        <v>9.0909089999999998E-2</v>
      </c>
      <c r="E76" s="2">
        <v>0.22727273000000001</v>
      </c>
      <c r="F76" s="2">
        <v>0.30508475000000002</v>
      </c>
      <c r="G76">
        <f>_xlfn.XMATCH(A76,RHH!A:A)</f>
        <v>19</v>
      </c>
      <c r="H76" t="e">
        <f>_xlfn.XMATCH(A76,LHH!A:A)</f>
        <v>#N/A</v>
      </c>
    </row>
    <row r="77" spans="1:8" x14ac:dyDescent="0.45">
      <c r="A77" t="s">
        <v>170</v>
      </c>
      <c r="B77" t="s">
        <v>93</v>
      </c>
      <c r="C77">
        <v>90</v>
      </c>
      <c r="D77" s="2">
        <v>0.13333333</v>
      </c>
      <c r="E77" s="2">
        <v>0.17777778</v>
      </c>
      <c r="F77" s="2">
        <v>0.33766234000000001</v>
      </c>
      <c r="G77">
        <f>_xlfn.XMATCH(A77,RHH!A:A)</f>
        <v>250</v>
      </c>
      <c r="H77" t="e">
        <f>_xlfn.XMATCH(A77,LHH!A:A)</f>
        <v>#N/A</v>
      </c>
    </row>
    <row r="78" spans="1:8" x14ac:dyDescent="0.45">
      <c r="A78" t="s">
        <v>234</v>
      </c>
      <c r="B78" t="s">
        <v>27</v>
      </c>
      <c r="C78">
        <v>57</v>
      </c>
      <c r="D78" s="2">
        <v>5.2631579999999997E-2</v>
      </c>
      <c r="E78" s="2">
        <v>0.24561404000000001</v>
      </c>
      <c r="F78" s="2">
        <v>0.28301886999999998</v>
      </c>
      <c r="G78">
        <f>_xlfn.XMATCH(A78,RHH!A:A)</f>
        <v>55</v>
      </c>
      <c r="H78" t="e">
        <f>_xlfn.XMATCH(A78,LHH!A:A)</f>
        <v>#N/A</v>
      </c>
    </row>
    <row r="79" spans="1:8" x14ac:dyDescent="0.45">
      <c r="A79" t="s">
        <v>266</v>
      </c>
      <c r="B79" t="s">
        <v>93</v>
      </c>
      <c r="C79">
        <v>78</v>
      </c>
      <c r="D79" s="2">
        <v>0.11538461999999999</v>
      </c>
      <c r="E79" s="2">
        <v>0.33333332999999998</v>
      </c>
      <c r="F79" s="2">
        <v>0.40579710000000002</v>
      </c>
      <c r="G79">
        <f>_xlfn.XMATCH(A79,RHH!A:A)</f>
        <v>243</v>
      </c>
      <c r="H79" t="e">
        <f>_xlfn.XMATCH(A79,LHH!A:A)</f>
        <v>#N/A</v>
      </c>
    </row>
    <row r="80" spans="1:8" x14ac:dyDescent="0.45">
      <c r="A80" t="s">
        <v>554</v>
      </c>
      <c r="B80" t="s">
        <v>24</v>
      </c>
      <c r="C80">
        <v>38</v>
      </c>
      <c r="D80" s="2">
        <v>0</v>
      </c>
      <c r="E80" s="2">
        <v>0.34210526000000002</v>
      </c>
      <c r="F80" s="2">
        <v>0.23684210999999999</v>
      </c>
      <c r="G80">
        <f>_xlfn.XMATCH(A80,RHH!A:A)</f>
        <v>63</v>
      </c>
      <c r="H80" t="e">
        <f>_xlfn.XMATCH(A80,LHH!A:A)</f>
        <v>#N/A</v>
      </c>
    </row>
    <row r="81" spans="1:8" x14ac:dyDescent="0.45">
      <c r="A81" t="s">
        <v>253</v>
      </c>
      <c r="B81" t="s">
        <v>112</v>
      </c>
      <c r="C81">
        <v>44</v>
      </c>
      <c r="D81" s="2">
        <v>9.0909089999999998E-2</v>
      </c>
      <c r="E81" s="2">
        <v>0.31818182</v>
      </c>
      <c r="F81" s="2">
        <v>0.3</v>
      </c>
      <c r="G81">
        <f>_xlfn.XMATCH(A81,RHH!A:A)</f>
        <v>211</v>
      </c>
      <c r="H81" t="e">
        <f>_xlfn.XMATCH(A81,LHH!A:A)</f>
        <v>#N/A</v>
      </c>
    </row>
    <row r="82" spans="1:8" x14ac:dyDescent="0.45">
      <c r="A82" t="s">
        <v>382</v>
      </c>
      <c r="B82" t="s">
        <v>55</v>
      </c>
      <c r="C82">
        <v>31</v>
      </c>
      <c r="D82" s="2">
        <v>6.4516130000000005E-2</v>
      </c>
      <c r="E82" s="2">
        <v>0.32258065000000002</v>
      </c>
      <c r="F82" s="2">
        <v>0.21428570999999999</v>
      </c>
      <c r="G82">
        <f>_xlfn.XMATCH(A82,RHH!A:A)</f>
        <v>242</v>
      </c>
      <c r="H82" t="e">
        <f>_xlfn.XMATCH(A82,LHH!A:A)</f>
        <v>#N/A</v>
      </c>
    </row>
    <row r="83" spans="1:8" x14ac:dyDescent="0.45">
      <c r="A83" t="s">
        <v>314</v>
      </c>
      <c r="B83" t="s">
        <v>8</v>
      </c>
      <c r="C83">
        <v>21</v>
      </c>
      <c r="D83" s="2">
        <v>4.7619050000000003E-2</v>
      </c>
      <c r="E83" s="2">
        <v>0.38095237999999998</v>
      </c>
      <c r="F83" s="2">
        <v>0.10526315999999999</v>
      </c>
      <c r="G83">
        <f>_xlfn.XMATCH(A83,RHH!A:A)</f>
        <v>213</v>
      </c>
      <c r="H83" t="e">
        <f>_xlfn.XMATCH(A83,LHH!A:A)</f>
        <v>#N/A</v>
      </c>
    </row>
    <row r="84" spans="1:8" x14ac:dyDescent="0.45">
      <c r="A84" t="s">
        <v>556</v>
      </c>
      <c r="B84" t="s">
        <v>24</v>
      </c>
      <c r="C84">
        <v>21</v>
      </c>
      <c r="D84" s="2">
        <v>0.14285713999999999</v>
      </c>
      <c r="E84" s="2">
        <v>0.23809524000000001</v>
      </c>
      <c r="F84" s="2">
        <v>0.11111111</v>
      </c>
      <c r="G84">
        <f>_xlfn.XMATCH(A84,RHH!A:A)</f>
        <v>160</v>
      </c>
      <c r="H84" t="e">
        <f>_xlfn.XMATCH(A84,LHH!A:A)</f>
        <v>#N/A</v>
      </c>
    </row>
    <row r="85" spans="1:8" x14ac:dyDescent="0.45">
      <c r="A85" t="s">
        <v>264</v>
      </c>
      <c r="B85" t="s">
        <v>10</v>
      </c>
      <c r="C85">
        <v>51</v>
      </c>
      <c r="D85" s="2">
        <v>0.15686275</v>
      </c>
      <c r="E85" s="2">
        <v>7.843137E-2</v>
      </c>
      <c r="F85" s="2">
        <v>0.26190476000000001</v>
      </c>
      <c r="G85">
        <f>_xlfn.XMATCH(A85,RHH!A:A)</f>
        <v>81</v>
      </c>
      <c r="H85" t="e">
        <f>_xlfn.XMATCH(A85,LHH!A:A)</f>
        <v>#N/A</v>
      </c>
    </row>
    <row r="86" spans="1:8" x14ac:dyDescent="0.45">
      <c r="A86" t="s">
        <v>311</v>
      </c>
      <c r="B86" t="s">
        <v>42</v>
      </c>
      <c r="C86">
        <v>47</v>
      </c>
      <c r="D86" s="2">
        <v>0.10638298</v>
      </c>
      <c r="E86" s="2">
        <v>0.27659573999999998</v>
      </c>
      <c r="F86" s="2">
        <v>0.31707317000000002</v>
      </c>
      <c r="G86">
        <f>_xlfn.XMATCH(A86,RHH!A:A)</f>
        <v>125</v>
      </c>
      <c r="H86" t="e">
        <f>_xlfn.XMATCH(A86,LHH!A:A)</f>
        <v>#N/A</v>
      </c>
    </row>
    <row r="87" spans="1:8" x14ac:dyDescent="0.45">
      <c r="A87" t="s">
        <v>312</v>
      </c>
      <c r="B87" t="s">
        <v>65</v>
      </c>
      <c r="C87">
        <v>22</v>
      </c>
      <c r="D87" s="2">
        <v>0</v>
      </c>
      <c r="E87" s="2">
        <v>0.59090909000000003</v>
      </c>
      <c r="F87" s="2">
        <v>0.23809524000000001</v>
      </c>
      <c r="G87">
        <f>_xlfn.XMATCH(A87,RHH!A:A)</f>
        <v>219</v>
      </c>
      <c r="H87" t="e">
        <f>_xlfn.XMATCH(A87,LHH!A:A)</f>
        <v>#N/A</v>
      </c>
    </row>
    <row r="88" spans="1:8" x14ac:dyDescent="0.45">
      <c r="A88" t="s">
        <v>425</v>
      </c>
      <c r="B88" t="s">
        <v>66</v>
      </c>
      <c r="C88">
        <v>37</v>
      </c>
      <c r="D88" s="2">
        <v>8.108108E-2</v>
      </c>
      <c r="E88" s="2">
        <v>0.18918919000000001</v>
      </c>
      <c r="F88" s="2">
        <v>0.24242424000000001</v>
      </c>
      <c r="G88">
        <f>_xlfn.XMATCH(A88,RHH!A:A)</f>
        <v>232</v>
      </c>
      <c r="H88" t="e">
        <f>_xlfn.XMATCH(A88,LHH!A:A)</f>
        <v>#N/A</v>
      </c>
    </row>
    <row r="89" spans="1:8" x14ac:dyDescent="0.45">
      <c r="A89" t="s">
        <v>317</v>
      </c>
      <c r="B89" t="s">
        <v>65</v>
      </c>
      <c r="C89">
        <v>31</v>
      </c>
      <c r="D89" s="2">
        <v>3.2258059999999998E-2</v>
      </c>
      <c r="E89" s="2">
        <v>0.45161289999999998</v>
      </c>
      <c r="F89" s="2">
        <v>0.3</v>
      </c>
      <c r="G89">
        <f>_xlfn.XMATCH(A89,RHH!A:A)</f>
        <v>105</v>
      </c>
      <c r="H89" t="e">
        <f>_xlfn.XMATCH(A89,LHH!A:A)</f>
        <v>#N/A</v>
      </c>
    </row>
    <row r="90" spans="1:8" x14ac:dyDescent="0.45">
      <c r="A90" t="s">
        <v>224</v>
      </c>
      <c r="B90" t="s">
        <v>27</v>
      </c>
      <c r="C90">
        <v>66</v>
      </c>
      <c r="D90" s="2">
        <v>6.0606060000000003E-2</v>
      </c>
      <c r="E90" s="2">
        <v>0.16666666999999999</v>
      </c>
      <c r="F90" s="2">
        <v>0.29508197000000003</v>
      </c>
      <c r="G90">
        <f>_xlfn.XMATCH(A90,RHH!A:A)</f>
        <v>87</v>
      </c>
      <c r="H90" t="e">
        <f>_xlfn.XMATCH(A90,LHH!A:A)</f>
        <v>#N/A</v>
      </c>
    </row>
    <row r="91" spans="1:8" x14ac:dyDescent="0.45">
      <c r="A91" t="s">
        <v>364</v>
      </c>
      <c r="B91" t="s">
        <v>31</v>
      </c>
      <c r="C91">
        <v>20</v>
      </c>
      <c r="D91" s="2">
        <v>0.05</v>
      </c>
      <c r="E91" s="2">
        <v>0.4</v>
      </c>
      <c r="F91" s="2">
        <v>0.15789474000000001</v>
      </c>
      <c r="G91">
        <f>_xlfn.XMATCH(A91,RHH!A:A)</f>
        <v>261</v>
      </c>
      <c r="H91" t="e">
        <f>_xlfn.XMATCH(A91,LHH!A:A)</f>
        <v>#N/A</v>
      </c>
    </row>
    <row r="92" spans="1:8" x14ac:dyDescent="0.45">
      <c r="A92" t="s">
        <v>245</v>
      </c>
      <c r="B92" t="s">
        <v>37</v>
      </c>
      <c r="C92">
        <v>43</v>
      </c>
      <c r="D92" s="2">
        <v>0.11627907</v>
      </c>
      <c r="E92" s="2">
        <v>0.25581395000000001</v>
      </c>
      <c r="F92" s="2">
        <v>0.31578947000000002</v>
      </c>
      <c r="G92">
        <f>_xlfn.XMATCH(A92,RHH!A:A)</f>
        <v>45</v>
      </c>
      <c r="H92" t="e">
        <f>_xlfn.XMATCH(A92,LHH!A:A)</f>
        <v>#N/A</v>
      </c>
    </row>
    <row r="93" spans="1:8" x14ac:dyDescent="0.45">
      <c r="A93" t="s">
        <v>524</v>
      </c>
      <c r="B93" t="s">
        <v>37</v>
      </c>
      <c r="C93">
        <v>24</v>
      </c>
      <c r="D93" s="2">
        <v>0.125</v>
      </c>
      <c r="E93" s="2">
        <v>0.5</v>
      </c>
      <c r="F93" s="2">
        <v>0.33333332999999998</v>
      </c>
      <c r="G93">
        <f>_xlfn.XMATCH(A93,RHH!A:A)</f>
        <v>147</v>
      </c>
      <c r="H93" t="e">
        <f>_xlfn.XMATCH(A93,LHH!A:A)</f>
        <v>#N/A</v>
      </c>
    </row>
    <row r="94" spans="1:8" x14ac:dyDescent="0.45">
      <c r="A94" t="s">
        <v>128</v>
      </c>
      <c r="B94" t="s">
        <v>93</v>
      </c>
      <c r="C94">
        <v>89</v>
      </c>
      <c r="D94" s="2">
        <v>0.10112359999999999</v>
      </c>
      <c r="E94" s="2">
        <v>0.28089888000000002</v>
      </c>
      <c r="F94" s="2">
        <v>0.4</v>
      </c>
      <c r="G94">
        <f>_xlfn.XMATCH(A94,RHH!A:A)</f>
        <v>171</v>
      </c>
      <c r="H94" t="e">
        <f>_xlfn.XMATCH(A94,LHH!A:A)</f>
        <v>#N/A</v>
      </c>
    </row>
    <row r="95" spans="1:8" x14ac:dyDescent="0.45">
      <c r="A95" t="s">
        <v>523</v>
      </c>
      <c r="B95" t="s">
        <v>10</v>
      </c>
      <c r="C95">
        <v>40</v>
      </c>
      <c r="D95" s="2">
        <v>0.1</v>
      </c>
      <c r="E95" s="2">
        <v>0.3</v>
      </c>
      <c r="F95" s="2">
        <v>0.32352941000000002</v>
      </c>
      <c r="G95">
        <f>_xlfn.XMATCH(A95,RHH!A:A)</f>
        <v>66</v>
      </c>
      <c r="H95" t="e">
        <f>_xlfn.XMATCH(A95,LHH!A:A)</f>
        <v>#N/A</v>
      </c>
    </row>
    <row r="96" spans="1:8" x14ac:dyDescent="0.45">
      <c r="A96" t="s">
        <v>559</v>
      </c>
      <c r="B96" t="s">
        <v>44</v>
      </c>
      <c r="C96">
        <v>29</v>
      </c>
      <c r="D96" s="2">
        <v>0.10344828</v>
      </c>
      <c r="E96" s="2">
        <v>0.24137931000000001</v>
      </c>
      <c r="F96" s="2">
        <v>0.24</v>
      </c>
      <c r="G96">
        <f>_xlfn.XMATCH(A96,RHH!A:A)</f>
        <v>143</v>
      </c>
      <c r="H96" t="e">
        <f>_xlfn.XMATCH(A96,LHH!A:A)</f>
        <v>#N/A</v>
      </c>
    </row>
    <row r="97" spans="1:8" x14ac:dyDescent="0.45">
      <c r="A97" t="s">
        <v>501</v>
      </c>
      <c r="B97" t="s">
        <v>66</v>
      </c>
      <c r="C97">
        <v>23</v>
      </c>
      <c r="D97" s="2">
        <v>8.6956519999999995E-2</v>
      </c>
      <c r="E97" s="2">
        <v>0.26086957</v>
      </c>
      <c r="F97" s="2">
        <v>0.19047618999999999</v>
      </c>
      <c r="G97">
        <f>_xlfn.XMATCH(A97,RHH!A:A)</f>
        <v>162</v>
      </c>
      <c r="H97" t="e">
        <f>_xlfn.XMATCH(A97,LHH!A:A)</f>
        <v>#N/A</v>
      </c>
    </row>
    <row r="98" spans="1:8" x14ac:dyDescent="0.45">
      <c r="A98" t="s">
        <v>471</v>
      </c>
      <c r="B98" t="s">
        <v>18</v>
      </c>
      <c r="C98">
        <v>28</v>
      </c>
      <c r="D98" s="2">
        <v>3.5714290000000003E-2</v>
      </c>
      <c r="E98" s="2">
        <v>0.35714286000000001</v>
      </c>
      <c r="F98" s="2">
        <v>0.25925925999999999</v>
      </c>
      <c r="G98">
        <f>_xlfn.XMATCH(A98,RHH!A:A)</f>
        <v>155</v>
      </c>
      <c r="H98" t="e">
        <f>_xlfn.XMATCH(A98,LHH!A:A)</f>
        <v>#N/A</v>
      </c>
    </row>
    <row r="99" spans="1:8" x14ac:dyDescent="0.45">
      <c r="A99" t="s">
        <v>363</v>
      </c>
      <c r="B99" t="s">
        <v>66</v>
      </c>
      <c r="C99">
        <v>35</v>
      </c>
      <c r="D99" s="2">
        <v>8.5714289999999999E-2</v>
      </c>
      <c r="E99" s="2">
        <v>0.25714285999999997</v>
      </c>
      <c r="F99" s="2">
        <v>0.28125</v>
      </c>
      <c r="G99">
        <f>_xlfn.XMATCH(A99,RHH!A:A)</f>
        <v>103</v>
      </c>
      <c r="H99" t="e">
        <f>_xlfn.XMATCH(A99,LHH!A:A)</f>
        <v>#N/A</v>
      </c>
    </row>
    <row r="100" spans="1:8" x14ac:dyDescent="0.45">
      <c r="A100" t="s">
        <v>558</v>
      </c>
      <c r="B100" t="s">
        <v>114</v>
      </c>
      <c r="C100">
        <v>19</v>
      </c>
      <c r="D100" s="2">
        <v>0.10526315999999999</v>
      </c>
      <c r="E100" s="2">
        <v>0.47368420999999999</v>
      </c>
      <c r="F100" s="2">
        <v>0.23529412</v>
      </c>
      <c r="G100">
        <f>_xlfn.XMATCH(A100,RHH!A:A)</f>
        <v>172</v>
      </c>
      <c r="H100" t="e">
        <f>_xlfn.XMATCH(A100,LHH!A:A)</f>
        <v>#N/A</v>
      </c>
    </row>
    <row r="101" spans="1:8" x14ac:dyDescent="0.45">
      <c r="A101" t="s">
        <v>341</v>
      </c>
      <c r="B101" t="s">
        <v>542</v>
      </c>
      <c r="C101">
        <v>74</v>
      </c>
      <c r="D101" s="2">
        <v>6.7567569999999993E-2</v>
      </c>
      <c r="E101" s="2">
        <v>0.39189189000000002</v>
      </c>
      <c r="F101" s="2">
        <v>0.44927536000000001</v>
      </c>
      <c r="G101">
        <f>_xlfn.XMATCH(A101,RHH!A:A)</f>
        <v>204</v>
      </c>
      <c r="H101" t="e">
        <f>_xlfn.XMATCH(A101,LHH!A:A)</f>
        <v>#N/A</v>
      </c>
    </row>
    <row r="102" spans="1:8" x14ac:dyDescent="0.45">
      <c r="A102" t="s">
        <v>322</v>
      </c>
      <c r="B102" t="s">
        <v>44</v>
      </c>
      <c r="C102">
        <v>45</v>
      </c>
      <c r="D102" s="2">
        <v>2.2222220000000001E-2</v>
      </c>
      <c r="E102" s="2">
        <v>8.8888889999999998E-2</v>
      </c>
      <c r="F102" s="2">
        <v>0.23809524000000001</v>
      </c>
      <c r="G102">
        <f>_xlfn.XMATCH(A102,RHH!A:A)</f>
        <v>149</v>
      </c>
      <c r="H102" t="e">
        <f>_xlfn.XMATCH(A102,LHH!A:A)</f>
        <v>#N/A</v>
      </c>
    </row>
    <row r="103" spans="1:8" x14ac:dyDescent="0.45">
      <c r="A103" t="s">
        <v>285</v>
      </c>
      <c r="B103" t="s">
        <v>14</v>
      </c>
      <c r="C103">
        <v>35</v>
      </c>
      <c r="D103" s="2">
        <v>0.17142857</v>
      </c>
      <c r="E103" s="2">
        <v>0.14285713999999999</v>
      </c>
      <c r="F103" s="2">
        <v>0.27586207000000001</v>
      </c>
      <c r="G103">
        <f>_xlfn.XMATCH(A103,RHH!A:A)</f>
        <v>127</v>
      </c>
      <c r="H103" t="e">
        <f>_xlfn.XMATCH(A103,LHH!A:A)</f>
        <v>#N/A</v>
      </c>
    </row>
    <row r="104" spans="1:8" x14ac:dyDescent="0.45">
      <c r="A104" t="s">
        <v>318</v>
      </c>
      <c r="B104" t="s">
        <v>10</v>
      </c>
      <c r="C104">
        <v>69</v>
      </c>
      <c r="D104" s="2">
        <v>8.6956519999999995E-2</v>
      </c>
      <c r="E104" s="2">
        <v>8.6956519999999995E-2</v>
      </c>
      <c r="F104" s="2">
        <v>0.29032258</v>
      </c>
      <c r="G104">
        <f>_xlfn.XMATCH(A104,RHH!A:A)</f>
        <v>100</v>
      </c>
      <c r="H104" t="e">
        <f>_xlfn.XMATCH(A104,LHH!A:A)</f>
        <v>#N/A</v>
      </c>
    </row>
    <row r="105" spans="1:8" x14ac:dyDescent="0.45">
      <c r="A105" t="s">
        <v>215</v>
      </c>
      <c r="B105" t="s">
        <v>8</v>
      </c>
      <c r="C105">
        <v>36</v>
      </c>
      <c r="D105" s="2">
        <v>2.7777779999999998E-2</v>
      </c>
      <c r="E105" s="2">
        <v>0.22222222</v>
      </c>
      <c r="F105" s="2">
        <v>0.25806452000000002</v>
      </c>
      <c r="G105">
        <f>_xlfn.XMATCH(A105,RHH!A:A)</f>
        <v>234</v>
      </c>
      <c r="H105" t="e">
        <f>_xlfn.XMATCH(A105,LHH!A:A)</f>
        <v>#N/A</v>
      </c>
    </row>
    <row r="106" spans="1:8" x14ac:dyDescent="0.45">
      <c r="A106" t="s">
        <v>320</v>
      </c>
      <c r="B106" t="s">
        <v>57</v>
      </c>
      <c r="C106">
        <v>48</v>
      </c>
      <c r="D106" s="2">
        <v>0.20833333000000001</v>
      </c>
      <c r="E106" s="2">
        <v>0.1875</v>
      </c>
      <c r="F106" s="2">
        <v>0.36111111000000001</v>
      </c>
      <c r="G106">
        <f>_xlfn.XMATCH(A106,RHH!A:A)</f>
        <v>239</v>
      </c>
      <c r="H106" t="e">
        <f>_xlfn.XMATCH(A106,LHH!A:A)</f>
        <v>#N/A</v>
      </c>
    </row>
    <row r="107" spans="1:8" x14ac:dyDescent="0.45">
      <c r="A107" t="s">
        <v>460</v>
      </c>
      <c r="B107" t="s">
        <v>47</v>
      </c>
      <c r="C107">
        <v>15</v>
      </c>
      <c r="D107" s="2">
        <v>6.6666669999999997E-2</v>
      </c>
      <c r="E107" s="2">
        <v>0.13333333</v>
      </c>
      <c r="F107" s="2">
        <v>8.3333329999999997E-2</v>
      </c>
      <c r="G107">
        <f>_xlfn.XMATCH(A107,RHH!A:A)</f>
        <v>84</v>
      </c>
      <c r="H107" t="e">
        <f>_xlfn.XMATCH(A107,LHH!A:A)</f>
        <v>#N/A</v>
      </c>
    </row>
    <row r="108" spans="1:8" x14ac:dyDescent="0.45">
      <c r="A108" t="s">
        <v>177</v>
      </c>
      <c r="B108" t="s">
        <v>42</v>
      </c>
      <c r="C108">
        <v>39</v>
      </c>
      <c r="D108" s="2">
        <v>0.10256410000000001</v>
      </c>
      <c r="E108" s="2">
        <v>0.17948718</v>
      </c>
      <c r="F108" s="2">
        <v>0.29411765000000001</v>
      </c>
      <c r="G108">
        <f>_xlfn.XMATCH(A108,RHH!A:A)</f>
        <v>99</v>
      </c>
      <c r="H108" t="e">
        <f>_xlfn.XMATCH(A108,LHH!A:A)</f>
        <v>#N/A</v>
      </c>
    </row>
    <row r="109" spans="1:8" x14ac:dyDescent="0.45">
      <c r="A109" t="s">
        <v>570</v>
      </c>
      <c r="B109" t="s">
        <v>112</v>
      </c>
      <c r="C109">
        <v>13</v>
      </c>
      <c r="D109" s="2">
        <v>7.6923080000000005E-2</v>
      </c>
      <c r="E109" s="2">
        <v>0.30769231000000002</v>
      </c>
      <c r="F109" s="2">
        <v>8.3333329999999997E-2</v>
      </c>
      <c r="G109">
        <f>_xlfn.XMATCH(A109,RHH!A:A)</f>
        <v>146</v>
      </c>
      <c r="H109" t="e">
        <f>_xlfn.XMATCH(A109,LHH!A:A)</f>
        <v>#N/A</v>
      </c>
    </row>
    <row r="110" spans="1:8" x14ac:dyDescent="0.45">
      <c r="A110" t="s">
        <v>276</v>
      </c>
      <c r="B110" t="s">
        <v>53</v>
      </c>
      <c r="C110">
        <v>63</v>
      </c>
      <c r="D110" s="2">
        <v>4.7619050000000003E-2</v>
      </c>
      <c r="E110" s="2">
        <v>0.26984127000000002</v>
      </c>
      <c r="F110" s="2">
        <v>0.35593219999999998</v>
      </c>
      <c r="G110">
        <f>_xlfn.XMATCH(A110,RHH!A:A)</f>
        <v>224</v>
      </c>
      <c r="H110" t="e">
        <f>_xlfn.XMATCH(A110,LHH!A:A)</f>
        <v>#N/A</v>
      </c>
    </row>
    <row r="111" spans="1:8" x14ac:dyDescent="0.45">
      <c r="A111" t="s">
        <v>134</v>
      </c>
      <c r="B111" t="s">
        <v>22</v>
      </c>
      <c r="C111">
        <v>19</v>
      </c>
      <c r="D111" s="2">
        <v>0.10526315999999999</v>
      </c>
      <c r="E111" s="2">
        <v>0.31578947000000002</v>
      </c>
      <c r="F111" s="2">
        <v>0.23529412</v>
      </c>
      <c r="G111">
        <f>_xlfn.XMATCH(A111,RHH!A:A)</f>
        <v>236</v>
      </c>
      <c r="H111" t="e">
        <f>_xlfn.XMATCH(A111,LHH!A:A)</f>
        <v>#N/A</v>
      </c>
    </row>
    <row r="112" spans="1:8" x14ac:dyDescent="0.45">
      <c r="A112" t="s">
        <v>385</v>
      </c>
      <c r="B112" t="s">
        <v>7</v>
      </c>
      <c r="C112">
        <v>10</v>
      </c>
      <c r="D112" s="2">
        <v>0</v>
      </c>
      <c r="E112" s="2">
        <v>0.4</v>
      </c>
      <c r="F112" s="2">
        <v>0</v>
      </c>
      <c r="G112">
        <f>_xlfn.XMATCH(A112,RHH!A:A)</f>
        <v>159</v>
      </c>
      <c r="H112" t="e">
        <f>_xlfn.XMATCH(A112,LHH!A:A)</f>
        <v>#N/A</v>
      </c>
    </row>
    <row r="113" spans="1:8" x14ac:dyDescent="0.45">
      <c r="A113" t="s">
        <v>195</v>
      </c>
      <c r="B113" t="s">
        <v>57</v>
      </c>
      <c r="C113">
        <v>20</v>
      </c>
      <c r="D113" s="2">
        <v>0</v>
      </c>
      <c r="E113" s="2">
        <v>0.3</v>
      </c>
      <c r="F113" s="2">
        <v>0.21052631999999999</v>
      </c>
      <c r="G113">
        <f>_xlfn.XMATCH(A113,RHH!A:A)</f>
        <v>141</v>
      </c>
      <c r="H113" t="e">
        <f>_xlfn.XMATCH(A113,LHH!A:A)</f>
        <v>#N/A</v>
      </c>
    </row>
    <row r="114" spans="1:8" x14ac:dyDescent="0.45">
      <c r="A114" t="s">
        <v>251</v>
      </c>
      <c r="B114" t="s">
        <v>10</v>
      </c>
      <c r="C114">
        <v>55</v>
      </c>
      <c r="D114" s="2">
        <v>7.2727269999999997E-2</v>
      </c>
      <c r="E114" s="2">
        <v>0.16363636000000001</v>
      </c>
      <c r="F114" s="2">
        <v>0.31372549</v>
      </c>
      <c r="G114">
        <f>_xlfn.XMATCH(A114,RHH!A:A)</f>
        <v>39</v>
      </c>
      <c r="H114" t="e">
        <f>_xlfn.XMATCH(A114,LHH!A:A)</f>
        <v>#N/A</v>
      </c>
    </row>
    <row r="115" spans="1:8" x14ac:dyDescent="0.45">
      <c r="A115" t="s">
        <v>488</v>
      </c>
      <c r="B115" t="s">
        <v>542</v>
      </c>
      <c r="C115">
        <v>22</v>
      </c>
      <c r="D115" s="2">
        <v>4.5454550000000003E-2</v>
      </c>
      <c r="E115" s="2">
        <v>0.27272727000000002</v>
      </c>
      <c r="F115" s="2">
        <v>0.23809524000000001</v>
      </c>
      <c r="G115">
        <f>_xlfn.XMATCH(A115,RHH!A:A)</f>
        <v>170</v>
      </c>
      <c r="H115" t="e">
        <f>_xlfn.XMATCH(A115,LHH!A:A)</f>
        <v>#N/A</v>
      </c>
    </row>
    <row r="116" spans="1:8" x14ac:dyDescent="0.45">
      <c r="A116" t="s">
        <v>310</v>
      </c>
      <c r="B116" t="s">
        <v>12</v>
      </c>
      <c r="C116">
        <v>52</v>
      </c>
      <c r="D116" s="2">
        <v>7.6923080000000005E-2</v>
      </c>
      <c r="E116" s="2">
        <v>0.25</v>
      </c>
      <c r="F116" s="2">
        <v>0.35416667000000002</v>
      </c>
      <c r="G116">
        <f>_xlfn.XMATCH(A116,RHH!A:A)</f>
        <v>144</v>
      </c>
      <c r="H116" t="e">
        <f>_xlfn.XMATCH(A116,LHH!A:A)</f>
        <v>#N/A</v>
      </c>
    </row>
    <row r="117" spans="1:8" x14ac:dyDescent="0.45">
      <c r="A117" t="s">
        <v>249</v>
      </c>
      <c r="B117" t="s">
        <v>66</v>
      </c>
      <c r="C117">
        <v>60</v>
      </c>
      <c r="D117" s="2">
        <v>0.1</v>
      </c>
      <c r="E117" s="2">
        <v>0.2</v>
      </c>
      <c r="F117" s="2">
        <v>0.35185185000000002</v>
      </c>
      <c r="G117">
        <f>_xlfn.XMATCH(A117,RHH!A:A)</f>
        <v>230</v>
      </c>
      <c r="H117" t="e">
        <f>_xlfn.XMATCH(A117,LHH!A:A)</f>
        <v>#N/A</v>
      </c>
    </row>
    <row r="118" spans="1:8" x14ac:dyDescent="0.45">
      <c r="A118" t="s">
        <v>275</v>
      </c>
      <c r="B118" t="s">
        <v>112</v>
      </c>
      <c r="C118">
        <v>13</v>
      </c>
      <c r="D118" s="2">
        <v>0</v>
      </c>
      <c r="E118" s="2">
        <v>0.46153845999999998</v>
      </c>
      <c r="F118" s="2">
        <v>0.15384614999999999</v>
      </c>
      <c r="G118">
        <f>_xlfn.XMATCH(A118,RHH!A:A)</f>
        <v>135</v>
      </c>
      <c r="H118" t="e">
        <f>_xlfn.XMATCH(A118,LHH!A:A)</f>
        <v>#N/A</v>
      </c>
    </row>
    <row r="119" spans="1:8" x14ac:dyDescent="0.45">
      <c r="A119" t="s">
        <v>162</v>
      </c>
      <c r="B119" t="s">
        <v>63</v>
      </c>
      <c r="C119">
        <v>72</v>
      </c>
      <c r="D119" s="2">
        <v>5.5555559999999997E-2</v>
      </c>
      <c r="E119" s="2">
        <v>0.27777777999999997</v>
      </c>
      <c r="F119" s="2">
        <v>0.38095237999999998</v>
      </c>
      <c r="G119">
        <f>_xlfn.XMATCH(A119,RHH!A:A)</f>
        <v>89</v>
      </c>
      <c r="H119" t="e">
        <f>_xlfn.XMATCH(A119,LHH!A:A)</f>
        <v>#N/A</v>
      </c>
    </row>
    <row r="120" spans="1:8" x14ac:dyDescent="0.45">
      <c r="A120" t="s">
        <v>506</v>
      </c>
      <c r="B120" t="s">
        <v>20</v>
      </c>
      <c r="C120">
        <v>31</v>
      </c>
      <c r="D120" s="2">
        <v>0.16129031999999999</v>
      </c>
      <c r="E120" s="2">
        <v>0.22580644999999999</v>
      </c>
      <c r="F120" s="2">
        <v>0.33333332999999998</v>
      </c>
      <c r="G120">
        <f>_xlfn.XMATCH(A120,RHH!A:A)</f>
        <v>248</v>
      </c>
      <c r="H120" t="e">
        <f>_xlfn.XMATCH(A120,LHH!A:A)</f>
        <v>#N/A</v>
      </c>
    </row>
    <row r="121" spans="1:8" x14ac:dyDescent="0.45">
      <c r="A121" t="s">
        <v>477</v>
      </c>
      <c r="B121" t="s">
        <v>20</v>
      </c>
      <c r="C121">
        <v>39</v>
      </c>
      <c r="D121" s="2">
        <v>2.5641029999999999E-2</v>
      </c>
      <c r="E121" s="2">
        <v>0.12820513</v>
      </c>
      <c r="F121" s="2">
        <v>0.26315789000000001</v>
      </c>
      <c r="G121">
        <f>_xlfn.XMATCH(A121,RHH!A:A)</f>
        <v>133</v>
      </c>
      <c r="H121" t="e">
        <f>_xlfn.XMATCH(A121,LHH!A:A)</f>
        <v>#N/A</v>
      </c>
    </row>
    <row r="122" spans="1:8" x14ac:dyDescent="0.45">
      <c r="A122" t="s">
        <v>284</v>
      </c>
      <c r="B122" t="s">
        <v>65</v>
      </c>
      <c r="C122">
        <v>48</v>
      </c>
      <c r="D122" s="2">
        <v>4.1666670000000003E-2</v>
      </c>
      <c r="E122" s="2">
        <v>0.35416667000000002</v>
      </c>
      <c r="F122" s="2">
        <v>0.39130435000000002</v>
      </c>
      <c r="G122">
        <f>_xlfn.XMATCH(A122,RHH!A:A)</f>
        <v>151</v>
      </c>
      <c r="H122" t="e">
        <f>_xlfn.XMATCH(A122,LHH!A:A)</f>
        <v>#N/A</v>
      </c>
    </row>
    <row r="123" spans="1:8" x14ac:dyDescent="0.45">
      <c r="A123" t="s">
        <v>327</v>
      </c>
      <c r="B123" t="s">
        <v>33</v>
      </c>
      <c r="C123">
        <v>66</v>
      </c>
      <c r="D123" s="2">
        <v>9.0909089999999998E-2</v>
      </c>
      <c r="E123" s="2">
        <v>0.27272727000000002</v>
      </c>
      <c r="F123" s="2">
        <v>0.39655172</v>
      </c>
      <c r="G123">
        <f>_xlfn.XMATCH(A123,RHH!A:A)</f>
        <v>263</v>
      </c>
      <c r="H123" t="e">
        <f>_xlfn.XMATCH(A123,LHH!A:A)</f>
        <v>#N/A</v>
      </c>
    </row>
    <row r="124" spans="1:8" x14ac:dyDescent="0.45">
      <c r="A124" t="s">
        <v>180</v>
      </c>
      <c r="B124" t="s">
        <v>24</v>
      </c>
      <c r="C124">
        <v>52</v>
      </c>
      <c r="D124" s="2">
        <v>3.8461540000000002E-2</v>
      </c>
      <c r="E124" s="2">
        <v>0.25</v>
      </c>
      <c r="F124" s="2">
        <v>0.34</v>
      </c>
      <c r="G124">
        <f>_xlfn.XMATCH(A124,RHH!A:A)</f>
        <v>78</v>
      </c>
      <c r="H124" t="e">
        <f>_xlfn.XMATCH(A124,LHH!A:A)</f>
        <v>#N/A</v>
      </c>
    </row>
    <row r="125" spans="1:8" x14ac:dyDescent="0.45">
      <c r="A125" t="s">
        <v>240</v>
      </c>
      <c r="B125" t="s">
        <v>37</v>
      </c>
      <c r="C125">
        <v>25</v>
      </c>
      <c r="D125" s="2">
        <v>0.08</v>
      </c>
      <c r="E125" s="2">
        <v>0.32</v>
      </c>
      <c r="F125" s="2">
        <v>0.31818182</v>
      </c>
      <c r="G125">
        <f>_xlfn.XMATCH(A125,RHH!A:A)</f>
        <v>156</v>
      </c>
      <c r="H125" t="e">
        <f>_xlfn.XMATCH(A125,LHH!A:A)</f>
        <v>#N/A</v>
      </c>
    </row>
    <row r="126" spans="1:8" x14ac:dyDescent="0.45">
      <c r="A126" t="s">
        <v>256</v>
      </c>
      <c r="B126" t="s">
        <v>47</v>
      </c>
      <c r="C126">
        <v>47</v>
      </c>
      <c r="D126" s="2">
        <v>0.10638298</v>
      </c>
      <c r="E126" s="2">
        <v>0.21276596</v>
      </c>
      <c r="F126" s="2">
        <v>0.35</v>
      </c>
      <c r="G126">
        <f>_xlfn.XMATCH(A126,RHH!A:A)</f>
        <v>52</v>
      </c>
      <c r="H126" t="e">
        <f>_xlfn.XMATCH(A126,LHH!A:A)</f>
        <v>#N/A</v>
      </c>
    </row>
    <row r="127" spans="1:8" x14ac:dyDescent="0.45">
      <c r="A127" t="s">
        <v>390</v>
      </c>
      <c r="B127" t="s">
        <v>29</v>
      </c>
      <c r="C127">
        <v>25</v>
      </c>
      <c r="D127" s="2">
        <v>0</v>
      </c>
      <c r="E127" s="2">
        <v>0.2</v>
      </c>
      <c r="F127" s="2">
        <v>0.24</v>
      </c>
      <c r="G127">
        <f>_xlfn.XMATCH(A127,RHH!A:A)</f>
        <v>93</v>
      </c>
      <c r="H127" t="e">
        <f>_xlfn.XMATCH(A127,LHH!A:A)</f>
        <v>#N/A</v>
      </c>
    </row>
    <row r="128" spans="1:8" x14ac:dyDescent="0.45">
      <c r="A128" t="s">
        <v>169</v>
      </c>
      <c r="B128" t="s">
        <v>42</v>
      </c>
      <c r="C128">
        <v>49</v>
      </c>
      <c r="D128" s="2">
        <v>8.1632650000000001E-2</v>
      </c>
      <c r="E128" s="2">
        <v>0.38775510000000002</v>
      </c>
      <c r="F128" s="2">
        <v>0.45454545000000002</v>
      </c>
      <c r="G128">
        <f>_xlfn.XMATCH(A128,RHH!A:A)</f>
        <v>44</v>
      </c>
      <c r="H128" t="e">
        <f>_xlfn.XMATCH(A128,LHH!A:A)</f>
        <v>#N/A</v>
      </c>
    </row>
    <row r="129" spans="1:8" x14ac:dyDescent="0.45">
      <c r="A129" t="s">
        <v>104</v>
      </c>
      <c r="B129" t="s">
        <v>57</v>
      </c>
      <c r="C129">
        <v>39</v>
      </c>
      <c r="D129" s="2">
        <v>0.15384614999999999</v>
      </c>
      <c r="E129" s="2">
        <v>0.20512821000000001</v>
      </c>
      <c r="F129" s="2">
        <v>0.36363635999999999</v>
      </c>
      <c r="G129">
        <f>_xlfn.XMATCH(A129,RHH!A:A)</f>
        <v>85</v>
      </c>
      <c r="H129" t="e">
        <f>_xlfn.XMATCH(A129,LHH!A:A)</f>
        <v>#N/A</v>
      </c>
    </row>
    <row r="130" spans="1:8" x14ac:dyDescent="0.45">
      <c r="A130" t="s">
        <v>279</v>
      </c>
      <c r="B130" t="s">
        <v>31</v>
      </c>
      <c r="C130">
        <v>53</v>
      </c>
      <c r="D130" s="2">
        <v>3.7735850000000001E-2</v>
      </c>
      <c r="E130" s="2">
        <v>0.16981131999999999</v>
      </c>
      <c r="F130" s="2">
        <v>0.31372549</v>
      </c>
      <c r="G130">
        <f>_xlfn.XMATCH(A130,RHH!A:A)</f>
        <v>79</v>
      </c>
      <c r="H130" t="e">
        <f>_xlfn.XMATCH(A130,LHH!A:A)</f>
        <v>#N/A</v>
      </c>
    </row>
    <row r="131" spans="1:8" x14ac:dyDescent="0.45">
      <c r="A131" t="s">
        <v>274</v>
      </c>
      <c r="B131" t="s">
        <v>44</v>
      </c>
      <c r="C131">
        <v>85</v>
      </c>
      <c r="D131" s="2">
        <v>0</v>
      </c>
      <c r="E131" s="2">
        <v>0.16470588</v>
      </c>
      <c r="F131" s="2">
        <v>0.31707317000000002</v>
      </c>
      <c r="G131">
        <f>_xlfn.XMATCH(A131,RHH!A:A)</f>
        <v>15</v>
      </c>
      <c r="H131" t="e">
        <f>_xlfn.XMATCH(A131,LHH!A:A)</f>
        <v>#N/A</v>
      </c>
    </row>
    <row r="132" spans="1:8" x14ac:dyDescent="0.45">
      <c r="A132" t="s">
        <v>56</v>
      </c>
      <c r="B132" t="s">
        <v>57</v>
      </c>
      <c r="C132">
        <v>35</v>
      </c>
      <c r="D132" s="2">
        <v>0.11428571</v>
      </c>
      <c r="E132" s="2">
        <v>0.4</v>
      </c>
      <c r="F132" s="2">
        <v>0.46666667000000001</v>
      </c>
      <c r="G132">
        <f>_xlfn.XMATCH(A132,RHH!A:A)</f>
        <v>5</v>
      </c>
      <c r="H132" t="e">
        <f>_xlfn.XMATCH(A132,LHH!A:A)</f>
        <v>#N/A</v>
      </c>
    </row>
    <row r="133" spans="1:8" x14ac:dyDescent="0.45">
      <c r="A133" t="s">
        <v>504</v>
      </c>
      <c r="B133" t="s">
        <v>47</v>
      </c>
      <c r="C133">
        <v>15</v>
      </c>
      <c r="D133" s="2">
        <v>0.26666666999999999</v>
      </c>
      <c r="E133" s="2">
        <v>0.33333332999999998</v>
      </c>
      <c r="F133" s="2">
        <v>0.36363635999999999</v>
      </c>
      <c r="G133">
        <f>_xlfn.XMATCH(A133,RHH!A:A)</f>
        <v>251</v>
      </c>
      <c r="H133" t="e">
        <f>_xlfn.XMATCH(A133,LHH!A:A)</f>
        <v>#N/A</v>
      </c>
    </row>
    <row r="134" spans="1:8" x14ac:dyDescent="0.45">
      <c r="A134" t="s">
        <v>270</v>
      </c>
      <c r="B134" t="s">
        <v>24</v>
      </c>
      <c r="C134">
        <v>62</v>
      </c>
      <c r="D134" s="2">
        <v>9.6774189999999996E-2</v>
      </c>
      <c r="E134" s="2">
        <v>0.16129031999999999</v>
      </c>
      <c r="F134" s="2">
        <v>0.34545455000000003</v>
      </c>
      <c r="G134">
        <f>_xlfn.XMATCH(A134,RHH!A:A)</f>
        <v>115</v>
      </c>
      <c r="H134" t="e">
        <f>_xlfn.XMATCH(A134,LHH!A:A)</f>
        <v>#N/A</v>
      </c>
    </row>
    <row r="135" spans="1:8" x14ac:dyDescent="0.45">
      <c r="A135" t="s">
        <v>360</v>
      </c>
      <c r="B135" t="s">
        <v>117</v>
      </c>
      <c r="C135">
        <v>44</v>
      </c>
      <c r="D135" s="2">
        <v>4.5454550000000003E-2</v>
      </c>
      <c r="E135" s="2">
        <v>0.31818182</v>
      </c>
      <c r="F135" s="2">
        <v>0.38095237999999998</v>
      </c>
      <c r="G135">
        <f>_xlfn.XMATCH(A135,RHH!A:A)</f>
        <v>225</v>
      </c>
      <c r="H135" t="e">
        <f>_xlfn.XMATCH(A135,LHH!A:A)</f>
        <v>#N/A</v>
      </c>
    </row>
    <row r="136" spans="1:8" x14ac:dyDescent="0.45">
      <c r="A136" t="s">
        <v>248</v>
      </c>
      <c r="B136" t="s">
        <v>47</v>
      </c>
      <c r="C136">
        <v>25</v>
      </c>
      <c r="D136" s="2">
        <v>0.08</v>
      </c>
      <c r="E136" s="2">
        <v>0.24</v>
      </c>
      <c r="F136" s="2">
        <v>0.30434782999999999</v>
      </c>
      <c r="G136">
        <f>_xlfn.XMATCH(A136,RHH!A:A)</f>
        <v>122</v>
      </c>
      <c r="H136" t="e">
        <f>_xlfn.XMATCH(A136,LHH!A:A)</f>
        <v>#N/A</v>
      </c>
    </row>
    <row r="137" spans="1:8" x14ac:dyDescent="0.45">
      <c r="A137" t="s">
        <v>238</v>
      </c>
      <c r="B137" t="s">
        <v>47</v>
      </c>
      <c r="C137">
        <v>20</v>
      </c>
      <c r="D137" s="2">
        <v>0.15</v>
      </c>
      <c r="E137" s="2">
        <v>0.25</v>
      </c>
      <c r="F137" s="2">
        <v>0.3125</v>
      </c>
      <c r="G137">
        <f>_xlfn.XMATCH(A137,RHH!A:A)</f>
        <v>118</v>
      </c>
      <c r="H137" t="e">
        <f>_xlfn.XMATCH(A137,LHH!A:A)</f>
        <v>#N/A</v>
      </c>
    </row>
    <row r="138" spans="1:8" x14ac:dyDescent="0.45">
      <c r="A138" t="s">
        <v>237</v>
      </c>
      <c r="B138" t="s">
        <v>47</v>
      </c>
      <c r="C138">
        <v>18</v>
      </c>
      <c r="D138" s="2">
        <v>0.11111111</v>
      </c>
      <c r="E138" s="2">
        <v>0.16666666999999999</v>
      </c>
      <c r="F138" s="2">
        <v>0.25</v>
      </c>
      <c r="G138">
        <f>_xlfn.XMATCH(A138,RHH!A:A)</f>
        <v>216</v>
      </c>
      <c r="H138" t="e">
        <f>_xlfn.XMATCH(A138,LHH!A:A)</f>
        <v>#N/A</v>
      </c>
    </row>
    <row r="139" spans="1:8" x14ac:dyDescent="0.45">
      <c r="A139" t="s">
        <v>463</v>
      </c>
      <c r="B139" t="s">
        <v>90</v>
      </c>
      <c r="C139">
        <v>18</v>
      </c>
      <c r="D139" s="2">
        <v>5.5555559999999997E-2</v>
      </c>
      <c r="E139" s="2">
        <v>0.22222222</v>
      </c>
      <c r="F139" s="2">
        <v>0.25</v>
      </c>
      <c r="G139">
        <f>_xlfn.XMATCH(A139,RHH!A:A)</f>
        <v>120</v>
      </c>
      <c r="H139" t="e">
        <f>_xlfn.XMATCH(A139,LHH!A:A)</f>
        <v>#N/A</v>
      </c>
    </row>
    <row r="140" spans="1:8" x14ac:dyDescent="0.45">
      <c r="A140" t="s">
        <v>188</v>
      </c>
      <c r="B140" t="s">
        <v>7</v>
      </c>
      <c r="C140">
        <v>57</v>
      </c>
      <c r="D140" s="2">
        <v>0.12280702</v>
      </c>
      <c r="E140" s="2">
        <v>0.1754386</v>
      </c>
      <c r="F140" s="2">
        <v>0.36734694000000001</v>
      </c>
      <c r="G140">
        <f>_xlfn.XMATCH(A140,RHH!A:A)</f>
        <v>184</v>
      </c>
      <c r="H140" t="e">
        <f>_xlfn.XMATCH(A140,LHH!A:A)</f>
        <v>#N/A</v>
      </c>
    </row>
    <row r="141" spans="1:8" x14ac:dyDescent="0.45">
      <c r="A141" t="s">
        <v>350</v>
      </c>
      <c r="B141" t="s">
        <v>78</v>
      </c>
      <c r="C141">
        <v>40</v>
      </c>
      <c r="D141" s="2">
        <v>0.17499999999999999</v>
      </c>
      <c r="E141" s="2">
        <v>0.25</v>
      </c>
      <c r="F141" s="2">
        <v>0.42424242000000001</v>
      </c>
      <c r="G141">
        <f>_xlfn.XMATCH(A141,RHH!A:A)</f>
        <v>240</v>
      </c>
      <c r="H141" t="e">
        <f>_xlfn.XMATCH(A141,LHH!A:A)</f>
        <v>#N/A</v>
      </c>
    </row>
    <row r="142" spans="1:8" x14ac:dyDescent="0.45">
      <c r="A142" t="s">
        <v>552</v>
      </c>
      <c r="B142" t="s">
        <v>90</v>
      </c>
      <c r="C142">
        <v>11</v>
      </c>
      <c r="D142" s="2">
        <v>0.18181818</v>
      </c>
      <c r="E142" s="2">
        <v>0.27272727000000002</v>
      </c>
      <c r="F142" s="2">
        <v>0.22222222</v>
      </c>
      <c r="G142">
        <f>_xlfn.XMATCH(A142,RHH!A:A)</f>
        <v>191</v>
      </c>
      <c r="H142" t="e">
        <f>_xlfn.XMATCH(A142,LHH!A:A)</f>
        <v>#N/A</v>
      </c>
    </row>
    <row r="143" spans="1:8" x14ac:dyDescent="0.45">
      <c r="A143" t="s">
        <v>121</v>
      </c>
      <c r="B143" t="s">
        <v>29</v>
      </c>
      <c r="C143">
        <v>53</v>
      </c>
      <c r="D143" s="2">
        <v>0.13207547</v>
      </c>
      <c r="E143" s="2">
        <v>0.22641509000000001</v>
      </c>
      <c r="F143" s="2">
        <v>0.4</v>
      </c>
      <c r="G143">
        <f>_xlfn.XMATCH(A143,RHH!A:A)</f>
        <v>60</v>
      </c>
      <c r="H143" t="e">
        <f>_xlfn.XMATCH(A143,LHH!A:A)</f>
        <v>#N/A</v>
      </c>
    </row>
    <row r="144" spans="1:8" x14ac:dyDescent="0.45">
      <c r="A144" t="s">
        <v>331</v>
      </c>
      <c r="B144" t="s">
        <v>78</v>
      </c>
      <c r="C144">
        <v>25</v>
      </c>
      <c r="D144" s="2">
        <v>0.04</v>
      </c>
      <c r="E144" s="2">
        <v>0.2</v>
      </c>
      <c r="F144" s="2">
        <v>0.29166667000000002</v>
      </c>
      <c r="G144">
        <f>_xlfn.XMATCH(A144,RHH!A:A)</f>
        <v>200</v>
      </c>
      <c r="H144" t="e">
        <f>_xlfn.XMATCH(A144,LHH!A:A)</f>
        <v>#N/A</v>
      </c>
    </row>
    <row r="145" spans="1:8" x14ac:dyDescent="0.45">
      <c r="A145" t="s">
        <v>19</v>
      </c>
      <c r="B145" t="s">
        <v>20</v>
      </c>
      <c r="C145">
        <v>52</v>
      </c>
      <c r="D145" s="2">
        <v>0.26923077000000001</v>
      </c>
      <c r="E145" s="2">
        <v>7.6923080000000005E-2</v>
      </c>
      <c r="F145" s="2">
        <v>0.39473683999999998</v>
      </c>
      <c r="G145">
        <f>_xlfn.XMATCH(A145,RHH!A:A)</f>
        <v>3</v>
      </c>
      <c r="H145" t="e">
        <f>_xlfn.XMATCH(A145,LHH!A:A)</f>
        <v>#N/A</v>
      </c>
    </row>
    <row r="146" spans="1:8" x14ac:dyDescent="0.45">
      <c r="A146" t="s">
        <v>83</v>
      </c>
      <c r="B146" t="s">
        <v>33</v>
      </c>
      <c r="C146">
        <v>46</v>
      </c>
      <c r="D146" s="2">
        <v>0.15217391</v>
      </c>
      <c r="E146" s="2">
        <v>0.17391303999999999</v>
      </c>
      <c r="F146" s="2">
        <v>0.37837838000000001</v>
      </c>
      <c r="G146">
        <f>_xlfn.XMATCH(A146,RHH!A:A)</f>
        <v>49</v>
      </c>
      <c r="H146" t="e">
        <f>_xlfn.XMATCH(A146,LHH!A:A)</f>
        <v>#N/A</v>
      </c>
    </row>
    <row r="147" spans="1:8" x14ac:dyDescent="0.45">
      <c r="A147" t="s">
        <v>389</v>
      </c>
      <c r="B147" t="s">
        <v>65</v>
      </c>
      <c r="C147">
        <v>25</v>
      </c>
      <c r="D147" s="2">
        <v>0</v>
      </c>
      <c r="E147" s="2">
        <v>0.36</v>
      </c>
      <c r="F147" s="2">
        <v>0.36</v>
      </c>
      <c r="G147">
        <f>_xlfn.XMATCH(A147,RHH!A:A)</f>
        <v>123</v>
      </c>
      <c r="H147" t="e">
        <f>_xlfn.XMATCH(A147,LHH!A:A)</f>
        <v>#N/A</v>
      </c>
    </row>
    <row r="148" spans="1:8" x14ac:dyDescent="0.45">
      <c r="A148" t="s">
        <v>449</v>
      </c>
      <c r="B148" t="s">
        <v>114</v>
      </c>
      <c r="C148">
        <v>11</v>
      </c>
      <c r="D148" s="2">
        <v>0.18181818</v>
      </c>
      <c r="E148" s="2">
        <v>0.18181818</v>
      </c>
      <c r="F148" s="2">
        <v>0.25</v>
      </c>
      <c r="G148">
        <f>_xlfn.XMATCH(A148,RHH!A:A)</f>
        <v>231</v>
      </c>
      <c r="H148" t="e">
        <f>_xlfn.XMATCH(A148,LHH!A:A)</f>
        <v>#N/A</v>
      </c>
    </row>
    <row r="149" spans="1:8" x14ac:dyDescent="0.45">
      <c r="A149" t="s">
        <v>503</v>
      </c>
      <c r="B149" t="s">
        <v>35</v>
      </c>
      <c r="C149">
        <v>41</v>
      </c>
      <c r="D149" s="2">
        <v>4.8780490000000003E-2</v>
      </c>
      <c r="E149" s="2">
        <v>0.31707317000000002</v>
      </c>
      <c r="F149" s="2">
        <v>0.40540541000000002</v>
      </c>
      <c r="G149">
        <f>_xlfn.XMATCH(A149,RHH!A:A)</f>
        <v>110</v>
      </c>
      <c r="H149" t="e">
        <f>_xlfn.XMATCH(A149,LHH!A:A)</f>
        <v>#N/A</v>
      </c>
    </row>
    <row r="150" spans="1:8" x14ac:dyDescent="0.45">
      <c r="A150" t="s">
        <v>302</v>
      </c>
      <c r="B150" t="s">
        <v>14</v>
      </c>
      <c r="C150">
        <v>55</v>
      </c>
      <c r="D150" s="2">
        <v>0.14545454999999999</v>
      </c>
      <c r="E150" s="2">
        <v>0.25454545000000001</v>
      </c>
      <c r="F150" s="2">
        <v>0.44444444</v>
      </c>
      <c r="G150">
        <f>_xlfn.XMATCH(A150,RHH!A:A)</f>
        <v>32</v>
      </c>
      <c r="H150" t="e">
        <f>_xlfn.XMATCH(A150,LHH!A:A)</f>
        <v>#N/A</v>
      </c>
    </row>
    <row r="151" spans="1:8" x14ac:dyDescent="0.45">
      <c r="A151" t="s">
        <v>313</v>
      </c>
      <c r="B151" t="s">
        <v>22</v>
      </c>
      <c r="C151">
        <v>22</v>
      </c>
      <c r="D151" s="2">
        <v>4.5454550000000003E-2</v>
      </c>
      <c r="E151" s="2">
        <v>0.22727273000000001</v>
      </c>
      <c r="F151" s="2">
        <v>0.31578947000000002</v>
      </c>
      <c r="G151">
        <f>_xlfn.XMATCH(A151,RHH!A:A)</f>
        <v>153</v>
      </c>
      <c r="H151" t="e">
        <f>_xlfn.XMATCH(A151,LHH!A:A)</f>
        <v>#N/A</v>
      </c>
    </row>
    <row r="152" spans="1:8" x14ac:dyDescent="0.45">
      <c r="A152" t="s">
        <v>73</v>
      </c>
      <c r="B152" t="s">
        <v>18</v>
      </c>
      <c r="C152">
        <v>47</v>
      </c>
      <c r="D152" s="2">
        <v>6.3829789999999997E-2</v>
      </c>
      <c r="E152" s="2">
        <v>0.25531914999999999</v>
      </c>
      <c r="F152" s="2">
        <v>0.38636364000000001</v>
      </c>
      <c r="G152">
        <f>_xlfn.XMATCH(A152,RHH!A:A)</f>
        <v>31</v>
      </c>
      <c r="H152" t="e">
        <f>_xlfn.XMATCH(A152,LHH!A:A)</f>
        <v>#N/A</v>
      </c>
    </row>
    <row r="153" spans="1:8" x14ac:dyDescent="0.45">
      <c r="A153" t="s">
        <v>144</v>
      </c>
      <c r="B153" t="s">
        <v>24</v>
      </c>
      <c r="C153">
        <v>68</v>
      </c>
      <c r="D153" s="2">
        <v>1.4705879999999999E-2</v>
      </c>
      <c r="E153" s="2">
        <v>0.29411765000000001</v>
      </c>
      <c r="F153" s="2">
        <v>0.39393939</v>
      </c>
      <c r="G153">
        <f>_xlfn.XMATCH(A153,RHH!A:A)</f>
        <v>57</v>
      </c>
      <c r="H153" t="e">
        <f>_xlfn.XMATCH(A153,LHH!A:A)</f>
        <v>#N/A</v>
      </c>
    </row>
    <row r="154" spans="1:8" x14ac:dyDescent="0.45">
      <c r="A154" t="s">
        <v>387</v>
      </c>
      <c r="B154" t="s">
        <v>14</v>
      </c>
      <c r="C154">
        <v>15</v>
      </c>
      <c r="D154" s="2">
        <v>0.13333333</v>
      </c>
      <c r="E154" s="2">
        <v>0.4</v>
      </c>
      <c r="F154" s="2">
        <v>0.46153845999999998</v>
      </c>
      <c r="G154">
        <f>_xlfn.XMATCH(A154,RHH!A:A)</f>
        <v>208</v>
      </c>
      <c r="H154" t="e">
        <f>_xlfn.XMATCH(A154,LHH!A:A)</f>
        <v>#N/A</v>
      </c>
    </row>
    <row r="155" spans="1:8" x14ac:dyDescent="0.45">
      <c r="A155" t="s">
        <v>287</v>
      </c>
      <c r="B155" t="s">
        <v>117</v>
      </c>
      <c r="C155">
        <v>43</v>
      </c>
      <c r="D155" s="2">
        <v>0</v>
      </c>
      <c r="E155" s="2">
        <v>0.11627907</v>
      </c>
      <c r="F155" s="2">
        <v>0.3</v>
      </c>
      <c r="G155">
        <f>_xlfn.XMATCH(A155,RHH!A:A)</f>
        <v>51</v>
      </c>
      <c r="H155" t="e">
        <f>_xlfn.XMATCH(A155,LHH!A:A)</f>
        <v>#N/A</v>
      </c>
    </row>
    <row r="156" spans="1:8" x14ac:dyDescent="0.45">
      <c r="A156" t="s">
        <v>280</v>
      </c>
      <c r="B156" t="s">
        <v>7</v>
      </c>
      <c r="C156">
        <v>63</v>
      </c>
      <c r="D156" s="2">
        <v>9.5238100000000006E-2</v>
      </c>
      <c r="E156" s="2">
        <v>0.36507937000000001</v>
      </c>
      <c r="F156" s="2">
        <v>0.50877192999999998</v>
      </c>
      <c r="G156">
        <f>_xlfn.XMATCH(A156,RHH!A:A)</f>
        <v>134</v>
      </c>
      <c r="H156" t="e">
        <f>_xlfn.XMATCH(A156,LHH!A:A)</f>
        <v>#N/A</v>
      </c>
    </row>
    <row r="157" spans="1:8" x14ac:dyDescent="0.45">
      <c r="A157" t="s">
        <v>543</v>
      </c>
      <c r="B157" t="s">
        <v>57</v>
      </c>
      <c r="C157">
        <v>40</v>
      </c>
      <c r="D157" s="2">
        <v>7.4999999999999997E-2</v>
      </c>
      <c r="E157" s="2">
        <v>0.22500000000000001</v>
      </c>
      <c r="F157" s="2">
        <v>0.37837838000000001</v>
      </c>
      <c r="G157">
        <f>_xlfn.XMATCH(A157,RHH!A:A)</f>
        <v>199</v>
      </c>
      <c r="H157" t="e">
        <f>_xlfn.XMATCH(A157,LHH!A:A)</f>
        <v>#N/A</v>
      </c>
    </row>
    <row r="158" spans="1:8" x14ac:dyDescent="0.45">
      <c r="A158" t="s">
        <v>568</v>
      </c>
      <c r="B158" t="s">
        <v>117</v>
      </c>
      <c r="C158">
        <v>16</v>
      </c>
      <c r="D158" s="2">
        <v>6.25E-2</v>
      </c>
      <c r="E158" s="2">
        <v>0.25</v>
      </c>
      <c r="F158" s="2">
        <v>0.33333332999999998</v>
      </c>
      <c r="G158">
        <f>_xlfn.XMATCH(A158,RHH!A:A)</f>
        <v>114</v>
      </c>
      <c r="H158" t="e">
        <f>_xlfn.XMATCH(A158,LHH!A:A)</f>
        <v>#N/A</v>
      </c>
    </row>
    <row r="159" spans="1:8" x14ac:dyDescent="0.45">
      <c r="A159" t="s">
        <v>456</v>
      </c>
      <c r="B159" t="s">
        <v>53</v>
      </c>
      <c r="C159">
        <v>25</v>
      </c>
      <c r="D159" s="2">
        <v>0.04</v>
      </c>
      <c r="E159" s="2">
        <v>0.28000000000000003</v>
      </c>
      <c r="F159" s="2">
        <v>0.375</v>
      </c>
      <c r="G159">
        <f>_xlfn.XMATCH(A159,RHH!A:A)</f>
        <v>168</v>
      </c>
      <c r="H159" t="e">
        <f>_xlfn.XMATCH(A159,LHH!A:A)</f>
        <v>#N/A</v>
      </c>
    </row>
    <row r="160" spans="1:8" x14ac:dyDescent="0.45">
      <c r="A160" t="s">
        <v>384</v>
      </c>
      <c r="B160" t="s">
        <v>78</v>
      </c>
      <c r="C160">
        <v>58</v>
      </c>
      <c r="D160" s="2">
        <v>6.8965520000000002E-2</v>
      </c>
      <c r="E160" s="2">
        <v>0.37931034000000002</v>
      </c>
      <c r="F160" s="2">
        <v>0.5</v>
      </c>
      <c r="G160">
        <f>_xlfn.XMATCH(A160,RHH!A:A)</f>
        <v>247</v>
      </c>
      <c r="H160" t="e">
        <f>_xlfn.XMATCH(A160,LHH!A:A)</f>
        <v>#N/A</v>
      </c>
    </row>
    <row r="161" spans="1:8" x14ac:dyDescent="0.45">
      <c r="A161" t="s">
        <v>482</v>
      </c>
      <c r="B161" t="s">
        <v>14</v>
      </c>
      <c r="C161">
        <v>23</v>
      </c>
      <c r="D161" s="2">
        <v>0</v>
      </c>
      <c r="E161" s="2">
        <v>0.26086957</v>
      </c>
      <c r="F161" s="2">
        <v>0.34782608999999998</v>
      </c>
      <c r="G161">
        <f>_xlfn.XMATCH(A161,RHH!A:A)</f>
        <v>139</v>
      </c>
      <c r="H161" t="e">
        <f>_xlfn.XMATCH(A161,LHH!A:A)</f>
        <v>#N/A</v>
      </c>
    </row>
    <row r="162" spans="1:8" x14ac:dyDescent="0.45">
      <c r="A162" t="s">
        <v>381</v>
      </c>
      <c r="B162" t="s">
        <v>63</v>
      </c>
      <c r="C162">
        <v>12</v>
      </c>
      <c r="D162" s="2">
        <v>0</v>
      </c>
      <c r="E162" s="2">
        <v>0.16666666999999999</v>
      </c>
      <c r="F162" s="2">
        <v>0.27272727000000002</v>
      </c>
      <c r="G162">
        <f>_xlfn.XMATCH(A162,RHH!A:A)</f>
        <v>169</v>
      </c>
      <c r="H162" t="e">
        <f>_xlfn.XMATCH(A162,LHH!A:A)</f>
        <v>#N/A</v>
      </c>
    </row>
    <row r="163" spans="1:8" x14ac:dyDescent="0.45">
      <c r="A163" t="s">
        <v>446</v>
      </c>
      <c r="B163" t="s">
        <v>117</v>
      </c>
      <c r="C163">
        <v>12</v>
      </c>
      <c r="D163" s="2">
        <v>8.3333329999999997E-2</v>
      </c>
      <c r="E163" s="2">
        <v>8.3333329999999997E-2</v>
      </c>
      <c r="F163" s="2">
        <v>0.27272727000000002</v>
      </c>
      <c r="G163">
        <f>_xlfn.XMATCH(A163,RHH!A:A)</f>
        <v>185</v>
      </c>
      <c r="H163" t="e">
        <f>_xlfn.XMATCH(A163,LHH!A:A)</f>
        <v>#N/A</v>
      </c>
    </row>
    <row r="164" spans="1:8" x14ac:dyDescent="0.45">
      <c r="A164" t="s">
        <v>243</v>
      </c>
      <c r="B164" t="s">
        <v>22</v>
      </c>
      <c r="C164">
        <v>32</v>
      </c>
      <c r="D164" s="2">
        <v>9.375E-2</v>
      </c>
      <c r="E164" s="2">
        <v>0.15625</v>
      </c>
      <c r="F164" s="2">
        <v>0.35714286000000001</v>
      </c>
      <c r="G164">
        <f>_xlfn.XMATCH(A164,RHH!A:A)</f>
        <v>53</v>
      </c>
      <c r="H164" t="e">
        <f>_xlfn.XMATCH(A164,LHH!A:A)</f>
        <v>#N/A</v>
      </c>
    </row>
    <row r="165" spans="1:8" x14ac:dyDescent="0.45">
      <c r="A165" t="s">
        <v>25</v>
      </c>
      <c r="B165" t="s">
        <v>12</v>
      </c>
      <c r="C165">
        <v>27</v>
      </c>
      <c r="D165" s="2">
        <v>7.4074070000000006E-2</v>
      </c>
      <c r="E165" s="2">
        <v>0.18518519</v>
      </c>
      <c r="F165" s="2">
        <v>0.36</v>
      </c>
      <c r="G165">
        <f>_xlfn.XMATCH(A165,RHH!A:A)</f>
        <v>107</v>
      </c>
      <c r="H165" t="e">
        <f>_xlfn.XMATCH(A165,LHH!A:A)</f>
        <v>#N/A</v>
      </c>
    </row>
    <row r="166" spans="1:8" x14ac:dyDescent="0.45">
      <c r="A166" t="s">
        <v>41</v>
      </c>
      <c r="B166" t="s">
        <v>42</v>
      </c>
      <c r="C166">
        <v>25</v>
      </c>
      <c r="D166" s="2">
        <v>0.16</v>
      </c>
      <c r="E166" s="2">
        <v>0.08</v>
      </c>
      <c r="F166" s="2">
        <v>0.35</v>
      </c>
      <c r="G166">
        <f>_xlfn.XMATCH(A166,RHH!A:A)</f>
        <v>61</v>
      </c>
      <c r="H166" t="e">
        <f>_xlfn.XMATCH(A166,LHH!A:A)</f>
        <v>#N/A</v>
      </c>
    </row>
    <row r="167" spans="1:8" x14ac:dyDescent="0.45">
      <c r="A167" t="s">
        <v>221</v>
      </c>
      <c r="B167" t="s">
        <v>10</v>
      </c>
      <c r="C167">
        <v>43</v>
      </c>
      <c r="D167" s="2">
        <v>4.6511629999999998E-2</v>
      </c>
      <c r="E167" s="2">
        <v>0.13953488</v>
      </c>
      <c r="F167" s="2">
        <v>0.34210526000000002</v>
      </c>
      <c r="G167">
        <f>_xlfn.XMATCH(A167,RHH!A:A)</f>
        <v>238</v>
      </c>
      <c r="H167" t="e">
        <f>_xlfn.XMATCH(A167,LHH!A:A)</f>
        <v>#N/A</v>
      </c>
    </row>
    <row r="168" spans="1:8" x14ac:dyDescent="0.45">
      <c r="A168" t="s">
        <v>232</v>
      </c>
      <c r="B168" t="s">
        <v>7</v>
      </c>
      <c r="C168">
        <v>27</v>
      </c>
      <c r="D168" s="2">
        <v>0</v>
      </c>
      <c r="E168" s="2">
        <v>0.11111111</v>
      </c>
      <c r="F168" s="2">
        <v>0.30769231000000002</v>
      </c>
      <c r="G168">
        <f>_xlfn.XMATCH(A168,RHH!A:A)</f>
        <v>25</v>
      </c>
      <c r="H168" t="e">
        <f>_xlfn.XMATCH(A168,LHH!A:A)</f>
        <v>#N/A</v>
      </c>
    </row>
    <row r="169" spans="1:8" x14ac:dyDescent="0.45">
      <c r="A169" t="s">
        <v>334</v>
      </c>
      <c r="B169" t="s">
        <v>8</v>
      </c>
      <c r="C169">
        <v>20</v>
      </c>
      <c r="D169" s="2">
        <v>0.15</v>
      </c>
      <c r="E169" s="2">
        <v>0.2</v>
      </c>
      <c r="F169" s="2">
        <v>0.41176470999999998</v>
      </c>
      <c r="G169">
        <f>_xlfn.XMATCH(A169,RHH!A:A)</f>
        <v>229</v>
      </c>
      <c r="H169" t="e">
        <f>_xlfn.XMATCH(A169,LHH!A:A)</f>
        <v>#N/A</v>
      </c>
    </row>
    <row r="170" spans="1:8" x14ac:dyDescent="0.45">
      <c r="A170" t="s">
        <v>466</v>
      </c>
      <c r="B170" t="s">
        <v>33</v>
      </c>
      <c r="C170">
        <v>24</v>
      </c>
      <c r="D170" s="2">
        <v>4.1666670000000003E-2</v>
      </c>
      <c r="E170" s="2">
        <v>0.33333332999999998</v>
      </c>
      <c r="F170" s="2">
        <v>0.43478261000000001</v>
      </c>
      <c r="G170">
        <f>_xlfn.XMATCH(A170,RHH!A:A)</f>
        <v>108</v>
      </c>
      <c r="H170" t="e">
        <f>_xlfn.XMATCH(A170,LHH!A:A)</f>
        <v>#N/A</v>
      </c>
    </row>
    <row r="171" spans="1:8" x14ac:dyDescent="0.45">
      <c r="A171" t="s">
        <v>191</v>
      </c>
      <c r="B171" t="s">
        <v>24</v>
      </c>
      <c r="C171">
        <v>87</v>
      </c>
      <c r="D171" s="2">
        <v>9.1954019999999997E-2</v>
      </c>
      <c r="E171" s="2">
        <v>0.13793103000000001</v>
      </c>
      <c r="F171" s="2">
        <v>0.37179487</v>
      </c>
      <c r="G171">
        <f>_xlfn.XMATCH(A171,RHH!A:A)</f>
        <v>256</v>
      </c>
      <c r="H171" t="e">
        <f>_xlfn.XMATCH(A171,LHH!A:A)</f>
        <v>#N/A</v>
      </c>
    </row>
    <row r="172" spans="1:8" x14ac:dyDescent="0.45">
      <c r="A172" t="s">
        <v>189</v>
      </c>
      <c r="B172" t="s">
        <v>47</v>
      </c>
      <c r="C172">
        <v>24</v>
      </c>
      <c r="D172" s="2">
        <v>4.1666670000000003E-2</v>
      </c>
      <c r="E172" s="2">
        <v>0.375</v>
      </c>
      <c r="F172" s="2">
        <v>0.47826087</v>
      </c>
      <c r="G172">
        <f>_xlfn.XMATCH(A172,RHH!A:A)</f>
        <v>14</v>
      </c>
      <c r="H172" t="e">
        <f>_xlfn.XMATCH(A172,LHH!A:A)</f>
        <v>#N/A</v>
      </c>
    </row>
    <row r="173" spans="1:8" x14ac:dyDescent="0.45">
      <c r="A173" t="s">
        <v>386</v>
      </c>
      <c r="B173" t="s">
        <v>12</v>
      </c>
      <c r="C173">
        <v>16</v>
      </c>
      <c r="D173" s="2">
        <v>0</v>
      </c>
      <c r="E173" s="2">
        <v>0.3125</v>
      </c>
      <c r="F173" s="2">
        <v>0.4</v>
      </c>
      <c r="G173">
        <f>_xlfn.XMATCH(A173,RHH!A:A)</f>
        <v>257</v>
      </c>
      <c r="H173" t="e">
        <f>_xlfn.XMATCH(A173,LHH!A:A)</f>
        <v>#N/A</v>
      </c>
    </row>
    <row r="174" spans="1:8" x14ac:dyDescent="0.45">
      <c r="A174" t="s">
        <v>223</v>
      </c>
      <c r="B174" t="s">
        <v>55</v>
      </c>
      <c r="C174">
        <v>34</v>
      </c>
      <c r="D174" s="2">
        <v>0.20588234999999999</v>
      </c>
      <c r="E174" s="2">
        <v>0.26470588</v>
      </c>
      <c r="F174" s="2">
        <v>0.53846154000000002</v>
      </c>
      <c r="G174">
        <f>_xlfn.XMATCH(A174,RHH!A:A)</f>
        <v>252</v>
      </c>
      <c r="H174" t="e">
        <f>_xlfn.XMATCH(A174,LHH!A:A)</f>
        <v>#N/A</v>
      </c>
    </row>
    <row r="175" spans="1:8" x14ac:dyDescent="0.45">
      <c r="A175" t="s">
        <v>36</v>
      </c>
      <c r="B175" t="s">
        <v>37</v>
      </c>
      <c r="C175">
        <v>79</v>
      </c>
      <c r="D175" s="2">
        <v>0.13924051000000001</v>
      </c>
      <c r="E175" s="2">
        <v>0.21518987000000001</v>
      </c>
      <c r="F175" s="2">
        <v>0.44776118999999998</v>
      </c>
      <c r="G175">
        <f>_xlfn.XMATCH(A175,RHH!A:A)</f>
        <v>43</v>
      </c>
      <c r="H175" t="e">
        <f>_xlfn.XMATCH(A175,LHH!A:A)</f>
        <v>#N/A</v>
      </c>
    </row>
    <row r="176" spans="1:8" x14ac:dyDescent="0.45">
      <c r="A176" t="s">
        <v>528</v>
      </c>
      <c r="B176" t="s">
        <v>35</v>
      </c>
      <c r="C176">
        <v>15</v>
      </c>
      <c r="D176" s="2">
        <v>6.6666669999999997E-2</v>
      </c>
      <c r="E176" s="2">
        <v>0.2</v>
      </c>
      <c r="F176" s="2">
        <v>0.38461538000000001</v>
      </c>
      <c r="G176">
        <f>_xlfn.XMATCH(A176,RHH!A:A)</f>
        <v>218</v>
      </c>
      <c r="H176" t="e">
        <f>_xlfn.XMATCH(A176,LHH!A:A)</f>
        <v>#N/A</v>
      </c>
    </row>
    <row r="177" spans="1:8" x14ac:dyDescent="0.45">
      <c r="A177" t="s">
        <v>80</v>
      </c>
      <c r="B177" t="s">
        <v>10</v>
      </c>
      <c r="C177">
        <v>15</v>
      </c>
      <c r="D177" s="2">
        <v>0.13333333</v>
      </c>
      <c r="E177" s="2">
        <v>0.33333332999999998</v>
      </c>
      <c r="F177" s="2">
        <v>0.53846154000000002</v>
      </c>
      <c r="G177">
        <f>_xlfn.XMATCH(A177,RHH!A:A)</f>
        <v>132</v>
      </c>
      <c r="H177" t="e">
        <f>_xlfn.XMATCH(A177,LHH!A:A)</f>
        <v>#N/A</v>
      </c>
    </row>
    <row r="178" spans="1:8" x14ac:dyDescent="0.45">
      <c r="A178" t="s">
        <v>76</v>
      </c>
      <c r="B178" t="s">
        <v>65</v>
      </c>
      <c r="C178">
        <v>57</v>
      </c>
      <c r="D178" s="2">
        <v>0.12280702</v>
      </c>
      <c r="E178" s="2">
        <v>0.19298245999999999</v>
      </c>
      <c r="F178" s="2">
        <v>0.42553191000000001</v>
      </c>
      <c r="G178">
        <f>_xlfn.XMATCH(A178,RHH!A:A)</f>
        <v>10</v>
      </c>
      <c r="H178" t="e">
        <f>_xlfn.XMATCH(A178,LHH!A:A)</f>
        <v>#N/A</v>
      </c>
    </row>
    <row r="179" spans="1:8" x14ac:dyDescent="0.45">
      <c r="A179" t="s">
        <v>286</v>
      </c>
      <c r="B179" t="s">
        <v>78</v>
      </c>
      <c r="C179">
        <v>35</v>
      </c>
      <c r="D179" s="2">
        <v>5.7142859999999997E-2</v>
      </c>
      <c r="E179" s="2">
        <v>0.14285713999999999</v>
      </c>
      <c r="F179" s="2">
        <v>0.36363635999999999</v>
      </c>
      <c r="G179">
        <f>_xlfn.XMATCH(A179,RHH!A:A)</f>
        <v>164</v>
      </c>
      <c r="H179" t="e">
        <f>_xlfn.XMATCH(A179,LHH!A:A)</f>
        <v>#N/A</v>
      </c>
    </row>
    <row r="180" spans="1:8" x14ac:dyDescent="0.45">
      <c r="A180" t="s">
        <v>434</v>
      </c>
      <c r="B180" t="s">
        <v>29</v>
      </c>
      <c r="C180">
        <v>22</v>
      </c>
      <c r="D180" s="2">
        <v>4.5454550000000003E-2</v>
      </c>
      <c r="E180" s="2">
        <v>0.18181818</v>
      </c>
      <c r="F180" s="2">
        <v>0.38095237999999998</v>
      </c>
      <c r="G180">
        <f>_xlfn.XMATCH(A180,RHH!A:A)</f>
        <v>70</v>
      </c>
      <c r="H180" t="e">
        <f>_xlfn.XMATCH(A180,LHH!A:A)</f>
        <v>#N/A</v>
      </c>
    </row>
    <row r="181" spans="1:8" x14ac:dyDescent="0.45">
      <c r="A181" t="s">
        <v>148</v>
      </c>
      <c r="B181" t="s">
        <v>114</v>
      </c>
      <c r="C181">
        <v>47</v>
      </c>
      <c r="D181" s="2">
        <v>0.14893617000000001</v>
      </c>
      <c r="E181" s="2">
        <v>0.23404254999999999</v>
      </c>
      <c r="F181" s="2">
        <v>0.47499999999999998</v>
      </c>
      <c r="G181">
        <f>_xlfn.XMATCH(A181,RHH!A:A)</f>
        <v>101</v>
      </c>
      <c r="H181" t="e">
        <f>_xlfn.XMATCH(A181,LHH!A:A)</f>
        <v>#N/A</v>
      </c>
    </row>
    <row r="182" spans="1:8" x14ac:dyDescent="0.45">
      <c r="A182" t="s">
        <v>481</v>
      </c>
      <c r="B182" t="s">
        <v>29</v>
      </c>
      <c r="C182">
        <v>27</v>
      </c>
      <c r="D182" s="2">
        <v>0</v>
      </c>
      <c r="E182" s="2">
        <v>0.11111111</v>
      </c>
      <c r="F182" s="2">
        <v>0.33333332999999998</v>
      </c>
      <c r="G182">
        <f>_xlfn.XMATCH(A182,RHH!A:A)</f>
        <v>67</v>
      </c>
      <c r="H182" t="e">
        <f>_xlfn.XMATCH(A182,LHH!A:A)</f>
        <v>#N/A</v>
      </c>
    </row>
    <row r="183" spans="1:8" x14ac:dyDescent="0.45">
      <c r="A183" t="s">
        <v>178</v>
      </c>
      <c r="B183" t="s">
        <v>14</v>
      </c>
      <c r="C183">
        <v>47</v>
      </c>
      <c r="D183" s="2">
        <v>0.10638298</v>
      </c>
      <c r="E183" s="2">
        <v>0.23404254999999999</v>
      </c>
      <c r="F183" s="2">
        <v>0.44736841999999999</v>
      </c>
      <c r="G183">
        <f>_xlfn.XMATCH(A183,RHH!A:A)</f>
        <v>140</v>
      </c>
      <c r="H183" t="e">
        <f>_xlfn.XMATCH(A183,LHH!A:A)</f>
        <v>#N/A</v>
      </c>
    </row>
    <row r="184" spans="1:8" x14ac:dyDescent="0.45">
      <c r="A184" t="s">
        <v>139</v>
      </c>
      <c r="B184" t="s">
        <v>37</v>
      </c>
      <c r="C184">
        <v>68</v>
      </c>
      <c r="D184" s="2">
        <v>0.17647059000000001</v>
      </c>
      <c r="E184" s="2">
        <v>0.16176471000000001</v>
      </c>
      <c r="F184" s="2">
        <v>0.44444444</v>
      </c>
      <c r="G184">
        <f>_xlfn.XMATCH(A184,RHH!A:A)</f>
        <v>28</v>
      </c>
      <c r="H184" t="e">
        <f>_xlfn.XMATCH(A184,LHH!A:A)</f>
        <v>#N/A</v>
      </c>
    </row>
    <row r="185" spans="1:8" x14ac:dyDescent="0.45">
      <c r="A185" t="s">
        <v>229</v>
      </c>
      <c r="B185" t="s">
        <v>20</v>
      </c>
      <c r="C185">
        <v>65</v>
      </c>
      <c r="D185" s="2">
        <v>4.6153850000000003E-2</v>
      </c>
      <c r="E185" s="2">
        <v>0.27692307999999999</v>
      </c>
      <c r="F185" s="2">
        <v>0.43548387</v>
      </c>
      <c r="G185">
        <f>_xlfn.XMATCH(A185,RHH!A:A)</f>
        <v>11</v>
      </c>
      <c r="H185" t="e">
        <f>_xlfn.XMATCH(A185,LHH!A:A)</f>
        <v>#N/A</v>
      </c>
    </row>
    <row r="186" spans="1:8" x14ac:dyDescent="0.45">
      <c r="A186" t="s">
        <v>289</v>
      </c>
      <c r="B186" t="s">
        <v>65</v>
      </c>
      <c r="C186">
        <v>54</v>
      </c>
      <c r="D186" s="2">
        <v>3.703704E-2</v>
      </c>
      <c r="E186" s="2">
        <v>0.33333332999999998</v>
      </c>
      <c r="F186" s="2">
        <v>0.47058823999999999</v>
      </c>
      <c r="G186">
        <f>_xlfn.XMATCH(A186,RHH!A:A)</f>
        <v>163</v>
      </c>
      <c r="H186" t="e">
        <f>_xlfn.XMATCH(A186,LHH!A:A)</f>
        <v>#N/A</v>
      </c>
    </row>
    <row r="187" spans="1:8" x14ac:dyDescent="0.45">
      <c r="A187" t="s">
        <v>374</v>
      </c>
      <c r="B187" t="s">
        <v>7</v>
      </c>
      <c r="C187">
        <v>13</v>
      </c>
      <c r="D187" s="2">
        <v>7.6923080000000005E-2</v>
      </c>
      <c r="E187" s="2">
        <v>0.38461538000000001</v>
      </c>
      <c r="F187" s="2">
        <v>0.58333332999999998</v>
      </c>
      <c r="G187">
        <f>_xlfn.XMATCH(A187,RHH!A:A)</f>
        <v>195</v>
      </c>
      <c r="H187" t="e">
        <f>_xlfn.XMATCH(A187,LHH!A:A)</f>
        <v>#N/A</v>
      </c>
    </row>
    <row r="188" spans="1:8" x14ac:dyDescent="0.45">
      <c r="A188" t="s">
        <v>54</v>
      </c>
      <c r="B188" t="s">
        <v>55</v>
      </c>
      <c r="C188">
        <v>61</v>
      </c>
      <c r="D188" s="2">
        <v>0.1147541</v>
      </c>
      <c r="E188" s="2">
        <v>0.2295082</v>
      </c>
      <c r="F188" s="2">
        <v>0.45283019000000002</v>
      </c>
      <c r="G188">
        <f>_xlfn.XMATCH(A188,RHH!A:A)</f>
        <v>24</v>
      </c>
      <c r="H188" t="e">
        <f>_xlfn.XMATCH(A188,LHH!A:A)</f>
        <v>#N/A</v>
      </c>
    </row>
    <row r="189" spans="1:8" x14ac:dyDescent="0.45">
      <c r="A189" t="s">
        <v>252</v>
      </c>
      <c r="B189" t="s">
        <v>22</v>
      </c>
      <c r="C189">
        <v>20</v>
      </c>
      <c r="D189" s="2">
        <v>0.05</v>
      </c>
      <c r="E189" s="2">
        <v>0.15</v>
      </c>
      <c r="F189" s="2">
        <v>0.38888888999999999</v>
      </c>
      <c r="G189">
        <f>_xlfn.XMATCH(A189,RHH!A:A)</f>
        <v>176</v>
      </c>
      <c r="H189" t="e">
        <f>_xlfn.XMATCH(A189,LHH!A:A)</f>
        <v>#N/A</v>
      </c>
    </row>
    <row r="190" spans="1:8" x14ac:dyDescent="0.45">
      <c r="A190" t="s">
        <v>572</v>
      </c>
      <c r="B190" t="s">
        <v>55</v>
      </c>
      <c r="C190">
        <v>14</v>
      </c>
      <c r="D190" s="2">
        <v>0</v>
      </c>
      <c r="E190" s="2">
        <v>0.35714286000000001</v>
      </c>
      <c r="F190" s="2">
        <v>0.5</v>
      </c>
      <c r="G190">
        <f>_xlfn.XMATCH(A190,RHH!A:A)</f>
        <v>192</v>
      </c>
      <c r="H190" t="e">
        <f>_xlfn.XMATCH(A190,LHH!A:A)</f>
        <v>#N/A</v>
      </c>
    </row>
    <row r="191" spans="1:8" x14ac:dyDescent="0.45">
      <c r="A191" t="s">
        <v>212</v>
      </c>
      <c r="B191" t="s">
        <v>63</v>
      </c>
      <c r="C191">
        <v>69</v>
      </c>
      <c r="D191" s="2">
        <v>0.10144928</v>
      </c>
      <c r="E191" s="2">
        <v>0.18840580000000001</v>
      </c>
      <c r="F191" s="2">
        <v>0.41935484000000001</v>
      </c>
      <c r="G191">
        <f>_xlfn.XMATCH(A191,RHH!A:A)</f>
        <v>193</v>
      </c>
      <c r="H191" t="e">
        <f>_xlfn.XMATCH(A191,LHH!A:A)</f>
        <v>#N/A</v>
      </c>
    </row>
    <row r="192" spans="1:8" x14ac:dyDescent="0.45">
      <c r="A192" t="s">
        <v>115</v>
      </c>
      <c r="B192" t="s">
        <v>42</v>
      </c>
      <c r="C192">
        <v>24</v>
      </c>
      <c r="D192" s="2">
        <v>8.3333329999999997E-2</v>
      </c>
      <c r="E192" s="2">
        <v>0.375</v>
      </c>
      <c r="F192" s="2">
        <v>0.57142857000000002</v>
      </c>
      <c r="G192">
        <f>_xlfn.XMATCH(A192,RHH!A:A)</f>
        <v>58</v>
      </c>
      <c r="H192" t="e">
        <f>_xlfn.XMATCH(A192,LHH!A:A)</f>
        <v>#N/A</v>
      </c>
    </row>
    <row r="193" spans="1:8" x14ac:dyDescent="0.45">
      <c r="A193" t="s">
        <v>323</v>
      </c>
      <c r="B193" t="s">
        <v>12</v>
      </c>
      <c r="C193">
        <v>16</v>
      </c>
      <c r="D193" s="2">
        <v>0.125</v>
      </c>
      <c r="E193" s="2">
        <v>0.125</v>
      </c>
      <c r="F193" s="2">
        <v>0.42857142999999998</v>
      </c>
      <c r="G193">
        <f>_xlfn.XMATCH(A193,RHH!A:A)</f>
        <v>158</v>
      </c>
      <c r="H193" t="e">
        <f>_xlfn.XMATCH(A193,LHH!A:A)</f>
        <v>#N/A</v>
      </c>
    </row>
    <row r="194" spans="1:8" x14ac:dyDescent="0.45">
      <c r="A194" t="s">
        <v>353</v>
      </c>
      <c r="B194" t="s">
        <v>20</v>
      </c>
      <c r="C194">
        <v>59</v>
      </c>
      <c r="D194" s="2">
        <v>0</v>
      </c>
      <c r="E194" s="2">
        <v>0.28813559</v>
      </c>
      <c r="F194" s="2">
        <v>0.42105262999999998</v>
      </c>
      <c r="G194">
        <f>_xlfn.XMATCH(A194,RHH!A:A)</f>
        <v>59</v>
      </c>
      <c r="H194" t="e">
        <f>_xlfn.XMATCH(A194,LHH!A:A)</f>
        <v>#N/A</v>
      </c>
    </row>
    <row r="195" spans="1:8" x14ac:dyDescent="0.45">
      <c r="A195" t="s">
        <v>453</v>
      </c>
      <c r="B195" t="s">
        <v>8</v>
      </c>
      <c r="C195">
        <v>18</v>
      </c>
      <c r="D195" s="2">
        <v>5.5555559999999997E-2</v>
      </c>
      <c r="E195" s="2">
        <v>0.44444444</v>
      </c>
      <c r="F195" s="2">
        <v>0.64285714000000005</v>
      </c>
      <c r="G195">
        <f>_xlfn.XMATCH(A195,RHH!A:A)</f>
        <v>137</v>
      </c>
      <c r="H195" t="e">
        <f>_xlfn.XMATCH(A195,LHH!A:A)</f>
        <v>#N/A</v>
      </c>
    </row>
    <row r="196" spans="1:8" x14ac:dyDescent="0.45">
      <c r="A196" t="s">
        <v>519</v>
      </c>
      <c r="B196" t="s">
        <v>10</v>
      </c>
      <c r="C196">
        <v>33</v>
      </c>
      <c r="D196" s="2">
        <v>0</v>
      </c>
      <c r="E196" s="2">
        <v>0.15151514999999999</v>
      </c>
      <c r="F196" s="2">
        <v>0.36363635999999999</v>
      </c>
      <c r="G196">
        <f>_xlfn.XMATCH(A196,RHH!A:A)</f>
        <v>217</v>
      </c>
      <c r="H196" t="e">
        <f>_xlfn.XMATCH(A196,LHH!A:A)</f>
        <v>#N/A</v>
      </c>
    </row>
    <row r="197" spans="1:8" x14ac:dyDescent="0.45">
      <c r="A197" t="s">
        <v>77</v>
      </c>
      <c r="B197" t="s">
        <v>78</v>
      </c>
      <c r="C197">
        <v>60</v>
      </c>
      <c r="D197" s="2">
        <v>0.05</v>
      </c>
      <c r="E197" s="2">
        <v>0.21666667000000001</v>
      </c>
      <c r="F197" s="2">
        <v>0.41071428999999998</v>
      </c>
      <c r="G197">
        <f>_xlfn.XMATCH(A197,RHH!A:A)</f>
        <v>116</v>
      </c>
      <c r="H197" t="e">
        <f>_xlfn.XMATCH(A197,LHH!A:A)</f>
        <v>#N/A</v>
      </c>
    </row>
    <row r="198" spans="1:8" x14ac:dyDescent="0.45">
      <c r="A198" t="s">
        <v>165</v>
      </c>
      <c r="B198" t="s">
        <v>10</v>
      </c>
      <c r="C198">
        <v>61</v>
      </c>
      <c r="D198" s="2">
        <v>0.16393442999999999</v>
      </c>
      <c r="E198" s="2">
        <v>0.29508197000000003</v>
      </c>
      <c r="F198" s="2">
        <v>0.56000000000000005</v>
      </c>
      <c r="G198">
        <f>_xlfn.XMATCH(A198,RHH!A:A)</f>
        <v>97</v>
      </c>
      <c r="H198" t="e">
        <f>_xlfn.XMATCH(A198,LHH!A:A)</f>
        <v>#N/A</v>
      </c>
    </row>
    <row r="199" spans="1:8" x14ac:dyDescent="0.45">
      <c r="A199" t="s">
        <v>219</v>
      </c>
      <c r="B199" t="s">
        <v>90</v>
      </c>
      <c r="C199">
        <v>48</v>
      </c>
      <c r="D199" s="2">
        <v>6.25E-2</v>
      </c>
      <c r="E199" s="2">
        <v>0.1875</v>
      </c>
      <c r="F199" s="2">
        <v>0.40909090999999997</v>
      </c>
      <c r="G199">
        <f>_xlfn.XMATCH(A199,RHH!A:A)</f>
        <v>69</v>
      </c>
      <c r="H199" t="e">
        <f>_xlfn.XMATCH(A199,LHH!A:A)</f>
        <v>#N/A</v>
      </c>
    </row>
    <row r="200" spans="1:8" x14ac:dyDescent="0.45">
      <c r="A200" t="s">
        <v>292</v>
      </c>
      <c r="B200" t="s">
        <v>20</v>
      </c>
      <c r="C200">
        <v>18</v>
      </c>
      <c r="D200" s="2">
        <v>5.5555559999999997E-2</v>
      </c>
      <c r="E200" s="2">
        <v>0.11111111</v>
      </c>
      <c r="F200" s="2">
        <v>0.41176470999999998</v>
      </c>
      <c r="G200">
        <f>_xlfn.XMATCH(A200,RHH!A:A)</f>
        <v>92</v>
      </c>
      <c r="H200" t="e">
        <f>_xlfn.XMATCH(A200,LHH!A:A)</f>
        <v>#N/A</v>
      </c>
    </row>
    <row r="201" spans="1:8" x14ac:dyDescent="0.45">
      <c r="A201" t="s">
        <v>230</v>
      </c>
      <c r="B201" t="s">
        <v>31</v>
      </c>
      <c r="C201">
        <v>72</v>
      </c>
      <c r="D201" s="2">
        <v>0.18055556</v>
      </c>
      <c r="E201" s="2">
        <v>0.23611111000000001</v>
      </c>
      <c r="F201" s="2">
        <v>0.52542372999999998</v>
      </c>
      <c r="G201">
        <f>_xlfn.XMATCH(A201,RHH!A:A)</f>
        <v>241</v>
      </c>
      <c r="H201" t="e">
        <f>_xlfn.XMATCH(A201,LHH!A:A)</f>
        <v>#N/A</v>
      </c>
    </row>
    <row r="202" spans="1:8" x14ac:dyDescent="0.45">
      <c r="A202" t="s">
        <v>155</v>
      </c>
      <c r="B202" t="s">
        <v>27</v>
      </c>
      <c r="C202">
        <v>41</v>
      </c>
      <c r="D202" s="2">
        <v>2.4390240000000001E-2</v>
      </c>
      <c r="E202" s="2">
        <v>0.24390244</v>
      </c>
      <c r="F202" s="2">
        <v>0.43589744000000002</v>
      </c>
      <c r="G202">
        <f>_xlfn.XMATCH(A202,RHH!A:A)</f>
        <v>102</v>
      </c>
      <c r="H202" t="e">
        <f>_xlfn.XMATCH(A202,LHH!A:A)</f>
        <v>#N/A</v>
      </c>
    </row>
    <row r="203" spans="1:8" x14ac:dyDescent="0.45">
      <c r="A203" t="s">
        <v>263</v>
      </c>
      <c r="B203" t="s">
        <v>114</v>
      </c>
      <c r="C203">
        <v>51</v>
      </c>
      <c r="D203" s="2">
        <v>9.8039219999999996E-2</v>
      </c>
      <c r="E203" s="2">
        <v>0.13725490000000001</v>
      </c>
      <c r="F203" s="2">
        <v>0.41304348000000002</v>
      </c>
      <c r="G203">
        <f>_xlfn.XMATCH(A203,RHH!A:A)</f>
        <v>254</v>
      </c>
      <c r="H203" t="e">
        <f>_xlfn.XMATCH(A203,LHH!A:A)</f>
        <v>#N/A</v>
      </c>
    </row>
    <row r="204" spans="1:8" x14ac:dyDescent="0.45">
      <c r="A204" t="s">
        <v>432</v>
      </c>
      <c r="B204" t="s">
        <v>542</v>
      </c>
      <c r="C204">
        <v>22</v>
      </c>
      <c r="D204" s="2">
        <v>4.5454550000000003E-2</v>
      </c>
      <c r="E204" s="2">
        <v>0.45454545000000002</v>
      </c>
      <c r="F204" s="2">
        <v>0.7</v>
      </c>
      <c r="G204">
        <f>_xlfn.XMATCH(A204,RHH!A:A)</f>
        <v>221</v>
      </c>
      <c r="H204" t="e">
        <f>_xlfn.XMATCH(A204,LHH!A:A)</f>
        <v>#N/A</v>
      </c>
    </row>
    <row r="205" spans="1:8" x14ac:dyDescent="0.45">
      <c r="A205" t="s">
        <v>344</v>
      </c>
      <c r="B205" t="s">
        <v>65</v>
      </c>
      <c r="C205">
        <v>19</v>
      </c>
      <c r="D205" s="2">
        <v>0</v>
      </c>
      <c r="E205" s="2">
        <v>0.31578947000000002</v>
      </c>
      <c r="F205" s="2">
        <v>0.52631578999999995</v>
      </c>
      <c r="G205">
        <f>_xlfn.XMATCH(A205,RHH!A:A)</f>
        <v>190</v>
      </c>
      <c r="H205" t="e">
        <f>_xlfn.XMATCH(A205,LHH!A:A)</f>
        <v>#N/A</v>
      </c>
    </row>
    <row r="206" spans="1:8" x14ac:dyDescent="0.45">
      <c r="A206" t="s">
        <v>102</v>
      </c>
      <c r="B206" t="s">
        <v>12</v>
      </c>
      <c r="C206">
        <v>58</v>
      </c>
      <c r="D206" s="2">
        <v>3.4482760000000001E-2</v>
      </c>
      <c r="E206" s="2">
        <v>0.37931034000000002</v>
      </c>
      <c r="F206" s="2">
        <v>0.53703703999999997</v>
      </c>
      <c r="G206">
        <f>_xlfn.XMATCH(A206,RHH!A:A)</f>
        <v>34</v>
      </c>
      <c r="H206" t="e">
        <f>_xlfn.XMATCH(A206,LHH!A:A)</f>
        <v>#N/A</v>
      </c>
    </row>
    <row r="207" spans="1:8" x14ac:dyDescent="0.45">
      <c r="A207" t="s">
        <v>375</v>
      </c>
      <c r="B207" t="s">
        <v>31</v>
      </c>
      <c r="C207">
        <v>47</v>
      </c>
      <c r="D207" s="2">
        <v>6.3829789999999997E-2</v>
      </c>
      <c r="E207" s="2">
        <v>0.14893617000000001</v>
      </c>
      <c r="F207" s="2">
        <v>0.40909090999999997</v>
      </c>
      <c r="G207">
        <f>_xlfn.XMATCH(A207,RHH!A:A)</f>
        <v>130</v>
      </c>
      <c r="H207" t="e">
        <f>_xlfn.XMATCH(A207,LHH!A:A)</f>
        <v>#N/A</v>
      </c>
    </row>
    <row r="208" spans="1:8" x14ac:dyDescent="0.45">
      <c r="A208" t="s">
        <v>433</v>
      </c>
      <c r="B208" t="s">
        <v>12</v>
      </c>
      <c r="C208">
        <v>21</v>
      </c>
      <c r="D208" s="2">
        <v>4.7619050000000003E-2</v>
      </c>
      <c r="E208" s="2">
        <v>0.38095237999999998</v>
      </c>
      <c r="F208" s="2">
        <v>0.63157894999999997</v>
      </c>
      <c r="G208">
        <f>_xlfn.XMATCH(A208,RHH!A:A)</f>
        <v>188</v>
      </c>
      <c r="H208" t="e">
        <f>_xlfn.XMATCH(A208,LHH!A:A)</f>
        <v>#N/A</v>
      </c>
    </row>
    <row r="209" spans="1:8" x14ac:dyDescent="0.45">
      <c r="A209" t="s">
        <v>194</v>
      </c>
      <c r="B209" t="s">
        <v>90</v>
      </c>
      <c r="C209">
        <v>55</v>
      </c>
      <c r="D209" s="2">
        <v>5.4545450000000002E-2</v>
      </c>
      <c r="E209" s="2">
        <v>0.2</v>
      </c>
      <c r="F209" s="2">
        <v>0.43137255000000002</v>
      </c>
      <c r="G209">
        <f>_xlfn.XMATCH(A209,RHH!A:A)</f>
        <v>77</v>
      </c>
      <c r="H209" t="e">
        <f>_xlfn.XMATCH(A209,LHH!A:A)</f>
        <v>#N/A</v>
      </c>
    </row>
    <row r="210" spans="1:8" x14ac:dyDescent="0.45">
      <c r="A210" t="s">
        <v>260</v>
      </c>
      <c r="B210" t="s">
        <v>24</v>
      </c>
      <c r="C210">
        <v>51</v>
      </c>
      <c r="D210" s="2">
        <v>9.8039219999999996E-2</v>
      </c>
      <c r="E210" s="2">
        <v>0.23529412</v>
      </c>
      <c r="F210" s="2">
        <v>0.48888889000000002</v>
      </c>
      <c r="G210">
        <f>_xlfn.XMATCH(A210,RHH!A:A)</f>
        <v>255</v>
      </c>
      <c r="H210" t="e">
        <f>_xlfn.XMATCH(A210,LHH!A:A)</f>
        <v>#N/A</v>
      </c>
    </row>
    <row r="211" spans="1:8" x14ac:dyDescent="0.45">
      <c r="A211" t="s">
        <v>361</v>
      </c>
      <c r="B211" t="s">
        <v>27</v>
      </c>
      <c r="C211">
        <v>23</v>
      </c>
      <c r="D211" s="2">
        <v>4.3478259999999998E-2</v>
      </c>
      <c r="E211" s="2">
        <v>8.6956519999999995E-2</v>
      </c>
      <c r="F211" s="2">
        <v>0.42857142999999998</v>
      </c>
      <c r="G211">
        <f>_xlfn.XMATCH(A211,RHH!A:A)</f>
        <v>150</v>
      </c>
      <c r="H211" t="e">
        <f>_xlfn.XMATCH(A211,LHH!A:A)</f>
        <v>#N/A</v>
      </c>
    </row>
    <row r="212" spans="1:8" x14ac:dyDescent="0.45">
      <c r="A212" t="s">
        <v>105</v>
      </c>
      <c r="B212" t="s">
        <v>7</v>
      </c>
      <c r="C212">
        <v>58</v>
      </c>
      <c r="D212" s="2">
        <v>0.15517241000000001</v>
      </c>
      <c r="E212" s="2">
        <v>0.20689655000000001</v>
      </c>
      <c r="F212" s="2">
        <v>0.51020407999999995</v>
      </c>
      <c r="G212">
        <f>_xlfn.XMATCH(A212,RHH!A:A)</f>
        <v>47</v>
      </c>
      <c r="H212" t="e">
        <f>_xlfn.XMATCH(A212,LHH!A:A)</f>
        <v>#N/A</v>
      </c>
    </row>
    <row r="213" spans="1:8" x14ac:dyDescent="0.45">
      <c r="A213" t="s">
        <v>60</v>
      </c>
      <c r="B213" t="s">
        <v>53</v>
      </c>
      <c r="C213">
        <v>46</v>
      </c>
      <c r="D213" s="2">
        <v>0</v>
      </c>
      <c r="E213" s="2">
        <v>0.32608695999999998</v>
      </c>
      <c r="F213" s="2">
        <v>0.5</v>
      </c>
      <c r="G213">
        <f>_xlfn.XMATCH(A213,RHH!A:A)</f>
        <v>42</v>
      </c>
      <c r="H213" t="e">
        <f>_xlfn.XMATCH(A213,LHH!A:A)</f>
        <v>#N/A</v>
      </c>
    </row>
    <row r="214" spans="1:8" x14ac:dyDescent="0.45">
      <c r="A214" t="s">
        <v>126</v>
      </c>
      <c r="B214" t="s">
        <v>18</v>
      </c>
      <c r="C214">
        <v>20</v>
      </c>
      <c r="D214" s="2">
        <v>0.1</v>
      </c>
      <c r="E214" s="2">
        <v>0.25</v>
      </c>
      <c r="F214" s="2">
        <v>0.61111110999999996</v>
      </c>
      <c r="G214">
        <f>_xlfn.XMATCH(A214,RHH!A:A)</f>
        <v>98</v>
      </c>
      <c r="H214" t="e">
        <f>_xlfn.XMATCH(A214,LHH!A:A)</f>
        <v>#N/A</v>
      </c>
    </row>
    <row r="215" spans="1:8" x14ac:dyDescent="0.45">
      <c r="A215" t="s">
        <v>59</v>
      </c>
      <c r="B215" t="s">
        <v>27</v>
      </c>
      <c r="C215">
        <v>72</v>
      </c>
      <c r="D215" s="2">
        <v>0.13888888999999999</v>
      </c>
      <c r="E215" s="2">
        <v>0.20833333000000001</v>
      </c>
      <c r="F215" s="2">
        <v>0.49180328000000001</v>
      </c>
      <c r="G215">
        <f>_xlfn.XMATCH(A215,RHH!A:A)</f>
        <v>7</v>
      </c>
      <c r="H215" t="e">
        <f>_xlfn.XMATCH(A215,LHH!A:A)</f>
        <v>#N/A</v>
      </c>
    </row>
    <row r="216" spans="1:8" x14ac:dyDescent="0.45">
      <c r="A216" t="s">
        <v>137</v>
      </c>
      <c r="B216" t="s">
        <v>20</v>
      </c>
      <c r="C216">
        <v>52</v>
      </c>
      <c r="D216" s="2">
        <v>7.6923080000000005E-2</v>
      </c>
      <c r="E216" s="2">
        <v>0.25</v>
      </c>
      <c r="F216" s="2">
        <v>0.5</v>
      </c>
      <c r="G216">
        <f>_xlfn.XMATCH(A216,RHH!A:A)</f>
        <v>27</v>
      </c>
      <c r="H216" t="e">
        <f>_xlfn.XMATCH(A216,LHH!A:A)</f>
        <v>#N/A</v>
      </c>
    </row>
    <row r="217" spans="1:8" x14ac:dyDescent="0.45">
      <c r="A217" t="s">
        <v>553</v>
      </c>
      <c r="B217" t="s">
        <v>27</v>
      </c>
      <c r="C217">
        <v>13</v>
      </c>
      <c r="D217" s="2">
        <v>0</v>
      </c>
      <c r="E217" s="2">
        <v>0.38461538000000001</v>
      </c>
      <c r="F217" s="2">
        <v>0.76923076999999995</v>
      </c>
      <c r="G217">
        <f>_xlfn.XMATCH(A217,RHH!A:A)</f>
        <v>161</v>
      </c>
      <c r="H217" t="e">
        <f>_xlfn.XMATCH(A217,LHH!A:A)</f>
        <v>#N/A</v>
      </c>
    </row>
    <row r="218" spans="1:8" x14ac:dyDescent="0.45">
      <c r="A218" t="s">
        <v>436</v>
      </c>
      <c r="B218" t="s">
        <v>14</v>
      </c>
      <c r="C218">
        <v>31</v>
      </c>
      <c r="D218" s="2">
        <v>0.16129031999999999</v>
      </c>
      <c r="E218" s="2">
        <v>0.12903226000000001</v>
      </c>
      <c r="F218" s="2">
        <v>0.52</v>
      </c>
      <c r="G218">
        <f>_xlfn.XMATCH(A218,RHH!A:A)</f>
        <v>177</v>
      </c>
      <c r="H218" t="e">
        <f>_xlfn.XMATCH(A218,LHH!A:A)</f>
        <v>#N/A</v>
      </c>
    </row>
    <row r="219" spans="1:8" x14ac:dyDescent="0.45">
      <c r="A219" t="s">
        <v>182</v>
      </c>
      <c r="B219" t="s">
        <v>66</v>
      </c>
      <c r="C219">
        <v>73</v>
      </c>
      <c r="D219" s="2">
        <v>6.8493150000000003E-2</v>
      </c>
      <c r="E219" s="2">
        <v>0.17808219</v>
      </c>
      <c r="F219" s="2">
        <v>0.43283581999999998</v>
      </c>
      <c r="G219">
        <f>_xlfn.XMATCH(A219,RHH!A:A)</f>
        <v>138</v>
      </c>
      <c r="H219" t="e">
        <f>_xlfn.XMATCH(A219,LHH!A:A)</f>
        <v>#N/A</v>
      </c>
    </row>
    <row r="220" spans="1:8" x14ac:dyDescent="0.45">
      <c r="A220" t="s">
        <v>576</v>
      </c>
      <c r="B220" t="s">
        <v>90</v>
      </c>
      <c r="C220">
        <v>13</v>
      </c>
      <c r="D220" s="2">
        <v>7.6923080000000005E-2</v>
      </c>
      <c r="E220" s="2">
        <v>0.15384614999999999</v>
      </c>
      <c r="F220" s="2">
        <v>0.63636364000000001</v>
      </c>
      <c r="G220">
        <f>_xlfn.XMATCH(A220,RHH!A:A)</f>
        <v>178</v>
      </c>
      <c r="H220" t="e">
        <f>_xlfn.XMATCH(A220,LHH!A:A)</f>
        <v>#N/A</v>
      </c>
    </row>
    <row r="221" spans="1:8" x14ac:dyDescent="0.45">
      <c r="A221" t="s">
        <v>439</v>
      </c>
      <c r="B221" t="s">
        <v>57</v>
      </c>
      <c r="C221">
        <v>20</v>
      </c>
      <c r="D221" s="2">
        <v>0.2</v>
      </c>
      <c r="E221" s="2">
        <v>0.05</v>
      </c>
      <c r="F221" s="2">
        <v>0.5625</v>
      </c>
      <c r="G221">
        <f>_xlfn.XMATCH(A221,RHH!A:A)</f>
        <v>197</v>
      </c>
      <c r="H221" t="e">
        <f>_xlfn.XMATCH(A221,LHH!A:A)</f>
        <v>#N/A</v>
      </c>
    </row>
    <row r="222" spans="1:8" x14ac:dyDescent="0.45">
      <c r="A222" t="s">
        <v>168</v>
      </c>
      <c r="B222" t="s">
        <v>35</v>
      </c>
      <c r="C222">
        <v>45</v>
      </c>
      <c r="D222" s="2">
        <v>6.6666669999999997E-2</v>
      </c>
      <c r="E222" s="2">
        <v>8.8888889999999998E-2</v>
      </c>
      <c r="F222" s="2">
        <v>0.41463414999999998</v>
      </c>
      <c r="G222">
        <f>_xlfn.XMATCH(A222,RHH!A:A)</f>
        <v>48</v>
      </c>
      <c r="H222" t="e">
        <f>_xlfn.XMATCH(A222,LHH!A:A)</f>
        <v>#N/A</v>
      </c>
    </row>
    <row r="223" spans="1:8" x14ac:dyDescent="0.45">
      <c r="A223" t="s">
        <v>392</v>
      </c>
      <c r="B223" t="s">
        <v>35</v>
      </c>
      <c r="C223">
        <v>61</v>
      </c>
      <c r="D223" s="2">
        <v>3.2786889999999999E-2</v>
      </c>
      <c r="E223" s="2">
        <v>0.31147541000000001</v>
      </c>
      <c r="F223" s="2">
        <v>0.51724137999999997</v>
      </c>
      <c r="G223">
        <f>_xlfn.XMATCH(A223,RHH!A:A)</f>
        <v>267</v>
      </c>
      <c r="H223" t="e">
        <f>_xlfn.XMATCH(A223,LHH!A:A)</f>
        <v>#N/A</v>
      </c>
    </row>
    <row r="224" spans="1:8" x14ac:dyDescent="0.45">
      <c r="A224" t="s">
        <v>146</v>
      </c>
      <c r="B224" t="s">
        <v>35</v>
      </c>
      <c r="C224">
        <v>100</v>
      </c>
      <c r="D224" s="2">
        <v>0.14000000000000001</v>
      </c>
      <c r="E224" s="2">
        <v>0.11</v>
      </c>
      <c r="F224" s="2">
        <v>0.43023255999999999</v>
      </c>
      <c r="G224">
        <f>_xlfn.XMATCH(A224,RHH!A:A)</f>
        <v>18</v>
      </c>
      <c r="H224" t="e">
        <f>_xlfn.XMATCH(A224,LHH!A:A)</f>
        <v>#N/A</v>
      </c>
    </row>
    <row r="225" spans="1:8" x14ac:dyDescent="0.45">
      <c r="A225" t="s">
        <v>493</v>
      </c>
      <c r="B225" t="s">
        <v>63</v>
      </c>
      <c r="C225">
        <v>27</v>
      </c>
      <c r="D225" s="2">
        <v>7.4074070000000006E-2</v>
      </c>
      <c r="E225" s="2">
        <v>0.18518519</v>
      </c>
      <c r="F225" s="2">
        <v>0.56000000000000005</v>
      </c>
      <c r="G225">
        <f>_xlfn.XMATCH(A225,RHH!A:A)</f>
        <v>167</v>
      </c>
      <c r="H225" t="e">
        <f>_xlfn.XMATCH(A225,LHH!A:A)</f>
        <v>#N/A</v>
      </c>
    </row>
    <row r="226" spans="1:8" x14ac:dyDescent="0.45">
      <c r="A226" t="s">
        <v>565</v>
      </c>
      <c r="B226" t="s">
        <v>7</v>
      </c>
      <c r="C226">
        <v>17</v>
      </c>
      <c r="D226" s="2">
        <v>0</v>
      </c>
      <c r="E226" s="2">
        <v>0.23529412</v>
      </c>
      <c r="F226" s="2">
        <v>0.64705882000000003</v>
      </c>
      <c r="G226">
        <f>_xlfn.XMATCH(A226,RHH!A:A)</f>
        <v>131</v>
      </c>
      <c r="H226" t="e">
        <f>_xlfn.XMATCH(A226,LHH!A:A)</f>
        <v>#N/A</v>
      </c>
    </row>
    <row r="227" spans="1:8" x14ac:dyDescent="0.45">
      <c r="A227" t="s">
        <v>107</v>
      </c>
      <c r="B227" t="s">
        <v>63</v>
      </c>
      <c r="C227">
        <v>91</v>
      </c>
      <c r="D227" s="2">
        <v>0.10989011</v>
      </c>
      <c r="E227" s="2">
        <v>0.23076922999999999</v>
      </c>
      <c r="F227" s="2">
        <v>0.5</v>
      </c>
      <c r="G227">
        <f>_xlfn.XMATCH(A227,RHH!A:A)</f>
        <v>37</v>
      </c>
      <c r="H227" t="e">
        <f>_xlfn.XMATCH(A227,LHH!A:A)</f>
        <v>#N/A</v>
      </c>
    </row>
    <row r="228" spans="1:8" x14ac:dyDescent="0.45">
      <c r="A228" t="s">
        <v>200</v>
      </c>
      <c r="B228" t="s">
        <v>31</v>
      </c>
      <c r="C228">
        <v>50</v>
      </c>
      <c r="D228" s="2">
        <v>0.04</v>
      </c>
      <c r="E228" s="2">
        <v>0.14000000000000001</v>
      </c>
      <c r="F228" s="2">
        <v>0.44680850999999999</v>
      </c>
      <c r="G228">
        <f>_xlfn.XMATCH(A228,RHH!A:A)</f>
        <v>173</v>
      </c>
      <c r="H228" t="e">
        <f>_xlfn.XMATCH(A228,LHH!A:A)</f>
        <v>#N/A</v>
      </c>
    </row>
    <row r="229" spans="1:8" x14ac:dyDescent="0.45">
      <c r="A229" t="s">
        <v>615</v>
      </c>
      <c r="B229" t="s">
        <v>42</v>
      </c>
      <c r="C229">
        <v>18</v>
      </c>
      <c r="D229" s="2">
        <v>5.5555559999999997E-2</v>
      </c>
      <c r="E229" s="2">
        <v>0.44444444</v>
      </c>
      <c r="F229" s="2">
        <v>1</v>
      </c>
      <c r="G229">
        <f>_xlfn.XMATCH(A229,RHH!A:A)</f>
        <v>40</v>
      </c>
      <c r="H229" t="e">
        <f>_xlfn.XMATCH(A229,LHH!A:A)</f>
        <v>#N/A</v>
      </c>
    </row>
    <row r="230" spans="1:8" x14ac:dyDescent="0.45">
      <c r="A230" t="s">
        <v>136</v>
      </c>
      <c r="B230" t="s">
        <v>78</v>
      </c>
      <c r="C230">
        <v>63</v>
      </c>
      <c r="D230" s="2">
        <v>6.3492060000000003E-2</v>
      </c>
      <c r="E230" s="2">
        <v>0.31746032000000002</v>
      </c>
      <c r="F230" s="2">
        <v>0.56896552</v>
      </c>
      <c r="G230">
        <f>_xlfn.XMATCH(A230,RHH!A:A)</f>
        <v>13</v>
      </c>
      <c r="H230" t="e">
        <f>_xlfn.XMATCH(A230,LHH!A:A)</f>
        <v>#N/A</v>
      </c>
    </row>
    <row r="231" spans="1:8" x14ac:dyDescent="0.45">
      <c r="A231" t="s">
        <v>89</v>
      </c>
      <c r="B231" t="s">
        <v>90</v>
      </c>
      <c r="C231">
        <v>53</v>
      </c>
      <c r="D231" s="2">
        <v>9.4339619999999999E-2</v>
      </c>
      <c r="E231" s="2">
        <v>0.24528301999999999</v>
      </c>
      <c r="F231" s="2">
        <v>0.55319149000000001</v>
      </c>
      <c r="G231">
        <f>_xlfn.XMATCH(A231,RHH!A:A)</f>
        <v>202</v>
      </c>
      <c r="H231" t="e">
        <f>_xlfn.XMATCH(A231,LHH!A:A)</f>
        <v>#N/A</v>
      </c>
    </row>
    <row r="232" spans="1:8" x14ac:dyDescent="0.45">
      <c r="A232" t="s">
        <v>74</v>
      </c>
      <c r="B232" t="s">
        <v>22</v>
      </c>
      <c r="C232">
        <v>32</v>
      </c>
      <c r="D232" s="2">
        <v>6.25E-2</v>
      </c>
      <c r="E232" s="2">
        <v>0.1875</v>
      </c>
      <c r="F232" s="2">
        <v>0.55172414000000003</v>
      </c>
      <c r="G232">
        <f>_xlfn.XMATCH(A232,RHH!A:A)</f>
        <v>182</v>
      </c>
      <c r="H232" t="e">
        <f>_xlfn.XMATCH(A232,LHH!A:A)</f>
        <v>#N/A</v>
      </c>
    </row>
    <row r="233" spans="1:8" x14ac:dyDescent="0.45">
      <c r="A233" t="s">
        <v>356</v>
      </c>
      <c r="B233" t="s">
        <v>112</v>
      </c>
      <c r="C233">
        <v>56</v>
      </c>
      <c r="D233" s="2">
        <v>5.3571430000000003E-2</v>
      </c>
      <c r="E233" s="2">
        <v>0.28571428999999998</v>
      </c>
      <c r="F233" s="2">
        <v>0.54716980999999998</v>
      </c>
      <c r="G233">
        <f>_xlfn.XMATCH(A233,RHH!A:A)</f>
        <v>65</v>
      </c>
      <c r="H233" t="e">
        <f>_xlfn.XMATCH(A233,LHH!A:A)</f>
        <v>#N/A</v>
      </c>
    </row>
    <row r="234" spans="1:8" x14ac:dyDescent="0.45">
      <c r="A234" t="s">
        <v>159</v>
      </c>
      <c r="B234" t="s">
        <v>31</v>
      </c>
      <c r="C234">
        <v>45</v>
      </c>
      <c r="D234" s="2">
        <v>0.2</v>
      </c>
      <c r="E234" s="2">
        <v>0.13333333</v>
      </c>
      <c r="F234" s="2">
        <v>0.57142857000000002</v>
      </c>
      <c r="G234">
        <f>_xlfn.XMATCH(A234,RHH!A:A)</f>
        <v>181</v>
      </c>
      <c r="H234" t="e">
        <f>_xlfn.XMATCH(A234,LHH!A:A)</f>
        <v>#N/A</v>
      </c>
    </row>
    <row r="235" spans="1:8" x14ac:dyDescent="0.45">
      <c r="A235" t="s">
        <v>316</v>
      </c>
      <c r="B235" t="s">
        <v>55</v>
      </c>
      <c r="C235">
        <v>79</v>
      </c>
      <c r="D235" s="2">
        <v>6.3291139999999996E-2</v>
      </c>
      <c r="E235" s="2">
        <v>0.18987341999999999</v>
      </c>
      <c r="F235" s="2">
        <v>0.45945945999999999</v>
      </c>
      <c r="G235">
        <f>_xlfn.XMATCH(A235,RHH!A:A)</f>
        <v>201</v>
      </c>
      <c r="H235" t="e">
        <f>_xlfn.XMATCH(A235,LHH!A:A)</f>
        <v>#N/A</v>
      </c>
    </row>
    <row r="236" spans="1:8" x14ac:dyDescent="0.45">
      <c r="A236" t="s">
        <v>43</v>
      </c>
      <c r="B236" t="s">
        <v>44</v>
      </c>
      <c r="C236">
        <v>84</v>
      </c>
      <c r="D236" s="2">
        <v>4.7619050000000003E-2</v>
      </c>
      <c r="E236" s="2">
        <v>0.20238095</v>
      </c>
      <c r="F236" s="2">
        <v>0.45454545000000002</v>
      </c>
      <c r="G236">
        <f>_xlfn.XMATCH(A236,RHH!A:A)</f>
        <v>186</v>
      </c>
      <c r="H236" t="e">
        <f>_xlfn.XMATCH(A236,LHH!A:A)</f>
        <v>#N/A</v>
      </c>
    </row>
    <row r="237" spans="1:8" x14ac:dyDescent="0.45">
      <c r="A237" t="s">
        <v>283</v>
      </c>
      <c r="B237" t="s">
        <v>29</v>
      </c>
      <c r="C237">
        <v>33</v>
      </c>
      <c r="D237" s="2">
        <v>9.0909089999999998E-2</v>
      </c>
      <c r="E237" s="2">
        <v>0.21212121</v>
      </c>
      <c r="F237" s="2">
        <v>0.6</v>
      </c>
      <c r="G237">
        <f>_xlfn.XMATCH(A237,RHH!A:A)</f>
        <v>235</v>
      </c>
      <c r="H237" t="e">
        <f>_xlfn.XMATCH(A237,LHH!A:A)</f>
        <v>#N/A</v>
      </c>
    </row>
    <row r="238" spans="1:8" x14ac:dyDescent="0.45">
      <c r="A238" t="s">
        <v>214</v>
      </c>
      <c r="B238" t="s">
        <v>93</v>
      </c>
      <c r="C238">
        <v>90</v>
      </c>
      <c r="D238" s="2">
        <v>5.5555559999999997E-2</v>
      </c>
      <c r="E238" s="2">
        <v>0.12222222000000001</v>
      </c>
      <c r="F238" s="2">
        <v>0.41176470999999998</v>
      </c>
      <c r="G238">
        <f>_xlfn.XMATCH(A238,RHH!A:A)</f>
        <v>94</v>
      </c>
      <c r="H238" t="e">
        <f>_xlfn.XMATCH(A238,LHH!A:A)</f>
        <v>#N/A</v>
      </c>
    </row>
    <row r="239" spans="1:8" x14ac:dyDescent="0.45">
      <c r="A239" t="s">
        <v>244</v>
      </c>
      <c r="B239" t="s">
        <v>27</v>
      </c>
      <c r="C239">
        <v>57</v>
      </c>
      <c r="D239" s="2">
        <v>3.5087720000000003E-2</v>
      </c>
      <c r="E239" s="2">
        <v>0.33333332999999998</v>
      </c>
      <c r="F239" s="2">
        <v>0.58181817999999996</v>
      </c>
      <c r="G239">
        <f>_xlfn.XMATCH(A239,RHH!A:A)</f>
        <v>262</v>
      </c>
      <c r="H239" t="e">
        <f>_xlfn.XMATCH(A239,LHH!A:A)</f>
        <v>#N/A</v>
      </c>
    </row>
    <row r="240" spans="1:8" x14ac:dyDescent="0.45">
      <c r="A240" t="s">
        <v>484</v>
      </c>
      <c r="B240" t="s">
        <v>10</v>
      </c>
      <c r="C240">
        <v>27</v>
      </c>
      <c r="D240" s="2">
        <v>0</v>
      </c>
      <c r="E240" s="2">
        <v>0.29629630000000001</v>
      </c>
      <c r="F240" s="2">
        <v>0.65384615000000001</v>
      </c>
      <c r="G240">
        <f>_xlfn.XMATCH(A240,RHH!A:A)</f>
        <v>205</v>
      </c>
      <c r="H240" t="e">
        <f>_xlfn.XMATCH(A240,LHH!A:A)</f>
        <v>#N/A</v>
      </c>
    </row>
    <row r="241" spans="1:8" x14ac:dyDescent="0.45">
      <c r="A241" t="s">
        <v>23</v>
      </c>
      <c r="B241" t="s">
        <v>24</v>
      </c>
      <c r="C241">
        <v>30</v>
      </c>
      <c r="D241" s="2">
        <v>0.13333333</v>
      </c>
      <c r="E241" s="2">
        <v>0.16666666999999999</v>
      </c>
      <c r="F241" s="2">
        <v>0.65384615000000001</v>
      </c>
      <c r="G241">
        <f>_xlfn.XMATCH(A241,RHH!A:A)</f>
        <v>212</v>
      </c>
      <c r="H241" t="e">
        <f>_xlfn.XMATCH(A241,LHH!A:A)</f>
        <v>#N/A</v>
      </c>
    </row>
    <row r="242" spans="1:8" x14ac:dyDescent="0.45">
      <c r="A242" t="s">
        <v>207</v>
      </c>
      <c r="B242" t="s">
        <v>18</v>
      </c>
      <c r="C242">
        <v>53</v>
      </c>
      <c r="D242" s="2">
        <v>0.15094340000000001</v>
      </c>
      <c r="E242" s="2">
        <v>0.28301886999999998</v>
      </c>
      <c r="F242" s="2">
        <v>0.68181818000000005</v>
      </c>
      <c r="G242">
        <f>_xlfn.XMATCH(A242,RHH!A:A)</f>
        <v>253</v>
      </c>
      <c r="H242" t="e">
        <f>_xlfn.XMATCH(A242,LHH!A:A)</f>
        <v>#N/A</v>
      </c>
    </row>
    <row r="243" spans="1:8" x14ac:dyDescent="0.45">
      <c r="A243" t="s">
        <v>561</v>
      </c>
      <c r="B243" t="s">
        <v>112</v>
      </c>
      <c r="C243">
        <v>28</v>
      </c>
      <c r="D243" s="2">
        <v>3.5714290000000003E-2</v>
      </c>
      <c r="E243" s="2">
        <v>0.25</v>
      </c>
      <c r="F243" s="2">
        <v>0.66666667000000002</v>
      </c>
      <c r="G243">
        <f>_xlfn.XMATCH(A243,RHH!A:A)</f>
        <v>88</v>
      </c>
      <c r="H243" t="e">
        <f>_xlfn.XMATCH(A243,LHH!A:A)</f>
        <v>#N/A</v>
      </c>
    </row>
    <row r="244" spans="1:8" x14ac:dyDescent="0.45">
      <c r="A244" t="s">
        <v>85</v>
      </c>
      <c r="B244" t="s">
        <v>53</v>
      </c>
      <c r="C244">
        <v>42</v>
      </c>
      <c r="D244" s="2">
        <v>2.3809520000000001E-2</v>
      </c>
      <c r="E244" s="2">
        <v>7.1428569999999997E-2</v>
      </c>
      <c r="F244" s="2">
        <v>0.45945945999999999</v>
      </c>
      <c r="G244">
        <f>_xlfn.XMATCH(A244,RHH!A:A)</f>
        <v>82</v>
      </c>
      <c r="H244" t="e">
        <f>_xlfn.XMATCH(A244,LHH!A:A)</f>
        <v>#N/A</v>
      </c>
    </row>
    <row r="245" spans="1:8" x14ac:dyDescent="0.45">
      <c r="A245" t="s">
        <v>26</v>
      </c>
      <c r="B245" t="s">
        <v>27</v>
      </c>
      <c r="C245">
        <v>69</v>
      </c>
      <c r="D245" s="2">
        <v>5.7971010000000003E-2</v>
      </c>
      <c r="E245" s="2">
        <v>0.11594203</v>
      </c>
      <c r="F245" s="2">
        <v>0.44615385000000002</v>
      </c>
      <c r="G245">
        <f>_xlfn.XMATCH(A245,RHH!A:A)</f>
        <v>8</v>
      </c>
      <c r="H245" t="e">
        <f>_xlfn.XMATCH(A245,LHH!A:A)</f>
        <v>#N/A</v>
      </c>
    </row>
    <row r="246" spans="1:8" x14ac:dyDescent="0.45">
      <c r="A246" t="s">
        <v>64</v>
      </c>
      <c r="B246" t="s">
        <v>65</v>
      </c>
      <c r="C246">
        <v>30</v>
      </c>
      <c r="D246" s="2">
        <v>0.1</v>
      </c>
      <c r="E246" s="2">
        <v>0.2</v>
      </c>
      <c r="F246" s="2">
        <v>0.69230769000000003</v>
      </c>
      <c r="G246">
        <f>_xlfn.XMATCH(A246,RHH!A:A)</f>
        <v>119</v>
      </c>
      <c r="H246" t="e">
        <f>_xlfn.XMATCH(A246,LHH!A:A)</f>
        <v>#N/A</v>
      </c>
    </row>
    <row r="247" spans="1:8" x14ac:dyDescent="0.45">
      <c r="A247" t="s">
        <v>325</v>
      </c>
      <c r="B247" t="s">
        <v>27</v>
      </c>
      <c r="C247">
        <v>58</v>
      </c>
      <c r="D247" s="2">
        <v>0.10344828</v>
      </c>
      <c r="E247" s="2">
        <v>0.18965517000000001</v>
      </c>
      <c r="F247" s="2">
        <v>0.55769230999999997</v>
      </c>
      <c r="G247">
        <f>_xlfn.XMATCH(A247,RHH!A:A)</f>
        <v>76</v>
      </c>
      <c r="H247" t="e">
        <f>_xlfn.XMATCH(A247,LHH!A:A)</f>
        <v>#N/A</v>
      </c>
    </row>
    <row r="248" spans="1:8" x14ac:dyDescent="0.45">
      <c r="A248" t="s">
        <v>46</v>
      </c>
      <c r="B248" t="s">
        <v>47</v>
      </c>
      <c r="C248">
        <v>24</v>
      </c>
      <c r="D248" s="2">
        <v>4.1666670000000003E-2</v>
      </c>
      <c r="E248" s="2">
        <v>0.33333332999999998</v>
      </c>
      <c r="F248" s="2">
        <v>0.86956522000000003</v>
      </c>
      <c r="G248">
        <f>_xlfn.XMATCH(A248,RHH!A:A)</f>
        <v>41</v>
      </c>
      <c r="H248" t="e">
        <f>_xlfn.XMATCH(A248,LHH!A:A)</f>
        <v>#N/A</v>
      </c>
    </row>
    <row r="249" spans="1:8" x14ac:dyDescent="0.45">
      <c r="A249" t="s">
        <v>295</v>
      </c>
      <c r="B249" t="s">
        <v>12</v>
      </c>
      <c r="C249">
        <v>54</v>
      </c>
      <c r="D249" s="2">
        <v>3.703704E-2</v>
      </c>
      <c r="E249" s="2">
        <v>0.27777777999999997</v>
      </c>
      <c r="F249" s="2">
        <v>0.59183673000000003</v>
      </c>
      <c r="G249">
        <f>_xlfn.XMATCH(A249,RHH!A:A)</f>
        <v>104</v>
      </c>
      <c r="H249" t="e">
        <f>_xlfn.XMATCH(A249,LHH!A:A)</f>
        <v>#N/A</v>
      </c>
    </row>
    <row r="250" spans="1:8" x14ac:dyDescent="0.45">
      <c r="A250" t="s">
        <v>373</v>
      </c>
      <c r="B250" t="s">
        <v>8</v>
      </c>
      <c r="C250">
        <v>43</v>
      </c>
      <c r="D250" s="2">
        <v>9.3023259999999997E-2</v>
      </c>
      <c r="E250" s="2">
        <v>0.16279070000000001</v>
      </c>
      <c r="F250" s="2">
        <v>0.58974358999999998</v>
      </c>
      <c r="G250">
        <f>_xlfn.XMATCH(A250,RHH!A:A)</f>
        <v>265</v>
      </c>
      <c r="H250" t="e">
        <f>_xlfn.XMATCH(A250,LHH!A:A)</f>
        <v>#N/A</v>
      </c>
    </row>
    <row r="251" spans="1:8" x14ac:dyDescent="0.45">
      <c r="A251" t="s">
        <v>125</v>
      </c>
      <c r="B251" t="s">
        <v>44</v>
      </c>
      <c r="C251">
        <v>83</v>
      </c>
      <c r="D251" s="2">
        <v>2.4096389999999999E-2</v>
      </c>
      <c r="E251" s="2">
        <v>0.25301204999999999</v>
      </c>
      <c r="F251" s="2">
        <v>0.51249999999999996</v>
      </c>
      <c r="G251">
        <f>_xlfn.XMATCH(A251,RHH!A:A)</f>
        <v>21</v>
      </c>
      <c r="H251" t="e">
        <f>_xlfn.XMATCH(A251,LHH!A:A)</f>
        <v>#N/A</v>
      </c>
    </row>
    <row r="252" spans="1:8" x14ac:dyDescent="0.45">
      <c r="A252" t="s">
        <v>205</v>
      </c>
      <c r="B252" t="s">
        <v>65</v>
      </c>
      <c r="C252">
        <v>62</v>
      </c>
      <c r="D252" s="2">
        <v>0.12903226000000001</v>
      </c>
      <c r="E252" s="2">
        <v>6.4516130000000005E-2</v>
      </c>
      <c r="F252" s="2">
        <v>0.5</v>
      </c>
      <c r="G252">
        <f>_xlfn.XMATCH(A252,RHH!A:A)</f>
        <v>56</v>
      </c>
      <c r="H252" t="e">
        <f>_xlfn.XMATCH(A252,LHH!A:A)</f>
        <v>#N/A</v>
      </c>
    </row>
    <row r="253" spans="1:8" x14ac:dyDescent="0.45">
      <c r="A253" t="s">
        <v>13</v>
      </c>
      <c r="B253" t="s">
        <v>14</v>
      </c>
      <c r="C253">
        <v>37</v>
      </c>
      <c r="D253" s="2">
        <v>0</v>
      </c>
      <c r="E253" s="2">
        <v>0.21621621999999999</v>
      </c>
      <c r="F253" s="2">
        <v>0.61111110999999996</v>
      </c>
      <c r="G253">
        <f>_xlfn.XMATCH(A253,RHH!A:A)</f>
        <v>145</v>
      </c>
      <c r="H253" t="e">
        <f>_xlfn.XMATCH(A253,LHH!A:A)</f>
        <v>#N/A</v>
      </c>
    </row>
    <row r="254" spans="1:8" x14ac:dyDescent="0.45">
      <c r="A254" t="s">
        <v>141</v>
      </c>
      <c r="B254" t="s">
        <v>35</v>
      </c>
      <c r="C254">
        <v>97</v>
      </c>
      <c r="D254" s="2">
        <v>0.14432990000000001</v>
      </c>
      <c r="E254" s="2">
        <v>0.15463917999999999</v>
      </c>
      <c r="F254" s="2">
        <v>0.51807228999999999</v>
      </c>
      <c r="G254">
        <f>_xlfn.XMATCH(A254,RHH!A:A)</f>
        <v>68</v>
      </c>
      <c r="H254" t="e">
        <f>_xlfn.XMATCH(A254,LHH!A:A)</f>
        <v>#N/A</v>
      </c>
    </row>
    <row r="255" spans="1:8" x14ac:dyDescent="0.45">
      <c r="A255" t="s">
        <v>16</v>
      </c>
      <c r="B255" t="s">
        <v>12</v>
      </c>
      <c r="C255">
        <v>56</v>
      </c>
      <c r="D255" s="2">
        <v>0.16071429000000001</v>
      </c>
      <c r="E255" s="2">
        <v>0.16071429000000001</v>
      </c>
      <c r="F255" s="2">
        <v>0.61363635999999999</v>
      </c>
      <c r="G255">
        <f>_xlfn.XMATCH(A255,RHH!A:A)</f>
        <v>9</v>
      </c>
      <c r="H255" t="e">
        <f>_xlfn.XMATCH(A255,LHH!A:A)</f>
        <v>#N/A</v>
      </c>
    </row>
    <row r="256" spans="1:8" x14ac:dyDescent="0.45">
      <c r="A256" t="s">
        <v>370</v>
      </c>
      <c r="B256" t="s">
        <v>90</v>
      </c>
      <c r="C256">
        <v>59</v>
      </c>
      <c r="D256" s="2">
        <v>8.4745760000000003E-2</v>
      </c>
      <c r="E256" s="2">
        <v>0.22033897999999999</v>
      </c>
      <c r="F256" s="2">
        <v>0.59259258999999997</v>
      </c>
      <c r="G256">
        <f>_xlfn.XMATCH(A256,RHH!A:A)</f>
        <v>121</v>
      </c>
      <c r="H256" t="e">
        <f>_xlfn.XMATCH(A256,LHH!A:A)</f>
        <v>#N/A</v>
      </c>
    </row>
    <row r="257" spans="1:8" x14ac:dyDescent="0.45">
      <c r="A257" t="s">
        <v>138</v>
      </c>
      <c r="B257" t="s">
        <v>33</v>
      </c>
      <c r="C257">
        <v>69</v>
      </c>
      <c r="D257" s="2">
        <v>5.7971010000000003E-2</v>
      </c>
      <c r="E257" s="2">
        <v>0.11594203</v>
      </c>
      <c r="F257" s="2">
        <v>0.484375</v>
      </c>
      <c r="G257">
        <f>_xlfn.XMATCH(A257,RHH!A:A)</f>
        <v>46</v>
      </c>
      <c r="H257" t="e">
        <f>_xlfn.XMATCH(A257,LHH!A:A)</f>
        <v>#N/A</v>
      </c>
    </row>
    <row r="258" spans="1:8" x14ac:dyDescent="0.45">
      <c r="A258" t="s">
        <v>204</v>
      </c>
      <c r="B258" t="s">
        <v>18</v>
      </c>
      <c r="C258">
        <v>50</v>
      </c>
      <c r="D258" s="2">
        <v>0.06</v>
      </c>
      <c r="E258" s="2">
        <v>0.24</v>
      </c>
      <c r="F258" s="2">
        <v>0.63636364000000001</v>
      </c>
      <c r="G258">
        <f>_xlfn.XMATCH(A258,RHH!A:A)</f>
        <v>91</v>
      </c>
      <c r="H258" t="e">
        <f>_xlfn.XMATCH(A258,LHH!A:A)</f>
        <v>#N/A</v>
      </c>
    </row>
    <row r="259" spans="1:8" x14ac:dyDescent="0.45">
      <c r="A259" t="s">
        <v>332</v>
      </c>
      <c r="B259" t="s">
        <v>53</v>
      </c>
      <c r="C259">
        <v>36</v>
      </c>
      <c r="D259" s="2">
        <v>0</v>
      </c>
      <c r="E259" s="2">
        <v>0.16666666999999999</v>
      </c>
      <c r="F259" s="2">
        <v>0.61111110999999996</v>
      </c>
      <c r="G259">
        <f>_xlfn.XMATCH(A259,RHH!A:A)</f>
        <v>86</v>
      </c>
      <c r="H259" t="e">
        <f>_xlfn.XMATCH(A259,LHH!A:A)</f>
        <v>#N/A</v>
      </c>
    </row>
    <row r="260" spans="1:8" x14ac:dyDescent="0.45">
      <c r="A260" t="s">
        <v>202</v>
      </c>
      <c r="B260" t="s">
        <v>7</v>
      </c>
      <c r="C260">
        <v>59</v>
      </c>
      <c r="D260" s="2">
        <v>3.3898310000000001E-2</v>
      </c>
      <c r="E260" s="2">
        <v>0.27118643999999997</v>
      </c>
      <c r="F260" s="2">
        <v>0.61818181999999999</v>
      </c>
      <c r="G260">
        <f>_xlfn.XMATCH(A260,RHH!A:A)</f>
        <v>187</v>
      </c>
      <c r="H260" t="e">
        <f>_xlfn.XMATCH(A260,LHH!A:A)</f>
        <v>#N/A</v>
      </c>
    </row>
    <row r="261" spans="1:8" x14ac:dyDescent="0.45">
      <c r="A261" t="s">
        <v>185</v>
      </c>
      <c r="B261" t="s">
        <v>117</v>
      </c>
      <c r="C261">
        <v>67</v>
      </c>
      <c r="D261" s="2">
        <v>0.10447761</v>
      </c>
      <c r="E261" s="2">
        <v>4.4776120000000003E-2</v>
      </c>
      <c r="F261" s="2">
        <v>0.49152541999999999</v>
      </c>
      <c r="G261">
        <f>_xlfn.XMATCH(A261,RHH!A:A)</f>
        <v>33</v>
      </c>
      <c r="H261" t="e">
        <f>_xlfn.XMATCH(A261,LHH!A:A)</f>
        <v>#N/A</v>
      </c>
    </row>
    <row r="262" spans="1:8" x14ac:dyDescent="0.45">
      <c r="A262" t="s">
        <v>497</v>
      </c>
      <c r="B262" t="s">
        <v>55</v>
      </c>
      <c r="C262">
        <v>46</v>
      </c>
      <c r="D262" s="2">
        <v>6.521739E-2</v>
      </c>
      <c r="E262" s="2">
        <v>6.521739E-2</v>
      </c>
      <c r="F262" s="2">
        <v>0.54761905</v>
      </c>
      <c r="G262">
        <f>_xlfn.XMATCH(A262,RHH!A:A)</f>
        <v>74</v>
      </c>
      <c r="H262" t="e">
        <f>_xlfn.XMATCH(A262,LHH!A:A)</f>
        <v>#N/A</v>
      </c>
    </row>
    <row r="263" spans="1:8" x14ac:dyDescent="0.45">
      <c r="A263" t="s">
        <v>154</v>
      </c>
      <c r="B263" t="s">
        <v>35</v>
      </c>
      <c r="C263">
        <v>95</v>
      </c>
      <c r="D263" s="2">
        <v>7.368421E-2</v>
      </c>
      <c r="E263" s="2">
        <v>0.12631579000000001</v>
      </c>
      <c r="F263" s="2">
        <v>0.47674419000000001</v>
      </c>
      <c r="G263">
        <f>_xlfn.XMATCH(A263,RHH!A:A)</f>
        <v>30</v>
      </c>
      <c r="H263" t="e">
        <f>_xlfn.XMATCH(A263,LHH!A:A)</f>
        <v>#N/A</v>
      </c>
    </row>
    <row r="264" spans="1:8" x14ac:dyDescent="0.45">
      <c r="A264" t="s">
        <v>6</v>
      </c>
      <c r="B264" t="s">
        <v>7</v>
      </c>
      <c r="C264">
        <v>33</v>
      </c>
      <c r="D264" s="2">
        <v>0</v>
      </c>
      <c r="E264" s="2">
        <v>0.24242424000000001</v>
      </c>
      <c r="F264" s="2">
        <v>0.72727273000000003</v>
      </c>
      <c r="G264">
        <f>_xlfn.XMATCH(A264,RHH!A:A)</f>
        <v>12</v>
      </c>
      <c r="H264" t="e">
        <f>_xlfn.XMATCH(A264,LHH!A:A)</f>
        <v>#N/A</v>
      </c>
    </row>
    <row r="265" spans="1:8" x14ac:dyDescent="0.45">
      <c r="A265" t="s">
        <v>305</v>
      </c>
      <c r="B265" t="s">
        <v>33</v>
      </c>
      <c r="C265">
        <v>83</v>
      </c>
      <c r="D265" s="2">
        <v>0.10843373000000001</v>
      </c>
      <c r="E265" s="2">
        <v>0.26506024</v>
      </c>
      <c r="F265" s="2">
        <v>0.63013699000000001</v>
      </c>
      <c r="G265">
        <f>_xlfn.XMATCH(A265,RHH!A:A)</f>
        <v>260</v>
      </c>
      <c r="H265" t="e">
        <f>_xlfn.XMATCH(A265,LHH!A:A)</f>
        <v>#N/A</v>
      </c>
    </row>
    <row r="266" spans="1:8" x14ac:dyDescent="0.45">
      <c r="A266" t="s">
        <v>152</v>
      </c>
      <c r="B266" t="s">
        <v>117</v>
      </c>
      <c r="C266">
        <v>63</v>
      </c>
      <c r="D266" s="2">
        <v>4.7619050000000003E-2</v>
      </c>
      <c r="E266" s="2">
        <v>0.20634921000000001</v>
      </c>
      <c r="F266" s="2">
        <v>0.57627119000000004</v>
      </c>
      <c r="G266">
        <f>_xlfn.XMATCH(A266,RHH!A:A)</f>
        <v>17</v>
      </c>
      <c r="H266" t="e">
        <f>_xlfn.XMATCH(A266,LHH!A:A)</f>
        <v>#N/A</v>
      </c>
    </row>
    <row r="267" spans="1:8" x14ac:dyDescent="0.45">
      <c r="A267" t="s">
        <v>15</v>
      </c>
      <c r="B267" t="s">
        <v>8</v>
      </c>
      <c r="C267">
        <v>47</v>
      </c>
      <c r="D267" s="2">
        <v>0.25531914999999999</v>
      </c>
      <c r="E267" s="2">
        <v>8.5106379999999995E-2</v>
      </c>
      <c r="F267" s="2">
        <v>0.72727273000000003</v>
      </c>
      <c r="G267">
        <f>_xlfn.XMATCH(A267,RHH!A:A)</f>
        <v>174</v>
      </c>
      <c r="H267" t="e">
        <f>_xlfn.XMATCH(A267,LHH!A:A)</f>
        <v>#N/A</v>
      </c>
    </row>
    <row r="268" spans="1:8" x14ac:dyDescent="0.45">
      <c r="A268" t="s">
        <v>38</v>
      </c>
      <c r="B268" t="s">
        <v>7</v>
      </c>
      <c r="C268">
        <v>67</v>
      </c>
      <c r="D268" s="2">
        <v>5.9701490000000003E-2</v>
      </c>
      <c r="E268" s="2">
        <v>0.17910448000000001</v>
      </c>
      <c r="F268" s="2">
        <v>0.55737705000000004</v>
      </c>
      <c r="G268">
        <f>_xlfn.XMATCH(A268,RHH!A:A)</f>
        <v>38</v>
      </c>
      <c r="H268" t="e">
        <f>_xlfn.XMATCH(A268,LHH!A:A)</f>
        <v>#N/A</v>
      </c>
    </row>
    <row r="269" spans="1:8" x14ac:dyDescent="0.45">
      <c r="A269" t="s">
        <v>61</v>
      </c>
      <c r="B269" t="s">
        <v>37</v>
      </c>
      <c r="C269">
        <v>66</v>
      </c>
      <c r="D269" s="2">
        <v>0.10606061</v>
      </c>
      <c r="E269" s="2">
        <v>0.25757575999999999</v>
      </c>
      <c r="F269" s="2">
        <v>0.67241379000000001</v>
      </c>
      <c r="G269">
        <f>_xlfn.XMATCH(A269,RHH!A:A)</f>
        <v>210</v>
      </c>
      <c r="H269" t="e">
        <f>_xlfn.XMATCH(A269,LHH!A:A)</f>
        <v>#N/A</v>
      </c>
    </row>
    <row r="270" spans="1:8" x14ac:dyDescent="0.45">
      <c r="A270" t="s">
        <v>92</v>
      </c>
      <c r="B270" t="s">
        <v>93</v>
      </c>
      <c r="C270">
        <v>49</v>
      </c>
      <c r="D270" s="2">
        <v>8.1632650000000001E-2</v>
      </c>
      <c r="E270" s="2">
        <v>0.30612244999999999</v>
      </c>
      <c r="F270" s="2">
        <v>0.77777777999999997</v>
      </c>
      <c r="G270">
        <f>_xlfn.XMATCH(A270,RHH!A:A)</f>
        <v>244</v>
      </c>
      <c r="H270" t="e">
        <f>_xlfn.XMATCH(A270,LHH!A:A)</f>
        <v>#N/A</v>
      </c>
    </row>
    <row r="271" spans="1:8" x14ac:dyDescent="0.45">
      <c r="A271" t="s">
        <v>84</v>
      </c>
      <c r="B271" t="s">
        <v>24</v>
      </c>
      <c r="C271">
        <v>75</v>
      </c>
      <c r="D271" s="2">
        <v>0.13333333</v>
      </c>
      <c r="E271" s="2">
        <v>0.21333332999999999</v>
      </c>
      <c r="F271" s="2">
        <v>0.63492062999999999</v>
      </c>
      <c r="G271">
        <f>_xlfn.XMATCH(A271,RHH!A:A)</f>
        <v>54</v>
      </c>
      <c r="H271" t="e">
        <f>_xlfn.XMATCH(A271,LHH!A:A)</f>
        <v>#N/A</v>
      </c>
    </row>
    <row r="272" spans="1:8" x14ac:dyDescent="0.45">
      <c r="A272" t="s">
        <v>118</v>
      </c>
      <c r="B272" t="s">
        <v>44</v>
      </c>
      <c r="C272">
        <v>60</v>
      </c>
      <c r="D272" s="2">
        <v>0.05</v>
      </c>
      <c r="E272" s="2">
        <v>0.18333332999999999</v>
      </c>
      <c r="F272" s="2">
        <v>0.58181817999999996</v>
      </c>
      <c r="G272">
        <f>_xlfn.XMATCH(A272,RHH!A:A)</f>
        <v>259</v>
      </c>
      <c r="H272" t="e">
        <f>_xlfn.XMATCH(A272,LHH!A:A)</f>
        <v>#N/A</v>
      </c>
    </row>
    <row r="273" spans="1:8" x14ac:dyDescent="0.45">
      <c r="A273" t="s">
        <v>109</v>
      </c>
      <c r="B273" t="s">
        <v>33</v>
      </c>
      <c r="C273">
        <v>78</v>
      </c>
      <c r="D273" s="2">
        <v>0.11538461999999999</v>
      </c>
      <c r="E273" s="2">
        <v>0.20512821000000001</v>
      </c>
      <c r="F273" s="2">
        <v>0.60606061</v>
      </c>
      <c r="G273">
        <f>_xlfn.XMATCH(A273,RHH!A:A)</f>
        <v>71</v>
      </c>
      <c r="H273" t="e">
        <f>_xlfn.XMATCH(A273,LHH!A:A)</f>
        <v>#N/A</v>
      </c>
    </row>
    <row r="274" spans="1:8" x14ac:dyDescent="0.45">
      <c r="A274" t="s">
        <v>354</v>
      </c>
      <c r="B274" t="s">
        <v>66</v>
      </c>
      <c r="C274">
        <v>63</v>
      </c>
      <c r="D274" s="2">
        <v>4.7619050000000003E-2</v>
      </c>
      <c r="E274" s="2">
        <v>0.20634921000000001</v>
      </c>
      <c r="F274" s="2">
        <v>0.59649123000000004</v>
      </c>
      <c r="G274">
        <f>_xlfn.XMATCH(A274,RHH!A:A)</f>
        <v>175</v>
      </c>
      <c r="H274" t="e">
        <f>_xlfn.XMATCH(A274,LHH!A:A)</f>
        <v>#N/A</v>
      </c>
    </row>
    <row r="275" spans="1:8" x14ac:dyDescent="0.45">
      <c r="A275" t="s">
        <v>235</v>
      </c>
      <c r="B275" t="s">
        <v>66</v>
      </c>
      <c r="C275">
        <v>48</v>
      </c>
      <c r="D275" s="2">
        <v>4.1666670000000003E-2</v>
      </c>
      <c r="E275" s="2">
        <v>0.14583333000000001</v>
      </c>
      <c r="F275" s="2">
        <v>0.61363635999999999</v>
      </c>
      <c r="G275">
        <f>_xlfn.XMATCH(A275,RHH!A:A)</f>
        <v>136</v>
      </c>
      <c r="H275" t="e">
        <f>_xlfn.XMATCH(A275,LHH!A:A)</f>
        <v>#N/A</v>
      </c>
    </row>
    <row r="276" spans="1:8" x14ac:dyDescent="0.45">
      <c r="A276" t="s">
        <v>52</v>
      </c>
      <c r="B276" t="s">
        <v>53</v>
      </c>
      <c r="C276">
        <v>61</v>
      </c>
      <c r="D276" s="2">
        <v>6.5573770000000003E-2</v>
      </c>
      <c r="E276" s="2">
        <v>0.16393442999999999</v>
      </c>
      <c r="F276" s="2">
        <v>0.61818181999999999</v>
      </c>
      <c r="G276">
        <f>_xlfn.XMATCH(A276,RHH!A:A)</f>
        <v>20</v>
      </c>
      <c r="H276" t="e">
        <f>_xlfn.XMATCH(A276,LHH!A:A)</f>
        <v>#N/A</v>
      </c>
    </row>
    <row r="277" spans="1:8" x14ac:dyDescent="0.45">
      <c r="A277" t="s">
        <v>181</v>
      </c>
      <c r="B277" t="s">
        <v>47</v>
      </c>
      <c r="C277">
        <v>43</v>
      </c>
      <c r="D277" s="2">
        <v>6.976744E-2</v>
      </c>
      <c r="E277" s="2">
        <v>0.11627907</v>
      </c>
      <c r="F277" s="2">
        <v>0.69230769000000003</v>
      </c>
      <c r="G277">
        <f>_xlfn.XMATCH(A277,RHH!A:A)</f>
        <v>6</v>
      </c>
      <c r="H277" t="e">
        <f>_xlfn.XMATCH(A277,LHH!A:A)</f>
        <v>#N/A</v>
      </c>
    </row>
    <row r="278" spans="1:8" x14ac:dyDescent="0.45">
      <c r="A278" t="s">
        <v>49</v>
      </c>
      <c r="B278" t="s">
        <v>22</v>
      </c>
      <c r="C278">
        <v>40</v>
      </c>
      <c r="D278" s="2">
        <v>2.5000000000000001E-2</v>
      </c>
      <c r="E278" s="2">
        <v>0.17499999999999999</v>
      </c>
      <c r="F278" s="2">
        <v>0.74358974</v>
      </c>
      <c r="G278">
        <f>_xlfn.XMATCH(A278,RHH!A:A)</f>
        <v>4</v>
      </c>
      <c r="H278" t="e">
        <f>_xlfn.XMATCH(A278,LHH!A:A)</f>
        <v>#N/A</v>
      </c>
    </row>
    <row r="279" spans="1:8" x14ac:dyDescent="0.45">
      <c r="A279" t="s">
        <v>45</v>
      </c>
      <c r="B279" t="s">
        <v>31</v>
      </c>
      <c r="C279">
        <v>55</v>
      </c>
      <c r="D279" s="2">
        <v>0.2</v>
      </c>
      <c r="E279" s="2">
        <v>0.12727273</v>
      </c>
      <c r="F279" s="2">
        <v>0.77272726999999997</v>
      </c>
      <c r="G279">
        <f>_xlfn.XMATCH(A279,RHH!A:A)</f>
        <v>109</v>
      </c>
      <c r="H279" t="e">
        <f>_xlfn.XMATCH(A279,LHH!A:A)</f>
        <v>#N/A</v>
      </c>
    </row>
    <row r="280" spans="1:8" x14ac:dyDescent="0.45">
      <c r="A280" t="s">
        <v>213</v>
      </c>
      <c r="B280" t="s">
        <v>66</v>
      </c>
      <c r="C280">
        <v>79</v>
      </c>
      <c r="D280" s="2">
        <v>0.11392405</v>
      </c>
      <c r="E280" s="2">
        <v>0.17721518999999999</v>
      </c>
      <c r="F280" s="2">
        <v>0.63768115999999997</v>
      </c>
      <c r="G280">
        <f>_xlfn.XMATCH(A280,RHH!A:A)</f>
        <v>64</v>
      </c>
      <c r="H280" t="e">
        <f>_xlfn.XMATCH(A280,LHH!A:A)</f>
        <v>#N/A</v>
      </c>
    </row>
    <row r="281" spans="1:8" x14ac:dyDescent="0.45">
      <c r="A281" t="s">
        <v>346</v>
      </c>
      <c r="B281" t="s">
        <v>20</v>
      </c>
      <c r="C281">
        <v>34</v>
      </c>
      <c r="D281" s="2">
        <v>8.8235289999999994E-2</v>
      </c>
      <c r="E281" s="2">
        <v>0.11764706</v>
      </c>
      <c r="F281" s="2">
        <v>0.83870968000000001</v>
      </c>
      <c r="G281">
        <f>_xlfn.XMATCH(A281,RHH!A:A)</f>
        <v>128</v>
      </c>
      <c r="H281" t="e">
        <f>_xlfn.XMATCH(A281,LHH!A:A)</f>
        <v>#N/A</v>
      </c>
    </row>
    <row r="282" spans="1:8" x14ac:dyDescent="0.45">
      <c r="A282" t="s">
        <v>30</v>
      </c>
      <c r="B282" t="s">
        <v>31</v>
      </c>
      <c r="C282">
        <v>46</v>
      </c>
      <c r="D282" s="2">
        <v>0.13043478</v>
      </c>
      <c r="E282" s="2">
        <v>0.13043478</v>
      </c>
      <c r="F282" s="2">
        <v>0.77500000000000002</v>
      </c>
      <c r="G282">
        <f>_xlfn.XMATCH(A282,RHH!A:A)</f>
        <v>23</v>
      </c>
      <c r="H282" t="e">
        <f>_xlfn.XMATCH(A282,LHH!A:A)</f>
        <v>#N/A</v>
      </c>
    </row>
    <row r="283" spans="1:8" x14ac:dyDescent="0.45">
      <c r="A283" t="s">
        <v>17</v>
      </c>
      <c r="B283" t="s">
        <v>18</v>
      </c>
      <c r="C283">
        <v>52</v>
      </c>
      <c r="D283" s="2">
        <v>7.6923080000000005E-2</v>
      </c>
      <c r="E283" s="2">
        <v>5.7692309999999997E-2</v>
      </c>
      <c r="F283" s="2">
        <v>0.625</v>
      </c>
      <c r="G283">
        <f>_xlfn.XMATCH(A283,RHH!A:A)</f>
        <v>75</v>
      </c>
      <c r="H283" t="e">
        <f>_xlfn.XMATCH(A283,LHH!A:A)</f>
        <v>#N/A</v>
      </c>
    </row>
    <row r="284" spans="1:8" x14ac:dyDescent="0.45">
      <c r="A284" t="s">
        <v>227</v>
      </c>
      <c r="B284" t="s">
        <v>63</v>
      </c>
      <c r="C284">
        <v>66</v>
      </c>
      <c r="D284" s="2">
        <v>9.0909089999999998E-2</v>
      </c>
      <c r="E284" s="2">
        <v>0.13636364000000001</v>
      </c>
      <c r="F284" s="2">
        <v>0.63333333000000003</v>
      </c>
      <c r="G284">
        <f>_xlfn.XMATCH(A284,RHH!A:A)</f>
        <v>113</v>
      </c>
      <c r="H284" t="e">
        <f>_xlfn.XMATCH(A284,LHH!A:A)</f>
        <v>#N/A</v>
      </c>
    </row>
    <row r="285" spans="1:8" x14ac:dyDescent="0.45">
      <c r="A285" t="s">
        <v>122</v>
      </c>
      <c r="B285" t="s">
        <v>42</v>
      </c>
      <c r="C285">
        <v>60</v>
      </c>
      <c r="D285" s="2">
        <v>6.6666669999999997E-2</v>
      </c>
      <c r="E285" s="2">
        <v>0.21666667000000001</v>
      </c>
      <c r="F285" s="2">
        <v>0.74545455000000005</v>
      </c>
      <c r="G285">
        <f>_xlfn.XMATCH(A285,RHH!A:A)</f>
        <v>264</v>
      </c>
      <c r="H285" t="e">
        <f>_xlfn.XMATCH(A285,LHH!A:A)</f>
        <v>#N/A</v>
      </c>
    </row>
    <row r="286" spans="1:8" x14ac:dyDescent="0.45">
      <c r="A286" t="s">
        <v>186</v>
      </c>
      <c r="B286" t="s">
        <v>18</v>
      </c>
      <c r="C286">
        <v>60</v>
      </c>
      <c r="D286" s="2">
        <v>6.6666669999999997E-2</v>
      </c>
      <c r="E286" s="2">
        <v>0.05</v>
      </c>
      <c r="F286" s="2">
        <v>0.60714285999999995</v>
      </c>
      <c r="G286">
        <f>_xlfn.XMATCH(A286,RHH!A:A)</f>
        <v>50</v>
      </c>
      <c r="H286" t="e">
        <f>_xlfn.XMATCH(A286,LHH!A:A)</f>
        <v>#N/A</v>
      </c>
    </row>
    <row r="287" spans="1:8" x14ac:dyDescent="0.45">
      <c r="A287" t="s">
        <v>176</v>
      </c>
      <c r="B287" t="s">
        <v>90</v>
      </c>
      <c r="C287">
        <v>63</v>
      </c>
      <c r="D287" s="2">
        <v>9.5238100000000006E-2</v>
      </c>
      <c r="E287" s="2">
        <v>0.14285713999999999</v>
      </c>
      <c r="F287" s="2">
        <v>0.71428570999999996</v>
      </c>
      <c r="G287">
        <f>_xlfn.XMATCH(A287,RHH!A:A)</f>
        <v>249</v>
      </c>
      <c r="H287" t="e">
        <f>_xlfn.XMATCH(A287,LHH!A:A)</f>
        <v>#N/A</v>
      </c>
    </row>
    <row r="288" spans="1:8" x14ac:dyDescent="0.45">
      <c r="A288" t="s">
        <v>206</v>
      </c>
      <c r="B288" t="s">
        <v>542</v>
      </c>
      <c r="C288">
        <v>58</v>
      </c>
      <c r="D288" s="2">
        <v>3.4482760000000001E-2</v>
      </c>
      <c r="E288" s="2">
        <v>0.12068966</v>
      </c>
      <c r="F288" s="2">
        <v>0.67272726999999999</v>
      </c>
      <c r="G288">
        <f>_xlfn.XMATCH(A288,RHH!A:A)</f>
        <v>222</v>
      </c>
      <c r="H288" t="e">
        <f>_xlfn.XMATCH(A288,LHH!A:A)</f>
        <v>#N/A</v>
      </c>
    </row>
    <row r="289" spans="1:8" x14ac:dyDescent="0.45">
      <c r="A289" t="s">
        <v>123</v>
      </c>
      <c r="B289" t="s">
        <v>20</v>
      </c>
      <c r="C289">
        <v>53</v>
      </c>
      <c r="D289" s="2">
        <v>1.886792E-2</v>
      </c>
      <c r="E289" s="2">
        <v>0.13207547</v>
      </c>
      <c r="F289" s="2">
        <v>0.73076923000000005</v>
      </c>
      <c r="G289">
        <f>_xlfn.XMATCH(A289,RHH!A:A)</f>
        <v>29</v>
      </c>
      <c r="H289" t="e">
        <f>_xlfn.XMATCH(A289,LHH!A:A)</f>
        <v>#N/A</v>
      </c>
    </row>
    <row r="290" spans="1:8" x14ac:dyDescent="0.45">
      <c r="A290" t="s">
        <v>48</v>
      </c>
      <c r="B290" t="s">
        <v>42</v>
      </c>
      <c r="C290">
        <v>56</v>
      </c>
      <c r="D290" s="2">
        <v>0.125</v>
      </c>
      <c r="E290" s="2">
        <v>0.23214286000000001</v>
      </c>
      <c r="F290" s="2">
        <v>0.93877551000000004</v>
      </c>
      <c r="G290">
        <f>_xlfn.XMATCH(A290,RHH!A:A)</f>
        <v>26</v>
      </c>
      <c r="H290" t="e">
        <f>_xlfn.XMATCH(A290,LHH!A:A)</f>
        <v>#N/A</v>
      </c>
    </row>
    <row r="291" spans="1:8" x14ac:dyDescent="0.45">
      <c r="A291" t="s">
        <v>34</v>
      </c>
      <c r="B291" t="s">
        <v>35</v>
      </c>
      <c r="C291">
        <v>98</v>
      </c>
      <c r="D291" s="2">
        <v>0.11224489999999999</v>
      </c>
      <c r="E291" s="2">
        <v>7.1428569999999997E-2</v>
      </c>
      <c r="F291" s="2">
        <v>0.62352940999999995</v>
      </c>
      <c r="G291">
        <f>_xlfn.XMATCH(A291,RHH!A:A)</f>
        <v>22</v>
      </c>
      <c r="H291" t="e">
        <f>_xlfn.XMATCH(A291,LHH!A:A)</f>
        <v>#N/A</v>
      </c>
    </row>
  </sheetData>
  <sortState xmlns:xlrd2="http://schemas.microsoft.com/office/spreadsheetml/2017/richdata2" ref="A2:H291">
    <sortCondition ref="H1:H29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A198-6052-4115-AF3A-6843C3C66D30}">
  <dimension ref="A1:G162"/>
  <sheetViews>
    <sheetView workbookViewId="0">
      <selection activeCell="D1" sqref="D1"/>
    </sheetView>
  </sheetViews>
  <sheetFormatPr defaultRowHeight="14.25" x14ac:dyDescent="0.45"/>
  <cols>
    <col min="1" max="1" width="15.86328125" bestFit="1" customWidth="1"/>
    <col min="2" max="2" width="5.3984375" bestFit="1" customWidth="1"/>
    <col min="3" max="3" width="3.73046875" bestFit="1" customWidth="1"/>
    <col min="4" max="6" width="5.265625" style="2" bestFit="1" customWidth="1"/>
    <col min="7" max="7" width="9" style="2"/>
  </cols>
  <sheetData>
    <row r="1" spans="1:6" x14ac:dyDescent="0.45">
      <c r="A1" t="s">
        <v>0</v>
      </c>
      <c r="B1" t="s">
        <v>541</v>
      </c>
      <c r="C1" t="s">
        <v>2</v>
      </c>
      <c r="D1" s="2" t="s">
        <v>616</v>
      </c>
      <c r="E1" s="2" t="s">
        <v>536</v>
      </c>
      <c r="F1" s="2" t="s">
        <v>5</v>
      </c>
    </row>
    <row r="2" spans="1:6" x14ac:dyDescent="0.45">
      <c r="A2" t="s">
        <v>142</v>
      </c>
      <c r="B2" t="s">
        <v>8</v>
      </c>
      <c r="C2">
        <v>35</v>
      </c>
      <c r="D2" s="2">
        <v>5.7142859999999997E-2</v>
      </c>
      <c r="E2" s="2">
        <v>0.17142857</v>
      </c>
      <c r="F2" s="2">
        <v>0.42424242000000001</v>
      </c>
    </row>
    <row r="3" spans="1:6" x14ac:dyDescent="0.45">
      <c r="A3" t="s">
        <v>198</v>
      </c>
      <c r="B3" t="s">
        <v>63</v>
      </c>
      <c r="C3">
        <v>33</v>
      </c>
      <c r="D3" s="2">
        <v>9.0909089999999998E-2</v>
      </c>
      <c r="E3" s="2">
        <v>0.30303029999999997</v>
      </c>
      <c r="F3" s="2">
        <v>0.44827586000000003</v>
      </c>
    </row>
    <row r="4" spans="1:6" x14ac:dyDescent="0.45">
      <c r="A4" t="s">
        <v>145</v>
      </c>
      <c r="B4" t="s">
        <v>33</v>
      </c>
      <c r="C4">
        <v>13</v>
      </c>
      <c r="D4" s="2">
        <v>0.15384614999999999</v>
      </c>
      <c r="E4" s="2">
        <v>0.30769231000000002</v>
      </c>
      <c r="F4" s="2">
        <v>0.4</v>
      </c>
    </row>
    <row r="5" spans="1:6" x14ac:dyDescent="0.45">
      <c r="A5" t="s">
        <v>153</v>
      </c>
      <c r="B5" t="s">
        <v>42</v>
      </c>
      <c r="C5">
        <v>59</v>
      </c>
      <c r="D5" s="2">
        <v>0.11864407</v>
      </c>
      <c r="E5" s="2">
        <v>5.0847459999999997E-2</v>
      </c>
      <c r="F5" s="2">
        <v>0.47058823999999999</v>
      </c>
    </row>
    <row r="6" spans="1:6" x14ac:dyDescent="0.45">
      <c r="A6" t="s">
        <v>130</v>
      </c>
      <c r="B6" t="s">
        <v>57</v>
      </c>
      <c r="C6">
        <v>50</v>
      </c>
      <c r="D6" s="2">
        <v>0.04</v>
      </c>
      <c r="E6" s="2">
        <v>0.16</v>
      </c>
      <c r="F6" s="2">
        <v>0.55555555999999995</v>
      </c>
    </row>
    <row r="7" spans="1:6" x14ac:dyDescent="0.45">
      <c r="A7" t="s">
        <v>582</v>
      </c>
      <c r="B7" t="s">
        <v>8</v>
      </c>
      <c r="C7">
        <v>17</v>
      </c>
      <c r="D7" s="2">
        <v>0</v>
      </c>
      <c r="E7" s="2">
        <v>0.23529412</v>
      </c>
      <c r="F7" s="2">
        <v>0.41176470999999998</v>
      </c>
    </row>
    <row r="8" spans="1:6" x14ac:dyDescent="0.45">
      <c r="A8" t="s">
        <v>87</v>
      </c>
      <c r="B8" t="s">
        <v>35</v>
      </c>
      <c r="C8">
        <v>85</v>
      </c>
      <c r="D8" s="2">
        <v>2.3529410000000001E-2</v>
      </c>
      <c r="E8" s="2">
        <v>0.12941175999999999</v>
      </c>
      <c r="F8" s="2">
        <v>0.44444444</v>
      </c>
    </row>
    <row r="9" spans="1:6" x14ac:dyDescent="0.45">
      <c r="A9" t="s">
        <v>225</v>
      </c>
      <c r="B9" t="s">
        <v>22</v>
      </c>
      <c r="C9">
        <v>31</v>
      </c>
      <c r="D9" s="2">
        <v>3.2258059999999998E-2</v>
      </c>
      <c r="E9" s="2">
        <v>0.29032258</v>
      </c>
      <c r="F9" s="2">
        <v>0.34482759000000002</v>
      </c>
    </row>
    <row r="10" spans="1:6" x14ac:dyDescent="0.45">
      <c r="A10" t="s">
        <v>494</v>
      </c>
      <c r="B10" t="s">
        <v>117</v>
      </c>
      <c r="C10">
        <v>10</v>
      </c>
      <c r="D10" s="2">
        <v>0</v>
      </c>
      <c r="E10" s="2">
        <v>0.3</v>
      </c>
      <c r="F10" s="2">
        <v>0.55555555999999995</v>
      </c>
    </row>
    <row r="11" spans="1:6" x14ac:dyDescent="0.45">
      <c r="A11" t="s">
        <v>110</v>
      </c>
      <c r="B11" t="s">
        <v>22</v>
      </c>
      <c r="C11">
        <v>22</v>
      </c>
      <c r="D11" s="2">
        <v>0.18181818</v>
      </c>
      <c r="E11" s="2">
        <v>9.0909089999999998E-2</v>
      </c>
      <c r="F11" s="2">
        <v>0.1875</v>
      </c>
    </row>
    <row r="12" spans="1:6" x14ac:dyDescent="0.45">
      <c r="A12" t="s">
        <v>498</v>
      </c>
      <c r="B12" t="s">
        <v>12</v>
      </c>
      <c r="C12">
        <v>6</v>
      </c>
      <c r="D12" s="2">
        <v>0</v>
      </c>
      <c r="E12" s="2">
        <v>0</v>
      </c>
      <c r="F12" s="2">
        <v>0.2</v>
      </c>
    </row>
    <row r="13" spans="1:6" x14ac:dyDescent="0.45">
      <c r="A13" t="s">
        <v>307</v>
      </c>
      <c r="B13" t="s">
        <v>42</v>
      </c>
      <c r="C13">
        <v>39</v>
      </c>
      <c r="D13" s="2">
        <v>0.10256410000000001</v>
      </c>
      <c r="E13" s="2">
        <v>0.28205128000000002</v>
      </c>
      <c r="F13" s="2">
        <v>0.22857142999999999</v>
      </c>
    </row>
    <row r="14" spans="1:6" x14ac:dyDescent="0.45">
      <c r="A14" t="s">
        <v>201</v>
      </c>
      <c r="B14" t="s">
        <v>8</v>
      </c>
      <c r="C14">
        <v>19</v>
      </c>
      <c r="D14" s="2">
        <v>0.15789474000000001</v>
      </c>
      <c r="E14" s="2">
        <v>0.31578947000000002</v>
      </c>
      <c r="F14" s="2">
        <v>0.4375</v>
      </c>
    </row>
    <row r="15" spans="1:6" x14ac:dyDescent="0.45">
      <c r="A15" t="s">
        <v>265</v>
      </c>
      <c r="B15" t="s">
        <v>31</v>
      </c>
      <c r="C15">
        <v>52</v>
      </c>
      <c r="D15" s="2">
        <v>7.6923080000000005E-2</v>
      </c>
      <c r="E15" s="2">
        <v>0.30769231000000002</v>
      </c>
      <c r="F15" s="2">
        <v>0.40425531999999997</v>
      </c>
    </row>
    <row r="16" spans="1:6" x14ac:dyDescent="0.45">
      <c r="A16" t="s">
        <v>79</v>
      </c>
      <c r="B16" t="s">
        <v>12</v>
      </c>
      <c r="C16">
        <v>73</v>
      </c>
      <c r="D16" s="2">
        <v>0.10958904</v>
      </c>
      <c r="E16" s="2">
        <v>0.20547945000000001</v>
      </c>
      <c r="F16" s="2">
        <v>0.4</v>
      </c>
    </row>
    <row r="17" spans="1:6" x14ac:dyDescent="0.45">
      <c r="A17" t="s">
        <v>564</v>
      </c>
      <c r="B17" t="s">
        <v>93</v>
      </c>
      <c r="C17">
        <v>16</v>
      </c>
      <c r="D17" s="2">
        <v>0.125</v>
      </c>
      <c r="E17" s="2">
        <v>0.3125</v>
      </c>
      <c r="F17" s="2">
        <v>0.61538462000000005</v>
      </c>
    </row>
    <row r="18" spans="1:6" x14ac:dyDescent="0.45">
      <c r="A18" t="s">
        <v>294</v>
      </c>
      <c r="B18" t="s">
        <v>33</v>
      </c>
      <c r="C18">
        <v>35</v>
      </c>
      <c r="D18" s="2">
        <v>2.8571429999999998E-2</v>
      </c>
      <c r="E18" s="2">
        <v>0.31428571</v>
      </c>
      <c r="F18" s="2">
        <v>0.33333332999999998</v>
      </c>
    </row>
    <row r="19" spans="1:6" x14ac:dyDescent="0.45">
      <c r="A19" t="s">
        <v>437</v>
      </c>
      <c r="B19" t="s">
        <v>53</v>
      </c>
      <c r="C19">
        <v>11</v>
      </c>
      <c r="D19" s="2">
        <v>0.18181818</v>
      </c>
      <c r="E19" s="2">
        <v>0.36363635999999999</v>
      </c>
      <c r="F19" s="2">
        <v>0.125</v>
      </c>
    </row>
    <row r="20" spans="1:6" x14ac:dyDescent="0.45">
      <c r="A20" t="s">
        <v>281</v>
      </c>
      <c r="B20" t="s">
        <v>90</v>
      </c>
      <c r="C20">
        <v>65</v>
      </c>
      <c r="D20" s="2">
        <v>0.12307692000000001</v>
      </c>
      <c r="E20" s="2">
        <v>0.15384614999999999</v>
      </c>
      <c r="F20" s="2">
        <v>0.35714286000000001</v>
      </c>
    </row>
    <row r="21" spans="1:6" x14ac:dyDescent="0.45">
      <c r="A21" t="s">
        <v>348</v>
      </c>
      <c r="B21" t="s">
        <v>42</v>
      </c>
      <c r="C21">
        <v>28</v>
      </c>
      <c r="D21" s="2">
        <v>0.10714286000000001</v>
      </c>
      <c r="E21" s="2">
        <v>0.10714286000000001</v>
      </c>
      <c r="F21" s="2">
        <v>0.16</v>
      </c>
    </row>
    <row r="22" spans="1:6" x14ac:dyDescent="0.45">
      <c r="A22" t="s">
        <v>379</v>
      </c>
      <c r="B22" t="s">
        <v>47</v>
      </c>
      <c r="C22">
        <v>8</v>
      </c>
      <c r="D22" s="2">
        <v>0.375</v>
      </c>
      <c r="E22" s="2">
        <v>0.25</v>
      </c>
      <c r="F22" s="2">
        <v>0</v>
      </c>
    </row>
    <row r="23" spans="1:6" x14ac:dyDescent="0.45">
      <c r="A23" t="s">
        <v>75</v>
      </c>
      <c r="B23" t="s">
        <v>35</v>
      </c>
      <c r="C23">
        <v>30</v>
      </c>
      <c r="D23" s="2">
        <v>0.13333333</v>
      </c>
      <c r="E23" s="2">
        <v>0.26666666999999999</v>
      </c>
      <c r="F23" s="2">
        <v>0.375</v>
      </c>
    </row>
    <row r="24" spans="1:6" x14ac:dyDescent="0.45">
      <c r="A24" t="s">
        <v>239</v>
      </c>
      <c r="B24" t="s">
        <v>44</v>
      </c>
      <c r="C24">
        <v>16</v>
      </c>
      <c r="D24" s="2">
        <v>0</v>
      </c>
      <c r="E24" s="2">
        <v>0.25</v>
      </c>
      <c r="F24" s="2">
        <v>0.1875</v>
      </c>
    </row>
    <row r="25" spans="1:6" x14ac:dyDescent="0.45">
      <c r="A25" t="s">
        <v>448</v>
      </c>
      <c r="B25" t="s">
        <v>90</v>
      </c>
      <c r="C25">
        <v>5</v>
      </c>
      <c r="D25" s="2">
        <v>0.4</v>
      </c>
      <c r="E25" s="2">
        <v>0.2</v>
      </c>
      <c r="F25" s="2">
        <v>0</v>
      </c>
    </row>
    <row r="26" spans="1:6" x14ac:dyDescent="0.45">
      <c r="A26" t="s">
        <v>156</v>
      </c>
      <c r="B26" t="s">
        <v>78</v>
      </c>
      <c r="C26">
        <v>75</v>
      </c>
      <c r="D26" s="2">
        <v>6.6666669999999997E-2</v>
      </c>
      <c r="E26" s="2">
        <v>0.28000000000000003</v>
      </c>
      <c r="F26" s="2">
        <v>0.42647058999999998</v>
      </c>
    </row>
    <row r="27" spans="1:6" x14ac:dyDescent="0.45">
      <c r="A27" t="s">
        <v>351</v>
      </c>
      <c r="B27" t="s">
        <v>24</v>
      </c>
      <c r="C27">
        <v>14</v>
      </c>
      <c r="D27" s="2">
        <v>0.14285713999999999</v>
      </c>
      <c r="E27" s="2">
        <v>0.21428570999999999</v>
      </c>
      <c r="F27" s="2">
        <v>0.25</v>
      </c>
    </row>
    <row r="28" spans="1:6" x14ac:dyDescent="0.45">
      <c r="A28" t="s">
        <v>329</v>
      </c>
      <c r="B28" t="s">
        <v>24</v>
      </c>
      <c r="C28">
        <v>43</v>
      </c>
      <c r="D28" s="2">
        <v>0.11627907</v>
      </c>
      <c r="E28" s="2">
        <v>0.30232557999999998</v>
      </c>
      <c r="F28" s="2">
        <v>0.27777777999999997</v>
      </c>
    </row>
    <row r="29" spans="1:6" x14ac:dyDescent="0.45">
      <c r="A29" t="s">
        <v>82</v>
      </c>
      <c r="B29" t="s">
        <v>22</v>
      </c>
      <c r="C29">
        <v>19</v>
      </c>
      <c r="D29" s="2">
        <v>0</v>
      </c>
      <c r="E29" s="2">
        <v>0.47368420999999999</v>
      </c>
      <c r="F29" s="2">
        <v>0.38888888999999999</v>
      </c>
    </row>
    <row r="30" spans="1:6" x14ac:dyDescent="0.45">
      <c r="A30" t="s">
        <v>140</v>
      </c>
      <c r="B30" t="s">
        <v>31</v>
      </c>
      <c r="C30">
        <v>25</v>
      </c>
      <c r="D30" s="2">
        <v>0.24</v>
      </c>
      <c r="E30" s="2">
        <v>0.16</v>
      </c>
      <c r="F30" s="2">
        <v>0.22222222</v>
      </c>
    </row>
    <row r="31" spans="1:6" x14ac:dyDescent="0.45">
      <c r="A31" t="s">
        <v>628</v>
      </c>
      <c r="B31" t="s">
        <v>42</v>
      </c>
      <c r="C31">
        <v>6</v>
      </c>
      <c r="D31" s="2">
        <v>0</v>
      </c>
      <c r="E31" s="2">
        <v>0.33333332999999998</v>
      </c>
      <c r="F31" s="2">
        <v>0</v>
      </c>
    </row>
    <row r="32" spans="1:6" x14ac:dyDescent="0.45">
      <c r="A32" t="s">
        <v>91</v>
      </c>
      <c r="B32" t="s">
        <v>65</v>
      </c>
      <c r="C32">
        <v>36</v>
      </c>
      <c r="D32" s="2">
        <v>8.3333329999999997E-2</v>
      </c>
      <c r="E32" s="2">
        <v>0.30555556</v>
      </c>
      <c r="F32" s="2">
        <v>0.40625</v>
      </c>
    </row>
    <row r="33" spans="1:6" x14ac:dyDescent="0.45">
      <c r="A33" t="s">
        <v>324</v>
      </c>
      <c r="B33" t="s">
        <v>93</v>
      </c>
      <c r="C33">
        <v>43</v>
      </c>
      <c r="D33" s="2">
        <v>2.3255809999999998E-2</v>
      </c>
      <c r="E33" s="2">
        <v>0.37209302</v>
      </c>
      <c r="F33" s="2">
        <v>0.30952381000000001</v>
      </c>
    </row>
    <row r="34" spans="1:6" x14ac:dyDescent="0.45">
      <c r="A34" t="s">
        <v>129</v>
      </c>
      <c r="B34" t="s">
        <v>8</v>
      </c>
      <c r="C34">
        <v>12</v>
      </c>
      <c r="D34" s="2">
        <v>8.3333329999999997E-2</v>
      </c>
      <c r="E34" s="2">
        <v>0.25</v>
      </c>
      <c r="F34" s="2">
        <v>0.45454545000000002</v>
      </c>
    </row>
    <row r="35" spans="1:6" x14ac:dyDescent="0.45">
      <c r="A35" t="s">
        <v>149</v>
      </c>
      <c r="B35" t="s">
        <v>18</v>
      </c>
      <c r="C35">
        <v>28</v>
      </c>
      <c r="D35" s="2">
        <v>7.1428569999999997E-2</v>
      </c>
      <c r="E35" s="2">
        <v>0.25</v>
      </c>
      <c r="F35" s="2">
        <v>0.15384614999999999</v>
      </c>
    </row>
    <row r="36" spans="1:6" x14ac:dyDescent="0.45">
      <c r="A36" t="s">
        <v>441</v>
      </c>
      <c r="B36" t="s">
        <v>42</v>
      </c>
      <c r="C36">
        <v>8</v>
      </c>
      <c r="D36" s="2">
        <v>0.125</v>
      </c>
      <c r="E36" s="2">
        <v>0.5</v>
      </c>
      <c r="F36" s="2">
        <v>0</v>
      </c>
    </row>
    <row r="37" spans="1:6" x14ac:dyDescent="0.45">
      <c r="A37" t="s">
        <v>520</v>
      </c>
      <c r="B37" t="s">
        <v>33</v>
      </c>
      <c r="C37">
        <v>60</v>
      </c>
      <c r="D37" s="2">
        <v>8.3333329999999997E-2</v>
      </c>
      <c r="E37" s="2">
        <v>0.18333332999999999</v>
      </c>
      <c r="F37" s="2">
        <v>0.46153845999999998</v>
      </c>
    </row>
    <row r="38" spans="1:6" x14ac:dyDescent="0.45">
      <c r="A38" t="s">
        <v>86</v>
      </c>
      <c r="B38" t="s">
        <v>14</v>
      </c>
      <c r="C38">
        <v>29</v>
      </c>
      <c r="D38" s="2">
        <v>0.20689655000000001</v>
      </c>
      <c r="E38" s="2">
        <v>0.41379310000000002</v>
      </c>
      <c r="F38" s="2">
        <v>0.30434782999999999</v>
      </c>
    </row>
    <row r="39" spans="1:6" x14ac:dyDescent="0.45">
      <c r="A39" t="s">
        <v>32</v>
      </c>
      <c r="B39" t="s">
        <v>33</v>
      </c>
      <c r="C39">
        <v>55</v>
      </c>
      <c r="D39" s="2">
        <v>0.14545454999999999</v>
      </c>
      <c r="E39" s="2">
        <v>0.4</v>
      </c>
      <c r="F39" s="2">
        <v>0.33333332999999998</v>
      </c>
    </row>
    <row r="40" spans="1:6" x14ac:dyDescent="0.45">
      <c r="A40" t="s">
        <v>630</v>
      </c>
      <c r="B40" t="s">
        <v>29</v>
      </c>
      <c r="C40">
        <v>6</v>
      </c>
      <c r="D40" s="2">
        <v>0.16666666999999999</v>
      </c>
      <c r="E40" s="2">
        <v>0.33333332999999998</v>
      </c>
      <c r="F40" s="2">
        <v>0</v>
      </c>
    </row>
    <row r="41" spans="1:6" x14ac:dyDescent="0.45">
      <c r="A41" t="s">
        <v>338</v>
      </c>
      <c r="B41" t="s">
        <v>42</v>
      </c>
      <c r="C41">
        <v>40</v>
      </c>
      <c r="D41" s="2">
        <v>0.05</v>
      </c>
      <c r="E41" s="2">
        <v>0.32500000000000001</v>
      </c>
      <c r="F41" s="2">
        <v>0.21621621999999999</v>
      </c>
    </row>
    <row r="42" spans="1:6" x14ac:dyDescent="0.45">
      <c r="A42" t="s">
        <v>282</v>
      </c>
      <c r="B42" t="s">
        <v>20</v>
      </c>
      <c r="C42">
        <v>9</v>
      </c>
      <c r="D42" s="2">
        <v>0</v>
      </c>
      <c r="E42" s="2">
        <v>0.22222222</v>
      </c>
      <c r="F42" s="2">
        <v>0.22222222</v>
      </c>
    </row>
    <row r="43" spans="1:6" x14ac:dyDescent="0.45">
      <c r="A43" t="s">
        <v>254</v>
      </c>
      <c r="B43" t="s">
        <v>14</v>
      </c>
      <c r="C43">
        <v>45</v>
      </c>
      <c r="D43" s="2">
        <v>0.13333333</v>
      </c>
      <c r="E43" s="2">
        <v>0.24444444000000001</v>
      </c>
      <c r="F43" s="2">
        <v>0.28947368000000001</v>
      </c>
    </row>
    <row r="44" spans="1:6" x14ac:dyDescent="0.45">
      <c r="A44" t="s">
        <v>247</v>
      </c>
      <c r="B44" t="s">
        <v>7</v>
      </c>
      <c r="C44">
        <v>41</v>
      </c>
      <c r="D44" s="2">
        <v>7.3170730000000003E-2</v>
      </c>
      <c r="E44" s="2">
        <v>0.19512194999999999</v>
      </c>
      <c r="F44" s="2">
        <v>0.29729729999999999</v>
      </c>
    </row>
    <row r="45" spans="1:6" x14ac:dyDescent="0.45">
      <c r="A45" t="s">
        <v>299</v>
      </c>
      <c r="B45" t="s">
        <v>55</v>
      </c>
      <c r="C45">
        <v>84</v>
      </c>
      <c r="D45" s="2">
        <v>4.7619050000000003E-2</v>
      </c>
      <c r="E45" s="2">
        <v>0.19047618999999999</v>
      </c>
      <c r="F45" s="2">
        <v>0.35064935000000003</v>
      </c>
    </row>
    <row r="46" spans="1:6" x14ac:dyDescent="0.45">
      <c r="A46" t="s">
        <v>511</v>
      </c>
      <c r="B46" t="s">
        <v>542</v>
      </c>
      <c r="C46">
        <v>16</v>
      </c>
      <c r="D46" s="2">
        <v>6.25E-2</v>
      </c>
      <c r="E46" s="2">
        <v>0.375</v>
      </c>
      <c r="F46" s="2">
        <v>6.6666669999999997E-2</v>
      </c>
    </row>
    <row r="47" spans="1:6" x14ac:dyDescent="0.45">
      <c r="A47" t="s">
        <v>516</v>
      </c>
      <c r="B47" t="s">
        <v>10</v>
      </c>
      <c r="C47">
        <v>9</v>
      </c>
      <c r="D47" s="2">
        <v>0</v>
      </c>
      <c r="E47" s="2">
        <v>0.33333332999999998</v>
      </c>
      <c r="F47" s="2">
        <v>0</v>
      </c>
    </row>
    <row r="48" spans="1:6" x14ac:dyDescent="0.45">
      <c r="A48" t="s">
        <v>291</v>
      </c>
      <c r="B48" t="s">
        <v>24</v>
      </c>
      <c r="C48">
        <v>42</v>
      </c>
      <c r="D48" s="2">
        <v>4.7619050000000003E-2</v>
      </c>
      <c r="E48" s="2">
        <v>0.21428570999999999</v>
      </c>
      <c r="F48" s="2">
        <v>0.47368420999999999</v>
      </c>
    </row>
    <row r="49" spans="1:6" x14ac:dyDescent="0.45">
      <c r="A49" t="s">
        <v>455</v>
      </c>
      <c r="B49" t="s">
        <v>14</v>
      </c>
      <c r="C49">
        <v>5</v>
      </c>
      <c r="D49" s="2">
        <v>0.4</v>
      </c>
      <c r="E49" s="2">
        <v>0.2</v>
      </c>
      <c r="F49" s="2">
        <v>0.33333332999999998</v>
      </c>
    </row>
    <row r="50" spans="1:6" x14ac:dyDescent="0.45">
      <c r="A50" t="s">
        <v>268</v>
      </c>
      <c r="B50" t="s">
        <v>31</v>
      </c>
      <c r="C50">
        <v>6</v>
      </c>
      <c r="D50" s="2">
        <v>0</v>
      </c>
      <c r="E50" s="2">
        <v>0</v>
      </c>
      <c r="F50" s="2">
        <v>0</v>
      </c>
    </row>
    <row r="51" spans="1:6" x14ac:dyDescent="0.45">
      <c r="A51" t="s">
        <v>40</v>
      </c>
      <c r="B51" t="s">
        <v>14</v>
      </c>
      <c r="C51">
        <v>54</v>
      </c>
      <c r="D51" s="2">
        <v>5.5555559999999997E-2</v>
      </c>
      <c r="E51" s="2">
        <v>0.11111111</v>
      </c>
      <c r="F51" s="2">
        <v>0.56862745000000003</v>
      </c>
    </row>
    <row r="52" spans="1:6" x14ac:dyDescent="0.45">
      <c r="A52" t="s">
        <v>216</v>
      </c>
      <c r="B52" t="s">
        <v>31</v>
      </c>
      <c r="C52">
        <v>13</v>
      </c>
      <c r="D52" s="2">
        <v>0.15384614999999999</v>
      </c>
      <c r="E52" s="2">
        <v>7.6923080000000005E-2</v>
      </c>
      <c r="F52" s="2">
        <v>0.3</v>
      </c>
    </row>
    <row r="53" spans="1:6" x14ac:dyDescent="0.45">
      <c r="A53" t="s">
        <v>67</v>
      </c>
      <c r="B53" t="s">
        <v>33</v>
      </c>
      <c r="C53">
        <v>37</v>
      </c>
      <c r="D53" s="2">
        <v>8.108108E-2</v>
      </c>
      <c r="E53" s="2">
        <v>0.40540541000000002</v>
      </c>
      <c r="F53" s="2">
        <v>0.52941176000000001</v>
      </c>
    </row>
    <row r="54" spans="1:6" x14ac:dyDescent="0.45">
      <c r="A54" t="s">
        <v>211</v>
      </c>
      <c r="B54" t="s">
        <v>114</v>
      </c>
      <c r="C54">
        <v>45</v>
      </c>
      <c r="D54" s="2">
        <v>6.6666669999999997E-2</v>
      </c>
      <c r="E54" s="2">
        <v>0.42222221999999998</v>
      </c>
      <c r="F54" s="2">
        <v>0.12820513</v>
      </c>
    </row>
    <row r="55" spans="1:6" x14ac:dyDescent="0.45">
      <c r="A55" t="s">
        <v>51</v>
      </c>
      <c r="B55" t="s">
        <v>29</v>
      </c>
      <c r="C55">
        <v>15</v>
      </c>
      <c r="D55" s="2">
        <v>0.26666666999999999</v>
      </c>
      <c r="E55" s="2">
        <v>0.2</v>
      </c>
      <c r="F55" s="2">
        <v>0.45454545000000002</v>
      </c>
    </row>
    <row r="56" spans="1:6" x14ac:dyDescent="0.45">
      <c r="A56" t="s">
        <v>192</v>
      </c>
      <c r="B56" t="s">
        <v>114</v>
      </c>
      <c r="C56">
        <v>9</v>
      </c>
      <c r="D56" s="2">
        <v>0.33333332999999998</v>
      </c>
      <c r="E56" s="2">
        <v>0.33333332999999998</v>
      </c>
      <c r="F56" s="2">
        <v>0.16666666999999999</v>
      </c>
    </row>
    <row r="57" spans="1:6" x14ac:dyDescent="0.45">
      <c r="A57" t="s">
        <v>315</v>
      </c>
      <c r="B57" t="s">
        <v>14</v>
      </c>
      <c r="C57">
        <v>32</v>
      </c>
      <c r="D57" s="2">
        <v>0.125</v>
      </c>
      <c r="E57" s="2">
        <v>0.34375</v>
      </c>
      <c r="F57" s="2">
        <v>0.30769231000000002</v>
      </c>
    </row>
    <row r="58" spans="1:6" x14ac:dyDescent="0.45">
      <c r="A58" t="s">
        <v>96</v>
      </c>
      <c r="B58" t="s">
        <v>37</v>
      </c>
      <c r="C58">
        <v>71</v>
      </c>
      <c r="D58" s="2">
        <v>0.22535210999999999</v>
      </c>
      <c r="E58" s="2">
        <v>0.16901408000000001</v>
      </c>
      <c r="F58" s="2">
        <v>0.58490565999999999</v>
      </c>
    </row>
    <row r="59" spans="1:6" x14ac:dyDescent="0.45">
      <c r="A59" t="s">
        <v>502</v>
      </c>
      <c r="B59" t="s">
        <v>18</v>
      </c>
      <c r="C59">
        <v>6</v>
      </c>
      <c r="D59" s="2">
        <v>0.16666666999999999</v>
      </c>
      <c r="E59" s="2">
        <v>0.33333332999999998</v>
      </c>
      <c r="F59" s="2">
        <v>0.6</v>
      </c>
    </row>
    <row r="60" spans="1:6" x14ac:dyDescent="0.45">
      <c r="A60" t="s">
        <v>39</v>
      </c>
      <c r="B60" t="s">
        <v>14</v>
      </c>
      <c r="C60">
        <v>21</v>
      </c>
      <c r="D60" s="2">
        <v>9.5238100000000006E-2</v>
      </c>
      <c r="E60" s="2">
        <v>0.23809524000000001</v>
      </c>
      <c r="F60" s="2">
        <v>0.23529412</v>
      </c>
    </row>
    <row r="61" spans="1:6" x14ac:dyDescent="0.45">
      <c r="A61" t="s">
        <v>72</v>
      </c>
      <c r="B61" t="s">
        <v>22</v>
      </c>
      <c r="C61">
        <v>22</v>
      </c>
      <c r="D61" s="2">
        <v>0.13636364000000001</v>
      </c>
      <c r="E61" s="2">
        <v>0.27272727000000002</v>
      </c>
      <c r="F61" s="2">
        <v>0.38888888999999999</v>
      </c>
    </row>
    <row r="62" spans="1:6" x14ac:dyDescent="0.45">
      <c r="A62" t="s">
        <v>21</v>
      </c>
      <c r="B62" t="s">
        <v>22</v>
      </c>
      <c r="C62">
        <v>45</v>
      </c>
      <c r="D62" s="2">
        <v>0.13333333</v>
      </c>
      <c r="E62" s="2">
        <v>0.24444444000000001</v>
      </c>
      <c r="F62" s="2">
        <v>0.33333332999999998</v>
      </c>
    </row>
    <row r="63" spans="1:6" x14ac:dyDescent="0.45">
      <c r="A63" t="s">
        <v>124</v>
      </c>
      <c r="B63" t="s">
        <v>37</v>
      </c>
      <c r="C63">
        <v>58</v>
      </c>
      <c r="D63" s="2">
        <v>3.4482760000000001E-2</v>
      </c>
      <c r="E63" s="2">
        <v>0.27586207000000001</v>
      </c>
      <c r="F63" s="2">
        <v>0.48148148000000002</v>
      </c>
    </row>
    <row r="64" spans="1:6" x14ac:dyDescent="0.45">
      <c r="A64" t="s">
        <v>342</v>
      </c>
      <c r="B64" t="s">
        <v>44</v>
      </c>
      <c r="C64">
        <v>50</v>
      </c>
      <c r="D64" s="2">
        <v>0.04</v>
      </c>
      <c r="E64" s="2">
        <v>0.28000000000000003</v>
      </c>
      <c r="F64" s="2">
        <v>0.17391303999999999</v>
      </c>
    </row>
    <row r="65" spans="1:6" x14ac:dyDescent="0.45">
      <c r="A65" t="s">
        <v>98</v>
      </c>
      <c r="B65" t="s">
        <v>93</v>
      </c>
      <c r="C65">
        <v>48</v>
      </c>
      <c r="D65" s="2">
        <v>6.25E-2</v>
      </c>
      <c r="E65" s="2">
        <v>0.3125</v>
      </c>
      <c r="F65" s="2">
        <v>0.23255814</v>
      </c>
    </row>
    <row r="66" spans="1:6" x14ac:dyDescent="0.45">
      <c r="A66" t="s">
        <v>347</v>
      </c>
      <c r="B66" t="s">
        <v>66</v>
      </c>
      <c r="C66">
        <v>12</v>
      </c>
      <c r="D66" s="2">
        <v>0</v>
      </c>
      <c r="E66" s="2">
        <v>0.25</v>
      </c>
      <c r="F66" s="2">
        <v>0.58333332999999998</v>
      </c>
    </row>
    <row r="67" spans="1:6" x14ac:dyDescent="0.45">
      <c r="A67" t="s">
        <v>143</v>
      </c>
      <c r="B67" t="s">
        <v>44</v>
      </c>
      <c r="C67">
        <v>99</v>
      </c>
      <c r="D67" s="2">
        <v>0.15151514999999999</v>
      </c>
      <c r="E67" s="2">
        <v>0.35353535000000003</v>
      </c>
      <c r="F67" s="2">
        <v>0.51219512</v>
      </c>
    </row>
    <row r="68" spans="1:6" x14ac:dyDescent="0.45">
      <c r="A68" t="s">
        <v>226</v>
      </c>
      <c r="B68" t="s">
        <v>14</v>
      </c>
      <c r="C68">
        <v>23</v>
      </c>
      <c r="D68" s="2">
        <v>0.13043478</v>
      </c>
      <c r="E68" s="2">
        <v>0.34782608999999998</v>
      </c>
      <c r="F68" s="2">
        <v>0.1</v>
      </c>
    </row>
    <row r="69" spans="1:6" x14ac:dyDescent="0.45">
      <c r="A69" t="s">
        <v>62</v>
      </c>
      <c r="B69" t="s">
        <v>63</v>
      </c>
      <c r="C69">
        <v>86</v>
      </c>
      <c r="D69" s="2">
        <v>9.3023259999999997E-2</v>
      </c>
      <c r="E69" s="2">
        <v>0.24418604999999999</v>
      </c>
      <c r="F69" s="2">
        <v>0.6</v>
      </c>
    </row>
    <row r="70" spans="1:6" x14ac:dyDescent="0.45">
      <c r="A70" t="s">
        <v>161</v>
      </c>
      <c r="B70" t="s">
        <v>90</v>
      </c>
      <c r="C70">
        <v>56</v>
      </c>
      <c r="D70" s="2">
        <v>5.3571430000000003E-2</v>
      </c>
      <c r="E70" s="2">
        <v>0.16071429000000001</v>
      </c>
      <c r="F70" s="2">
        <v>0.32075471999999999</v>
      </c>
    </row>
    <row r="71" spans="1:6" x14ac:dyDescent="0.45">
      <c r="A71" t="s">
        <v>328</v>
      </c>
      <c r="B71" t="s">
        <v>7</v>
      </c>
      <c r="C71">
        <v>24</v>
      </c>
      <c r="D71" s="2">
        <v>0</v>
      </c>
      <c r="E71" s="2">
        <v>0.54166667000000002</v>
      </c>
      <c r="F71" s="2">
        <v>8.3333329999999997E-2</v>
      </c>
    </row>
    <row r="72" spans="1:6" x14ac:dyDescent="0.45">
      <c r="A72" t="s">
        <v>242</v>
      </c>
      <c r="B72" t="s">
        <v>112</v>
      </c>
      <c r="C72">
        <v>11</v>
      </c>
      <c r="D72" s="2">
        <v>0.18181818</v>
      </c>
      <c r="E72" s="2">
        <v>0.36363635999999999</v>
      </c>
      <c r="F72" s="2">
        <v>0.11111111</v>
      </c>
    </row>
    <row r="73" spans="1:6" x14ac:dyDescent="0.45">
      <c r="A73" t="s">
        <v>345</v>
      </c>
      <c r="B73" t="s">
        <v>27</v>
      </c>
      <c r="C73">
        <v>14</v>
      </c>
      <c r="D73" s="2">
        <v>7.1428569999999997E-2</v>
      </c>
      <c r="E73" s="2">
        <v>0.28571428999999998</v>
      </c>
      <c r="F73" s="2">
        <v>0.16666666999999999</v>
      </c>
    </row>
    <row r="74" spans="1:6" x14ac:dyDescent="0.45">
      <c r="A74" t="s">
        <v>231</v>
      </c>
      <c r="B74" t="s">
        <v>112</v>
      </c>
      <c r="C74">
        <v>10</v>
      </c>
      <c r="D74" s="2">
        <v>0</v>
      </c>
      <c r="E74" s="2">
        <v>0.4</v>
      </c>
      <c r="F74" s="2">
        <v>0.2</v>
      </c>
    </row>
    <row r="75" spans="1:6" x14ac:dyDescent="0.45">
      <c r="A75" t="s">
        <v>209</v>
      </c>
      <c r="B75" t="s">
        <v>93</v>
      </c>
      <c r="C75">
        <v>42</v>
      </c>
      <c r="D75" s="2">
        <v>9.5238100000000006E-2</v>
      </c>
      <c r="E75" s="2">
        <v>0.5</v>
      </c>
      <c r="F75" s="2">
        <v>0.13888888999999999</v>
      </c>
    </row>
    <row r="76" spans="1:6" x14ac:dyDescent="0.45">
      <c r="A76" t="s">
        <v>175</v>
      </c>
      <c r="B76" t="s">
        <v>31</v>
      </c>
      <c r="C76">
        <v>48</v>
      </c>
      <c r="D76" s="2">
        <v>8.3333329999999997E-2</v>
      </c>
      <c r="E76" s="2">
        <v>0.27083332999999998</v>
      </c>
      <c r="F76" s="2">
        <v>0.27272727000000002</v>
      </c>
    </row>
    <row r="77" spans="1:6" x14ac:dyDescent="0.45">
      <c r="A77" t="s">
        <v>197</v>
      </c>
      <c r="B77" t="s">
        <v>63</v>
      </c>
      <c r="C77">
        <v>34</v>
      </c>
      <c r="D77" s="2">
        <v>0.17647059000000001</v>
      </c>
      <c r="E77" s="2">
        <v>0.20588234999999999</v>
      </c>
      <c r="F77" s="2">
        <v>0.42307692000000002</v>
      </c>
    </row>
    <row r="78" spans="1:6" x14ac:dyDescent="0.45">
      <c r="A78" t="s">
        <v>133</v>
      </c>
      <c r="B78" t="s">
        <v>90</v>
      </c>
      <c r="C78">
        <v>18</v>
      </c>
      <c r="D78" s="2">
        <v>5.5555559999999997E-2</v>
      </c>
      <c r="E78" s="2">
        <v>0.55555555999999995</v>
      </c>
      <c r="F78" s="2">
        <v>0.23529412</v>
      </c>
    </row>
    <row r="79" spans="1:6" x14ac:dyDescent="0.45">
      <c r="A79" t="s">
        <v>97</v>
      </c>
      <c r="B79" t="s">
        <v>90</v>
      </c>
      <c r="C79">
        <v>65</v>
      </c>
      <c r="D79" s="2">
        <v>9.2307689999999998E-2</v>
      </c>
      <c r="E79" s="2">
        <v>0.35384615000000003</v>
      </c>
      <c r="F79" s="2">
        <v>0.42372881000000001</v>
      </c>
    </row>
    <row r="80" spans="1:6" x14ac:dyDescent="0.45">
      <c r="A80" t="s">
        <v>164</v>
      </c>
      <c r="B80" t="s">
        <v>8</v>
      </c>
      <c r="C80">
        <v>9</v>
      </c>
      <c r="D80" s="2">
        <v>0</v>
      </c>
      <c r="E80" s="2">
        <v>0.33333332999999998</v>
      </c>
      <c r="F80" s="2">
        <v>0.55555555999999995</v>
      </c>
    </row>
    <row r="81" spans="1:6" x14ac:dyDescent="0.45">
      <c r="A81" t="s">
        <v>357</v>
      </c>
      <c r="B81" t="s">
        <v>55</v>
      </c>
      <c r="C81">
        <v>15</v>
      </c>
      <c r="D81" s="2">
        <v>0</v>
      </c>
      <c r="E81" s="2">
        <v>0.46666667000000001</v>
      </c>
      <c r="F81" s="2">
        <v>0.35714286000000001</v>
      </c>
    </row>
    <row r="82" spans="1:6" x14ac:dyDescent="0.45">
      <c r="A82" t="s">
        <v>135</v>
      </c>
      <c r="B82" t="s">
        <v>114</v>
      </c>
      <c r="C82">
        <v>70</v>
      </c>
      <c r="D82" s="2">
        <v>5.7142859999999997E-2</v>
      </c>
      <c r="E82" s="2">
        <v>0.15714286</v>
      </c>
      <c r="F82" s="2">
        <v>0.56923077</v>
      </c>
    </row>
    <row r="83" spans="1:6" x14ac:dyDescent="0.45">
      <c r="A83" t="s">
        <v>160</v>
      </c>
      <c r="B83" t="s">
        <v>542</v>
      </c>
      <c r="C83">
        <v>34</v>
      </c>
      <c r="D83" s="2">
        <v>0.14705882000000001</v>
      </c>
      <c r="E83" s="2">
        <v>0.35294118000000002</v>
      </c>
      <c r="F83" s="2">
        <v>0.25</v>
      </c>
    </row>
    <row r="84" spans="1:6" x14ac:dyDescent="0.45">
      <c r="A84" t="s">
        <v>262</v>
      </c>
      <c r="B84" t="s">
        <v>29</v>
      </c>
      <c r="C84">
        <v>19</v>
      </c>
      <c r="D84" s="2">
        <v>0.26315789000000001</v>
      </c>
      <c r="E84" s="2">
        <v>0</v>
      </c>
      <c r="F84" s="2">
        <v>0.38461538000000001</v>
      </c>
    </row>
    <row r="85" spans="1:6" x14ac:dyDescent="0.45">
      <c r="A85" t="s">
        <v>336</v>
      </c>
      <c r="B85" t="s">
        <v>47</v>
      </c>
      <c r="C85">
        <v>19</v>
      </c>
      <c r="D85" s="2">
        <v>0.21052631999999999</v>
      </c>
      <c r="E85" s="2">
        <v>0.36842105000000003</v>
      </c>
      <c r="F85" s="2">
        <v>0.13333333</v>
      </c>
    </row>
    <row r="86" spans="1:6" x14ac:dyDescent="0.45">
      <c r="A86" t="s">
        <v>303</v>
      </c>
      <c r="B86" t="s">
        <v>78</v>
      </c>
      <c r="C86">
        <v>73</v>
      </c>
      <c r="D86" s="2">
        <v>4.1095890000000003E-2</v>
      </c>
      <c r="E86" s="2">
        <v>0.15068492999999999</v>
      </c>
      <c r="F86" s="2">
        <v>0.45714285999999998</v>
      </c>
    </row>
    <row r="87" spans="1:6" x14ac:dyDescent="0.45">
      <c r="A87" t="s">
        <v>157</v>
      </c>
      <c r="B87" t="s">
        <v>24</v>
      </c>
      <c r="C87">
        <v>12</v>
      </c>
      <c r="D87" s="2">
        <v>8.3333329999999997E-2</v>
      </c>
      <c r="E87" s="2">
        <v>0.33333332999999998</v>
      </c>
      <c r="F87" s="2">
        <v>0.1</v>
      </c>
    </row>
    <row r="88" spans="1:6" x14ac:dyDescent="0.45">
      <c r="A88" t="s">
        <v>335</v>
      </c>
      <c r="B88" t="s">
        <v>29</v>
      </c>
      <c r="C88">
        <v>44</v>
      </c>
      <c r="D88" s="2">
        <v>9.0909089999999998E-2</v>
      </c>
      <c r="E88" s="2">
        <v>0.25</v>
      </c>
      <c r="F88" s="2">
        <v>0.42105262999999998</v>
      </c>
    </row>
    <row r="89" spans="1:6" x14ac:dyDescent="0.45">
      <c r="A89" t="s">
        <v>259</v>
      </c>
      <c r="B89" t="s">
        <v>542</v>
      </c>
      <c r="C89">
        <v>34</v>
      </c>
      <c r="D89" s="2">
        <v>0.11764706</v>
      </c>
      <c r="E89" s="2">
        <v>0.32352941000000002</v>
      </c>
      <c r="F89" s="2">
        <v>0.4</v>
      </c>
    </row>
    <row r="90" spans="1:6" x14ac:dyDescent="0.45">
      <c r="A90" t="s">
        <v>163</v>
      </c>
      <c r="B90" t="s">
        <v>93</v>
      </c>
      <c r="C90">
        <v>73</v>
      </c>
      <c r="D90" s="2">
        <v>0.12328767</v>
      </c>
      <c r="E90" s="2">
        <v>0.28767123</v>
      </c>
      <c r="F90" s="2">
        <v>0.25</v>
      </c>
    </row>
    <row r="91" spans="1:6" x14ac:dyDescent="0.45">
      <c r="A91" t="s">
        <v>442</v>
      </c>
      <c r="B91" t="s">
        <v>20</v>
      </c>
      <c r="C91">
        <v>6</v>
      </c>
      <c r="D91" s="2">
        <v>0</v>
      </c>
      <c r="E91" s="2">
        <v>0.33333332999999998</v>
      </c>
      <c r="F91" s="2">
        <v>0</v>
      </c>
    </row>
    <row r="92" spans="1:6" x14ac:dyDescent="0.45">
      <c r="A92" t="s">
        <v>352</v>
      </c>
      <c r="B92" t="s">
        <v>20</v>
      </c>
      <c r="C92">
        <v>22</v>
      </c>
      <c r="D92" s="2">
        <v>4.5454550000000003E-2</v>
      </c>
      <c r="E92" s="2">
        <v>0.22727273000000001</v>
      </c>
      <c r="F92" s="2">
        <v>0.45</v>
      </c>
    </row>
    <row r="93" spans="1:6" x14ac:dyDescent="0.45">
      <c r="A93" t="s">
        <v>371</v>
      </c>
      <c r="B93" t="s">
        <v>66</v>
      </c>
      <c r="C93">
        <v>9</v>
      </c>
      <c r="D93" s="2">
        <v>0.11111111</v>
      </c>
      <c r="E93" s="2">
        <v>0.22222222</v>
      </c>
      <c r="F93" s="2">
        <v>0.125</v>
      </c>
    </row>
    <row r="94" spans="1:6" x14ac:dyDescent="0.45">
      <c r="A94" t="s">
        <v>459</v>
      </c>
      <c r="B94" t="s">
        <v>24</v>
      </c>
      <c r="C94">
        <v>24</v>
      </c>
      <c r="D94" s="2">
        <v>4.1666670000000003E-2</v>
      </c>
      <c r="E94" s="2">
        <v>0.25</v>
      </c>
      <c r="F94" s="2">
        <v>0.43478261000000001</v>
      </c>
    </row>
    <row r="95" spans="1:6" x14ac:dyDescent="0.45">
      <c r="A95" t="s">
        <v>190</v>
      </c>
      <c r="B95" t="s">
        <v>78</v>
      </c>
      <c r="C95">
        <v>9</v>
      </c>
      <c r="D95" s="2">
        <v>0.22222222</v>
      </c>
      <c r="E95" s="2">
        <v>0.33333332999999998</v>
      </c>
      <c r="F95" s="2">
        <v>0</v>
      </c>
    </row>
    <row r="96" spans="1:6" x14ac:dyDescent="0.45">
      <c r="A96" t="s">
        <v>500</v>
      </c>
      <c r="B96" t="s">
        <v>37</v>
      </c>
      <c r="C96">
        <v>17</v>
      </c>
      <c r="D96" s="2">
        <v>0.29411765000000001</v>
      </c>
      <c r="E96" s="2">
        <v>0.11764706</v>
      </c>
      <c r="F96" s="2">
        <v>0.16666666999999999</v>
      </c>
    </row>
    <row r="97" spans="1:6" x14ac:dyDescent="0.45">
      <c r="A97" t="s">
        <v>634</v>
      </c>
      <c r="B97" t="s">
        <v>55</v>
      </c>
      <c r="C97">
        <v>11</v>
      </c>
      <c r="D97" s="2">
        <v>9.0909089999999998E-2</v>
      </c>
      <c r="E97" s="2">
        <v>0.36363635999999999</v>
      </c>
      <c r="F97" s="2">
        <v>0.2</v>
      </c>
    </row>
    <row r="98" spans="1:6" x14ac:dyDescent="0.45">
      <c r="A98" t="s">
        <v>635</v>
      </c>
      <c r="B98" t="s">
        <v>7</v>
      </c>
      <c r="C98">
        <v>5</v>
      </c>
      <c r="D98" s="2">
        <v>0</v>
      </c>
      <c r="E98" s="2">
        <v>0</v>
      </c>
      <c r="F98" s="2">
        <v>0.2</v>
      </c>
    </row>
    <row r="99" spans="1:6" x14ac:dyDescent="0.45">
      <c r="A99" t="s">
        <v>220</v>
      </c>
      <c r="B99" t="s">
        <v>29</v>
      </c>
      <c r="C99">
        <v>40</v>
      </c>
      <c r="D99" s="2">
        <v>0.17499999999999999</v>
      </c>
      <c r="E99" s="2">
        <v>0.32500000000000001</v>
      </c>
      <c r="F99" s="2">
        <v>0.23333333000000001</v>
      </c>
    </row>
    <row r="100" spans="1:6" x14ac:dyDescent="0.45">
      <c r="A100" t="s">
        <v>426</v>
      </c>
      <c r="B100" t="s">
        <v>117</v>
      </c>
      <c r="C100">
        <v>5</v>
      </c>
      <c r="D100" s="2">
        <v>0</v>
      </c>
      <c r="E100" s="2">
        <v>0.4</v>
      </c>
      <c r="F100" s="2">
        <v>0</v>
      </c>
    </row>
    <row r="101" spans="1:6" x14ac:dyDescent="0.45">
      <c r="A101" t="s">
        <v>339</v>
      </c>
      <c r="B101" t="s">
        <v>53</v>
      </c>
      <c r="C101">
        <v>58</v>
      </c>
      <c r="D101" s="2">
        <v>0.18965517000000001</v>
      </c>
      <c r="E101" s="2">
        <v>0.29310344999999999</v>
      </c>
      <c r="F101" s="2">
        <v>0.35555555999999999</v>
      </c>
    </row>
    <row r="102" spans="1:6" x14ac:dyDescent="0.45">
      <c r="A102" t="s">
        <v>113</v>
      </c>
      <c r="B102" t="s">
        <v>114</v>
      </c>
      <c r="C102">
        <v>29</v>
      </c>
      <c r="D102" s="2">
        <v>0.10344828</v>
      </c>
      <c r="E102" s="2">
        <v>0.34482759000000002</v>
      </c>
      <c r="F102" s="2">
        <v>0.30769231000000002</v>
      </c>
    </row>
    <row r="103" spans="1:6" x14ac:dyDescent="0.45">
      <c r="A103" t="s">
        <v>510</v>
      </c>
      <c r="B103" t="s">
        <v>65</v>
      </c>
      <c r="C103">
        <v>16</v>
      </c>
      <c r="D103" s="2">
        <v>0</v>
      </c>
      <c r="E103" s="2">
        <v>0.125</v>
      </c>
      <c r="F103" s="2">
        <v>0.3125</v>
      </c>
    </row>
    <row r="104" spans="1:6" x14ac:dyDescent="0.45">
      <c r="A104" t="s">
        <v>94</v>
      </c>
      <c r="B104" t="s">
        <v>27</v>
      </c>
      <c r="C104">
        <v>67</v>
      </c>
      <c r="D104" s="2">
        <v>2.9850749999999999E-2</v>
      </c>
      <c r="E104" s="2">
        <v>0.16417909999999999</v>
      </c>
      <c r="F104" s="2">
        <v>0.30769231000000002</v>
      </c>
    </row>
    <row r="105" spans="1:6" x14ac:dyDescent="0.45">
      <c r="A105" t="s">
        <v>366</v>
      </c>
      <c r="B105" t="s">
        <v>114</v>
      </c>
      <c r="C105">
        <v>7</v>
      </c>
      <c r="D105" s="2">
        <v>0</v>
      </c>
      <c r="E105" s="2">
        <v>0.57142857000000002</v>
      </c>
      <c r="F105" s="2">
        <v>0.14285713999999999</v>
      </c>
    </row>
    <row r="106" spans="1:6" x14ac:dyDescent="0.45">
      <c r="A106" t="s">
        <v>68</v>
      </c>
      <c r="B106" t="s">
        <v>27</v>
      </c>
      <c r="C106">
        <v>72</v>
      </c>
      <c r="D106" s="2">
        <v>9.7222219999999998E-2</v>
      </c>
      <c r="E106" s="2">
        <v>0.23611111000000001</v>
      </c>
      <c r="F106" s="2">
        <v>0.40625</v>
      </c>
    </row>
    <row r="107" spans="1:6" x14ac:dyDescent="0.45">
      <c r="A107" t="s">
        <v>468</v>
      </c>
      <c r="B107" t="s">
        <v>63</v>
      </c>
      <c r="C107">
        <v>5</v>
      </c>
      <c r="D107" s="2">
        <v>0.2</v>
      </c>
      <c r="E107" s="2">
        <v>0.4</v>
      </c>
      <c r="F107" s="2">
        <v>0</v>
      </c>
    </row>
    <row r="108" spans="1:6" x14ac:dyDescent="0.45">
      <c r="A108" t="s">
        <v>106</v>
      </c>
      <c r="B108" t="s">
        <v>37</v>
      </c>
      <c r="C108">
        <v>9</v>
      </c>
      <c r="D108" s="2">
        <v>0.11111111</v>
      </c>
      <c r="E108" s="2">
        <v>0.22222222</v>
      </c>
      <c r="F108" s="2">
        <v>0.125</v>
      </c>
    </row>
    <row r="109" spans="1:6" x14ac:dyDescent="0.45">
      <c r="A109" t="s">
        <v>496</v>
      </c>
      <c r="B109" t="s">
        <v>31</v>
      </c>
      <c r="C109">
        <v>15</v>
      </c>
      <c r="D109" s="2">
        <v>0.13333333</v>
      </c>
      <c r="E109" s="2">
        <v>0.4</v>
      </c>
      <c r="F109" s="2">
        <v>0.46153845999999998</v>
      </c>
    </row>
    <row r="110" spans="1:6" x14ac:dyDescent="0.45">
      <c r="A110" t="s">
        <v>257</v>
      </c>
      <c r="B110" t="s">
        <v>66</v>
      </c>
      <c r="C110">
        <v>30</v>
      </c>
      <c r="D110" s="2">
        <v>0.1</v>
      </c>
      <c r="E110" s="2">
        <v>0.2</v>
      </c>
      <c r="F110" s="2">
        <v>0.29629630000000001</v>
      </c>
    </row>
    <row r="111" spans="1:6" x14ac:dyDescent="0.45">
      <c r="A111" t="s">
        <v>147</v>
      </c>
      <c r="B111" t="s">
        <v>44</v>
      </c>
      <c r="C111">
        <v>37</v>
      </c>
      <c r="D111" s="2">
        <v>0</v>
      </c>
      <c r="E111" s="2">
        <v>5.4054049999999999E-2</v>
      </c>
      <c r="F111" s="2">
        <v>0.38888888999999999</v>
      </c>
    </row>
    <row r="112" spans="1:6" x14ac:dyDescent="0.45">
      <c r="A112" t="s">
        <v>241</v>
      </c>
      <c r="B112" t="s">
        <v>117</v>
      </c>
      <c r="C112">
        <v>65</v>
      </c>
      <c r="D112" s="2">
        <v>4.6153850000000003E-2</v>
      </c>
      <c r="E112" s="2">
        <v>0.18461538</v>
      </c>
      <c r="F112" s="2">
        <v>0.25</v>
      </c>
    </row>
    <row r="113" spans="1:6" x14ac:dyDescent="0.45">
      <c r="A113" t="s">
        <v>461</v>
      </c>
      <c r="B113" t="s">
        <v>65</v>
      </c>
      <c r="C113">
        <v>30</v>
      </c>
      <c r="D113" s="2">
        <v>0.1</v>
      </c>
      <c r="E113" s="2">
        <v>0.13333333</v>
      </c>
      <c r="F113" s="2">
        <v>0.08</v>
      </c>
    </row>
    <row r="114" spans="1:6" x14ac:dyDescent="0.45">
      <c r="A114" t="s">
        <v>611</v>
      </c>
      <c r="B114" t="s">
        <v>66</v>
      </c>
      <c r="C114">
        <v>80</v>
      </c>
      <c r="D114" s="2">
        <v>0.1</v>
      </c>
      <c r="E114" s="2">
        <v>0.15</v>
      </c>
      <c r="F114" s="2">
        <v>0.45833332999999998</v>
      </c>
    </row>
    <row r="115" spans="1:6" x14ac:dyDescent="0.45">
      <c r="A115" t="s">
        <v>258</v>
      </c>
      <c r="B115" t="s">
        <v>53</v>
      </c>
      <c r="C115">
        <v>16</v>
      </c>
      <c r="D115" s="2">
        <v>6.25E-2</v>
      </c>
      <c r="E115" s="2">
        <v>0.125</v>
      </c>
      <c r="F115" s="2">
        <v>0.42857142999999998</v>
      </c>
    </row>
    <row r="116" spans="1:6" x14ac:dyDescent="0.45">
      <c r="A116" t="s">
        <v>372</v>
      </c>
      <c r="B116" t="s">
        <v>90</v>
      </c>
      <c r="C116">
        <v>8</v>
      </c>
      <c r="D116" s="2">
        <v>0.125</v>
      </c>
      <c r="E116" s="2">
        <v>0.5</v>
      </c>
      <c r="F116" s="2">
        <v>0.57142857000000002</v>
      </c>
    </row>
    <row r="117" spans="1:6" x14ac:dyDescent="0.45">
      <c r="A117" t="s">
        <v>187</v>
      </c>
      <c r="B117" t="s">
        <v>57</v>
      </c>
      <c r="C117">
        <v>74</v>
      </c>
      <c r="D117" s="2">
        <v>6.7567569999999993E-2</v>
      </c>
      <c r="E117" s="2">
        <v>0.10810810999999999</v>
      </c>
      <c r="F117" s="2">
        <v>0.31818182</v>
      </c>
    </row>
    <row r="118" spans="1:6" x14ac:dyDescent="0.45">
      <c r="A118" t="s">
        <v>614</v>
      </c>
      <c r="B118" t="s">
        <v>31</v>
      </c>
      <c r="C118">
        <v>6</v>
      </c>
      <c r="D118" s="2">
        <v>0.16666666999999999</v>
      </c>
      <c r="E118" s="2">
        <v>0.5</v>
      </c>
      <c r="F118" s="2">
        <v>0</v>
      </c>
    </row>
    <row r="119" spans="1:6" x14ac:dyDescent="0.45">
      <c r="A119" t="s">
        <v>424</v>
      </c>
      <c r="B119" t="s">
        <v>542</v>
      </c>
      <c r="C119">
        <v>25</v>
      </c>
      <c r="D119" s="2">
        <v>0.24</v>
      </c>
      <c r="E119" s="2">
        <v>0.16</v>
      </c>
      <c r="F119" s="2">
        <v>0.44444444</v>
      </c>
    </row>
    <row r="120" spans="1:6" x14ac:dyDescent="0.45">
      <c r="A120" t="s">
        <v>127</v>
      </c>
      <c r="B120" t="s">
        <v>63</v>
      </c>
      <c r="C120">
        <v>13</v>
      </c>
      <c r="D120" s="2">
        <v>0.23076922999999999</v>
      </c>
      <c r="E120" s="2">
        <v>0.23076922999999999</v>
      </c>
      <c r="F120" s="2">
        <v>0.5</v>
      </c>
    </row>
    <row r="121" spans="1:6" x14ac:dyDescent="0.45">
      <c r="A121" t="s">
        <v>367</v>
      </c>
      <c r="B121" t="s">
        <v>37</v>
      </c>
      <c r="C121">
        <v>12</v>
      </c>
      <c r="D121" s="2">
        <v>0</v>
      </c>
      <c r="E121" s="2">
        <v>0.25</v>
      </c>
      <c r="F121" s="2">
        <v>0</v>
      </c>
    </row>
    <row r="122" spans="1:6" x14ac:dyDescent="0.45">
      <c r="A122" t="s">
        <v>308</v>
      </c>
      <c r="B122" t="s">
        <v>35</v>
      </c>
      <c r="C122">
        <v>100</v>
      </c>
      <c r="D122" s="2">
        <v>7.0000000000000007E-2</v>
      </c>
      <c r="E122" s="2">
        <v>0.13</v>
      </c>
      <c r="F122" s="2">
        <v>0.42222221999999998</v>
      </c>
    </row>
    <row r="123" spans="1:6" x14ac:dyDescent="0.45">
      <c r="A123" t="s">
        <v>101</v>
      </c>
      <c r="B123" t="s">
        <v>57</v>
      </c>
      <c r="C123">
        <v>35</v>
      </c>
      <c r="D123" s="2">
        <v>0.17142857</v>
      </c>
      <c r="E123" s="2">
        <v>0.31428571</v>
      </c>
      <c r="F123" s="2">
        <v>0.48275862000000003</v>
      </c>
    </row>
    <row r="124" spans="1:6" x14ac:dyDescent="0.45">
      <c r="A124" t="s">
        <v>171</v>
      </c>
      <c r="B124" t="s">
        <v>7</v>
      </c>
      <c r="C124">
        <v>41</v>
      </c>
      <c r="D124" s="2">
        <v>0.12195122</v>
      </c>
      <c r="E124" s="2">
        <v>0.14634146000000001</v>
      </c>
      <c r="F124" s="2">
        <v>0.27777777999999997</v>
      </c>
    </row>
    <row r="125" spans="1:6" x14ac:dyDescent="0.45">
      <c r="A125" t="s">
        <v>50</v>
      </c>
      <c r="B125" t="s">
        <v>10</v>
      </c>
      <c r="C125">
        <v>71</v>
      </c>
      <c r="D125" s="2">
        <v>4.2253520000000003E-2</v>
      </c>
      <c r="E125" s="2">
        <v>0.28169013999999998</v>
      </c>
      <c r="F125" s="2">
        <v>0.41176470999999998</v>
      </c>
    </row>
    <row r="126" spans="1:6" x14ac:dyDescent="0.45">
      <c r="A126" t="s">
        <v>269</v>
      </c>
      <c r="B126" t="s">
        <v>55</v>
      </c>
      <c r="C126">
        <v>74</v>
      </c>
      <c r="D126" s="2">
        <v>6.7567569999999993E-2</v>
      </c>
      <c r="E126" s="2">
        <v>0.22972972999999999</v>
      </c>
      <c r="F126" s="2">
        <v>0.28358209000000001</v>
      </c>
    </row>
    <row r="127" spans="1:6" x14ac:dyDescent="0.45">
      <c r="A127" t="s">
        <v>288</v>
      </c>
      <c r="B127" t="s">
        <v>93</v>
      </c>
      <c r="C127">
        <v>67</v>
      </c>
      <c r="D127" s="2">
        <v>7.4626869999999998E-2</v>
      </c>
      <c r="E127" s="2">
        <v>0.40298507</v>
      </c>
      <c r="F127" s="2">
        <v>0.16666666999999999</v>
      </c>
    </row>
    <row r="128" spans="1:6" x14ac:dyDescent="0.45">
      <c r="A128" t="s">
        <v>278</v>
      </c>
      <c r="B128" t="s">
        <v>18</v>
      </c>
      <c r="C128">
        <v>25</v>
      </c>
      <c r="D128" s="2">
        <v>0.08</v>
      </c>
      <c r="E128" s="2">
        <v>0.52</v>
      </c>
      <c r="F128" s="2">
        <v>0.22727273000000001</v>
      </c>
    </row>
    <row r="129" spans="1:6" x14ac:dyDescent="0.45">
      <c r="A129" t="s">
        <v>250</v>
      </c>
      <c r="B129" t="s">
        <v>20</v>
      </c>
      <c r="C129">
        <v>40</v>
      </c>
      <c r="D129" s="2">
        <v>0.1</v>
      </c>
      <c r="E129" s="2">
        <v>0.3</v>
      </c>
      <c r="F129" s="2">
        <v>0.25714285999999997</v>
      </c>
    </row>
    <row r="130" spans="1:6" x14ac:dyDescent="0.45">
      <c r="A130" t="s">
        <v>492</v>
      </c>
      <c r="B130" t="s">
        <v>78</v>
      </c>
      <c r="C130">
        <v>17</v>
      </c>
      <c r="D130" s="2">
        <v>0.41176470999999998</v>
      </c>
      <c r="E130" s="2">
        <v>0.23529412</v>
      </c>
      <c r="F130" s="2">
        <v>0.2</v>
      </c>
    </row>
    <row r="131" spans="1:6" x14ac:dyDescent="0.45">
      <c r="A131" t="s">
        <v>581</v>
      </c>
      <c r="B131" t="s">
        <v>78</v>
      </c>
      <c r="C131">
        <v>12</v>
      </c>
      <c r="D131" s="2">
        <v>0</v>
      </c>
      <c r="E131" s="2">
        <v>8.3333329999999997E-2</v>
      </c>
      <c r="F131" s="2">
        <v>0.66666667000000002</v>
      </c>
    </row>
    <row r="132" spans="1:6" x14ac:dyDescent="0.45">
      <c r="A132" t="s">
        <v>309</v>
      </c>
      <c r="B132" t="s">
        <v>10</v>
      </c>
      <c r="C132">
        <v>35</v>
      </c>
      <c r="D132" s="2">
        <v>8.5714289999999999E-2</v>
      </c>
      <c r="E132" s="2">
        <v>0.25714285999999997</v>
      </c>
      <c r="F132" s="2">
        <v>0.54838710000000002</v>
      </c>
    </row>
    <row r="133" spans="1:6" x14ac:dyDescent="0.45">
      <c r="A133" t="s">
        <v>70</v>
      </c>
      <c r="B133" t="s">
        <v>53</v>
      </c>
      <c r="C133">
        <v>16</v>
      </c>
      <c r="D133" s="2">
        <v>0.125</v>
      </c>
      <c r="E133" s="2">
        <v>0.4375</v>
      </c>
      <c r="F133" s="2">
        <v>0.42857142999999998</v>
      </c>
    </row>
    <row r="134" spans="1:6" x14ac:dyDescent="0.45">
      <c r="A134" t="s">
        <v>233</v>
      </c>
      <c r="B134" t="s">
        <v>117</v>
      </c>
      <c r="C134">
        <v>38</v>
      </c>
      <c r="D134" s="2">
        <v>7.8947370000000003E-2</v>
      </c>
      <c r="E134" s="2">
        <v>0.13157895</v>
      </c>
      <c r="F134" s="2">
        <v>0.35483871</v>
      </c>
    </row>
    <row r="135" spans="1:6" x14ac:dyDescent="0.45">
      <c r="A135" t="s">
        <v>273</v>
      </c>
      <c r="B135" t="s">
        <v>37</v>
      </c>
      <c r="C135">
        <v>12</v>
      </c>
      <c r="D135" s="2">
        <v>0</v>
      </c>
      <c r="E135" s="2">
        <v>8.3333329999999997E-2</v>
      </c>
      <c r="F135" s="2">
        <v>0</v>
      </c>
    </row>
    <row r="136" spans="1:6" x14ac:dyDescent="0.45">
      <c r="A136" t="s">
        <v>95</v>
      </c>
      <c r="B136" t="s">
        <v>37</v>
      </c>
      <c r="C136">
        <v>28</v>
      </c>
      <c r="D136" s="2">
        <v>7.1428569999999997E-2</v>
      </c>
      <c r="E136" s="2">
        <v>0.25</v>
      </c>
      <c r="F136" s="2">
        <v>0.42307692000000002</v>
      </c>
    </row>
    <row r="137" spans="1:6" x14ac:dyDescent="0.45">
      <c r="A137" t="s">
        <v>99</v>
      </c>
      <c r="B137" t="s">
        <v>35</v>
      </c>
      <c r="C137">
        <v>96</v>
      </c>
      <c r="D137" s="2">
        <v>5.2083329999999997E-2</v>
      </c>
      <c r="E137" s="2">
        <v>0.25</v>
      </c>
      <c r="F137" s="2">
        <v>0.48275862000000003</v>
      </c>
    </row>
    <row r="138" spans="1:6" x14ac:dyDescent="0.45">
      <c r="A138" t="s">
        <v>88</v>
      </c>
      <c r="B138" t="s">
        <v>44</v>
      </c>
      <c r="C138">
        <v>100</v>
      </c>
      <c r="D138" s="2">
        <v>0.12</v>
      </c>
      <c r="E138" s="2">
        <v>0.28000000000000003</v>
      </c>
      <c r="F138" s="2">
        <v>0.34090909000000003</v>
      </c>
    </row>
    <row r="139" spans="1:6" x14ac:dyDescent="0.45">
      <c r="A139" t="s">
        <v>507</v>
      </c>
      <c r="B139" t="s">
        <v>8</v>
      </c>
      <c r="C139">
        <v>5</v>
      </c>
      <c r="D139" s="2">
        <v>0.2</v>
      </c>
      <c r="E139" s="2">
        <v>0</v>
      </c>
      <c r="F139" s="2">
        <v>0</v>
      </c>
    </row>
    <row r="140" spans="1:6" x14ac:dyDescent="0.45">
      <c r="A140" t="s">
        <v>301</v>
      </c>
      <c r="B140" t="s">
        <v>8</v>
      </c>
      <c r="C140">
        <v>49</v>
      </c>
      <c r="D140" s="2">
        <v>6.1224489999999999E-2</v>
      </c>
      <c r="E140" s="2">
        <v>0.34693878</v>
      </c>
      <c r="F140" s="2">
        <v>0.44444444</v>
      </c>
    </row>
    <row r="141" spans="1:6" x14ac:dyDescent="0.45">
      <c r="A141" t="s">
        <v>58</v>
      </c>
      <c r="B141" t="s">
        <v>10</v>
      </c>
      <c r="C141">
        <v>69</v>
      </c>
      <c r="D141" s="2">
        <v>5.7971010000000003E-2</v>
      </c>
      <c r="E141" s="2">
        <v>0.33333332999999998</v>
      </c>
      <c r="F141" s="2">
        <v>0.53225805999999998</v>
      </c>
    </row>
    <row r="142" spans="1:6" x14ac:dyDescent="0.45">
      <c r="A142" t="s">
        <v>261</v>
      </c>
      <c r="B142" t="s">
        <v>20</v>
      </c>
      <c r="C142">
        <v>6</v>
      </c>
      <c r="D142" s="2">
        <v>0</v>
      </c>
      <c r="E142" s="2">
        <v>0.33333332999999998</v>
      </c>
      <c r="F142" s="2">
        <v>0.4</v>
      </c>
    </row>
    <row r="143" spans="1:6" x14ac:dyDescent="0.45">
      <c r="A143" t="s">
        <v>513</v>
      </c>
      <c r="B143" t="s">
        <v>33</v>
      </c>
      <c r="C143">
        <v>6</v>
      </c>
      <c r="D143" s="2">
        <v>0</v>
      </c>
      <c r="E143" s="2">
        <v>0.16666666999999999</v>
      </c>
      <c r="F143" s="2">
        <v>0.16666666999999999</v>
      </c>
    </row>
    <row r="144" spans="1:6" x14ac:dyDescent="0.45">
      <c r="A144" t="s">
        <v>193</v>
      </c>
      <c r="B144" t="s">
        <v>8</v>
      </c>
      <c r="C144">
        <v>57</v>
      </c>
      <c r="D144" s="2">
        <v>0.10526315999999999</v>
      </c>
      <c r="E144" s="2">
        <v>0.12280702</v>
      </c>
      <c r="F144" s="2">
        <v>0.42</v>
      </c>
    </row>
    <row r="145" spans="1:6" x14ac:dyDescent="0.45">
      <c r="A145" t="s">
        <v>490</v>
      </c>
      <c r="B145" t="s">
        <v>8</v>
      </c>
      <c r="C145">
        <v>6</v>
      </c>
      <c r="D145" s="2">
        <v>0</v>
      </c>
      <c r="E145" s="2">
        <v>0.5</v>
      </c>
      <c r="F145" s="2">
        <v>0.33333332999999998</v>
      </c>
    </row>
    <row r="146" spans="1:6" x14ac:dyDescent="0.45">
      <c r="A146" t="s">
        <v>277</v>
      </c>
      <c r="B146" t="s">
        <v>55</v>
      </c>
      <c r="C146">
        <v>17</v>
      </c>
      <c r="D146" s="2">
        <v>0</v>
      </c>
      <c r="E146" s="2">
        <v>0.23529412</v>
      </c>
      <c r="F146" s="2">
        <v>0.41176470999999998</v>
      </c>
    </row>
    <row r="147" spans="1:6" x14ac:dyDescent="0.45">
      <c r="A147" t="s">
        <v>358</v>
      </c>
      <c r="B147" t="s">
        <v>37</v>
      </c>
      <c r="C147">
        <v>51</v>
      </c>
      <c r="D147" s="2">
        <v>9.8039219999999996E-2</v>
      </c>
      <c r="E147" s="2">
        <v>0.27450980000000003</v>
      </c>
      <c r="F147" s="2">
        <v>0.22222222</v>
      </c>
    </row>
    <row r="148" spans="1:6" x14ac:dyDescent="0.45">
      <c r="A148" t="s">
        <v>512</v>
      </c>
      <c r="B148" t="s">
        <v>33</v>
      </c>
      <c r="C148">
        <v>7</v>
      </c>
      <c r="D148" s="2">
        <v>0</v>
      </c>
      <c r="E148" s="2">
        <v>0.71428570999999996</v>
      </c>
      <c r="F148" s="2">
        <v>0</v>
      </c>
    </row>
    <row r="149" spans="1:6" x14ac:dyDescent="0.45">
      <c r="A149" t="s">
        <v>306</v>
      </c>
      <c r="B149" t="s">
        <v>78</v>
      </c>
      <c r="C149">
        <v>38</v>
      </c>
      <c r="D149" s="2">
        <v>0.13157895</v>
      </c>
      <c r="E149" s="2">
        <v>0.42105262999999998</v>
      </c>
      <c r="F149" s="2">
        <v>3.125E-2</v>
      </c>
    </row>
    <row r="150" spans="1:6" x14ac:dyDescent="0.45">
      <c r="A150" t="s">
        <v>100</v>
      </c>
      <c r="B150" t="s">
        <v>53</v>
      </c>
      <c r="C150">
        <v>66</v>
      </c>
      <c r="D150" s="2">
        <v>0.16666666999999999</v>
      </c>
      <c r="E150" s="2">
        <v>0.18181818</v>
      </c>
      <c r="F150" s="2">
        <v>0.47272726999999998</v>
      </c>
    </row>
    <row r="151" spans="1:6" x14ac:dyDescent="0.45">
      <c r="A151" t="s">
        <v>443</v>
      </c>
      <c r="B151" t="s">
        <v>7</v>
      </c>
      <c r="C151">
        <v>6</v>
      </c>
      <c r="D151" s="2">
        <v>0</v>
      </c>
      <c r="E151" s="2">
        <v>0.5</v>
      </c>
      <c r="F151" s="2">
        <v>0</v>
      </c>
    </row>
    <row r="152" spans="1:6" x14ac:dyDescent="0.45">
      <c r="A152" t="s">
        <v>394</v>
      </c>
      <c r="B152" t="s">
        <v>7</v>
      </c>
      <c r="C152">
        <v>31</v>
      </c>
      <c r="D152" s="2">
        <v>3.2258059999999998E-2</v>
      </c>
      <c r="E152" s="2">
        <v>0.29032258</v>
      </c>
      <c r="F152" s="2">
        <v>0.46666667000000001</v>
      </c>
    </row>
    <row r="153" spans="1:6" x14ac:dyDescent="0.45">
      <c r="A153" t="s">
        <v>69</v>
      </c>
      <c r="B153" t="s">
        <v>65</v>
      </c>
      <c r="C153">
        <v>39</v>
      </c>
      <c r="D153" s="2">
        <v>5.1282050000000003E-2</v>
      </c>
      <c r="E153" s="2">
        <v>0.30769231000000002</v>
      </c>
      <c r="F153" s="2">
        <v>0.48648648999999999</v>
      </c>
    </row>
    <row r="154" spans="1:6" x14ac:dyDescent="0.45">
      <c r="A154" t="s">
        <v>467</v>
      </c>
      <c r="B154" t="s">
        <v>65</v>
      </c>
      <c r="C154">
        <v>6</v>
      </c>
      <c r="D154" s="2">
        <v>0.16666666999999999</v>
      </c>
      <c r="E154" s="2">
        <v>0.16666666999999999</v>
      </c>
      <c r="F154" s="2">
        <v>0.4</v>
      </c>
    </row>
    <row r="155" spans="1:6" x14ac:dyDescent="0.45">
      <c r="A155" t="s">
        <v>555</v>
      </c>
      <c r="B155" t="s">
        <v>7</v>
      </c>
      <c r="C155">
        <v>15</v>
      </c>
      <c r="D155" s="2">
        <v>0.13333333</v>
      </c>
      <c r="E155" s="2">
        <v>0.46666667000000001</v>
      </c>
      <c r="F155" s="2">
        <v>0.69230769000000003</v>
      </c>
    </row>
    <row r="156" spans="1:6" x14ac:dyDescent="0.45">
      <c r="A156" t="s">
        <v>272</v>
      </c>
      <c r="B156" t="s">
        <v>117</v>
      </c>
      <c r="C156">
        <v>6</v>
      </c>
      <c r="D156" s="2">
        <v>0</v>
      </c>
      <c r="E156" s="2">
        <v>0.33333332999999998</v>
      </c>
      <c r="F156" s="2">
        <v>0.5</v>
      </c>
    </row>
    <row r="157" spans="1:6" x14ac:dyDescent="0.45">
      <c r="A157" t="s">
        <v>119</v>
      </c>
      <c r="B157" t="s">
        <v>33</v>
      </c>
      <c r="C157">
        <v>38</v>
      </c>
      <c r="D157" s="2">
        <v>2.6315789999999999E-2</v>
      </c>
      <c r="E157" s="2">
        <v>0.36842105000000003</v>
      </c>
      <c r="F157" s="2">
        <v>0.56756757000000002</v>
      </c>
    </row>
    <row r="158" spans="1:6" x14ac:dyDescent="0.45">
      <c r="A158" t="s">
        <v>111</v>
      </c>
      <c r="B158" t="s">
        <v>112</v>
      </c>
      <c r="C158">
        <v>22</v>
      </c>
      <c r="D158" s="2">
        <v>0.13636364000000001</v>
      </c>
      <c r="E158" s="2">
        <v>0.40909090999999997</v>
      </c>
      <c r="F158" s="2">
        <v>0.11111111</v>
      </c>
    </row>
    <row r="159" spans="1:6" x14ac:dyDescent="0.45">
      <c r="A159" t="s">
        <v>557</v>
      </c>
      <c r="B159" t="s">
        <v>78</v>
      </c>
      <c r="C159">
        <v>26</v>
      </c>
      <c r="D159" s="2">
        <v>0</v>
      </c>
      <c r="E159" s="2">
        <v>0.34615384999999999</v>
      </c>
      <c r="F159" s="2">
        <v>0.11538461999999999</v>
      </c>
    </row>
    <row r="160" spans="1:6" x14ac:dyDescent="0.45">
      <c r="A160" t="s">
        <v>479</v>
      </c>
      <c r="B160" t="s">
        <v>57</v>
      </c>
      <c r="C160">
        <v>11</v>
      </c>
      <c r="D160" s="2">
        <v>0.18181818</v>
      </c>
      <c r="E160" s="2">
        <v>0.18181818</v>
      </c>
      <c r="F160" s="2">
        <v>0.22222222</v>
      </c>
    </row>
    <row r="161" spans="1:6" x14ac:dyDescent="0.45">
      <c r="A161" t="s">
        <v>349</v>
      </c>
      <c r="B161" t="s">
        <v>542</v>
      </c>
      <c r="C161">
        <v>20</v>
      </c>
      <c r="D161" s="2">
        <v>0.1</v>
      </c>
      <c r="E161" s="2">
        <v>0.45</v>
      </c>
      <c r="F161" s="2">
        <v>0.16666666999999999</v>
      </c>
    </row>
    <row r="162" spans="1:6" x14ac:dyDescent="0.45">
      <c r="A162" t="s">
        <v>560</v>
      </c>
      <c r="B162" t="s">
        <v>22</v>
      </c>
      <c r="C162">
        <v>5</v>
      </c>
      <c r="D162" s="2">
        <v>0</v>
      </c>
      <c r="E162" s="2">
        <v>0</v>
      </c>
      <c r="F162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</vt:lpstr>
      <vt:lpstr>Teams</vt:lpstr>
      <vt:lpstr>Lineups</vt:lpstr>
      <vt:lpstr>Injuries</vt:lpstr>
      <vt:lpstr>Positions</vt:lpstr>
      <vt:lpstr>DH</vt:lpstr>
      <vt:lpstr>RHH</vt:lpstr>
      <vt:lpstr>LHH</vt:lpstr>
      <vt:lpstr>RvL</vt:lpstr>
      <vt:lpstr>LvL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Tschopp</dc:creator>
  <cp:lastModifiedBy>Neil Tschopp</cp:lastModifiedBy>
  <dcterms:created xsi:type="dcterms:W3CDTF">2021-04-30T02:58:46Z</dcterms:created>
  <dcterms:modified xsi:type="dcterms:W3CDTF">2021-07-19T10:56:55Z</dcterms:modified>
</cp:coreProperties>
</file>