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1bd66b5d7aad8/Documents/Baseball/"/>
    </mc:Choice>
  </mc:AlternateContent>
  <xr:revisionPtr revIDLastSave="1445" documentId="8_{BF525E4D-516F-C14F-80F2-8C649D9E4FBE}" xr6:coauthVersionLast="47" xr6:coauthVersionMax="47" xr10:uidLastSave="{C0332E3E-E9C5-A04D-B65B-155BB01F9D84}"/>
  <bookViews>
    <workbookView xWindow="-98" yWindow="-98" windowWidth="20715" windowHeight="13875" activeTab="2" xr2:uid="{00000000-000D-0000-FFFF-FFFF00000000}"/>
  </bookViews>
  <sheets>
    <sheet name="Players" sheetId="1" r:id="rId1"/>
    <sheet name="Teams" sheetId="2" r:id="rId2"/>
    <sheet name="Bullpens" sheetId="3" r:id="rId3"/>
    <sheet name="Injuries" sheetId="6" r:id="rId4"/>
    <sheet name="RHP" sheetId="4" r:id="rId5"/>
    <sheet name="LHP" sheetId="5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6" l="1"/>
  <c r="D26" i="6"/>
  <c r="D16" i="6"/>
  <c r="D19" i="6"/>
  <c r="D6" i="6"/>
  <c r="D7" i="6"/>
  <c r="D8" i="6"/>
  <c r="D28" i="6"/>
  <c r="D10" i="6"/>
  <c r="D23" i="6"/>
  <c r="D25" i="6"/>
  <c r="D3" i="6"/>
  <c r="D22" i="6"/>
  <c r="D21" i="6"/>
  <c r="D5" i="6"/>
  <c r="D20" i="6"/>
  <c r="D11" i="6"/>
  <c r="D2" i="6"/>
  <c r="D12" i="6"/>
  <c r="D18" i="6"/>
  <c r="D13" i="6"/>
  <c r="B4" i="6"/>
  <c r="B26" i="6"/>
  <c r="B16" i="6"/>
  <c r="B19" i="6"/>
  <c r="B6" i="6"/>
  <c r="B7" i="6"/>
  <c r="B8" i="6"/>
  <c r="B28" i="6"/>
  <c r="B10" i="6"/>
  <c r="B23" i="6"/>
  <c r="B25" i="6"/>
  <c r="B3" i="6"/>
  <c r="B22" i="6"/>
  <c r="B21" i="6"/>
  <c r="B5" i="6"/>
  <c r="B20" i="6"/>
  <c r="B11" i="6"/>
  <c r="B2" i="6"/>
  <c r="B12" i="6"/>
  <c r="B18" i="6"/>
  <c r="B13" i="6"/>
  <c r="P182" i="1"/>
  <c r="J182" i="1"/>
  <c r="I182" i="1"/>
  <c r="H182" i="1"/>
  <c r="P311" i="1"/>
  <c r="J311" i="1"/>
  <c r="I311" i="1"/>
  <c r="H311" i="1"/>
  <c r="P62" i="1"/>
  <c r="J62" i="1"/>
  <c r="I62" i="1"/>
  <c r="H62" i="1"/>
  <c r="T2" i="1"/>
  <c r="T3" i="1"/>
  <c r="K231" i="1"/>
  <c r="H231" i="1"/>
  <c r="U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U3" i="1"/>
  <c r="L231" i="1"/>
  <c r="I231" i="1"/>
  <c r="V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V3" i="1"/>
  <c r="M231" i="1"/>
  <c r="N231" i="1"/>
  <c r="O231" i="1"/>
  <c r="Q231" i="1"/>
  <c r="P231" i="1"/>
  <c r="J231" i="1"/>
  <c r="P6" i="1"/>
  <c r="J6" i="1"/>
  <c r="P317" i="1"/>
  <c r="J317" i="1"/>
  <c r="P191" i="1"/>
  <c r="J191" i="1"/>
  <c r="P45" i="1"/>
  <c r="J45" i="1"/>
  <c r="P215" i="1"/>
  <c r="P54" i="1"/>
  <c r="P143" i="1"/>
  <c r="P27" i="1"/>
  <c r="P113" i="1"/>
  <c r="P316" i="1"/>
  <c r="P7" i="1"/>
  <c r="P254" i="1"/>
  <c r="P9" i="1"/>
  <c r="P249" i="1"/>
  <c r="P320" i="1"/>
  <c r="P291" i="1"/>
  <c r="P186" i="1"/>
  <c r="P150" i="1"/>
  <c r="P286" i="1"/>
  <c r="P260" i="1"/>
  <c r="P18" i="1"/>
  <c r="P287" i="1"/>
  <c r="P48" i="1"/>
  <c r="P95" i="1"/>
  <c r="P303" i="1"/>
  <c r="P280" i="1"/>
  <c r="P94" i="1"/>
  <c r="P41" i="1"/>
  <c r="P153" i="1"/>
  <c r="P114" i="1"/>
  <c r="P4" i="1"/>
  <c r="P5" i="1"/>
  <c r="P10" i="1"/>
  <c r="P251" i="1"/>
  <c r="P229" i="1"/>
  <c r="P128" i="1"/>
  <c r="P29" i="1"/>
  <c r="P257" i="1"/>
  <c r="P227" i="1"/>
  <c r="P310" i="1"/>
  <c r="P25" i="1"/>
  <c r="P356" i="1"/>
  <c r="P175" i="1"/>
  <c r="P68" i="1"/>
  <c r="P78" i="1"/>
  <c r="P171" i="1"/>
  <c r="P81" i="1"/>
  <c r="P293" i="1"/>
  <c r="P318" i="1"/>
  <c r="P184" i="1"/>
  <c r="P133" i="1"/>
  <c r="P330" i="1"/>
  <c r="P126" i="1"/>
  <c r="P364" i="1"/>
  <c r="P97" i="1"/>
  <c r="P307" i="1"/>
  <c r="P66" i="1"/>
  <c r="P58" i="1"/>
  <c r="P325" i="1"/>
  <c r="P208" i="1"/>
  <c r="P335" i="1"/>
  <c r="P192" i="1"/>
  <c r="P36" i="1"/>
  <c r="P28" i="1"/>
  <c r="P38" i="1"/>
  <c r="P30" i="1"/>
  <c r="P149" i="1"/>
  <c r="P343" i="1"/>
  <c r="P275" i="1"/>
  <c r="P197" i="1"/>
  <c r="P67" i="1"/>
  <c r="P332" i="1"/>
  <c r="P160" i="1"/>
  <c r="P252" i="1"/>
  <c r="P289" i="1"/>
  <c r="P360" i="1"/>
  <c r="P51" i="1"/>
  <c r="P272" i="1"/>
  <c r="P333" i="1"/>
  <c r="P336" i="1"/>
  <c r="P270" i="1"/>
  <c r="P46" i="1"/>
  <c r="P225" i="1"/>
  <c r="P285" i="1"/>
  <c r="P250" i="1"/>
  <c r="P88" i="1"/>
  <c r="P138" i="1"/>
  <c r="P139" i="1"/>
  <c r="P86" i="1"/>
  <c r="P263" i="1"/>
  <c r="P84" i="1"/>
  <c r="P111" i="1"/>
  <c r="P242" i="1"/>
  <c r="P63" i="1"/>
  <c r="P167" i="1"/>
  <c r="P194" i="1"/>
  <c r="P298" i="1"/>
  <c r="P19" i="1"/>
  <c r="P248" i="1"/>
  <c r="P103" i="1"/>
  <c r="P165" i="1"/>
  <c r="P35" i="1"/>
  <c r="P198" i="1"/>
  <c r="P33" i="1"/>
  <c r="P258" i="1"/>
  <c r="P23" i="1"/>
  <c r="P295" i="1"/>
  <c r="P37" i="1"/>
  <c r="P219" i="1"/>
  <c r="P52" i="1"/>
  <c r="P212" i="1"/>
  <c r="P345" i="1"/>
  <c r="P142" i="1"/>
  <c r="P292" i="1"/>
  <c r="P108" i="1"/>
  <c r="P300" i="1"/>
  <c r="P148" i="1"/>
  <c r="P232" i="1"/>
  <c r="P288" i="1"/>
  <c r="P315" i="1"/>
  <c r="P363" i="1"/>
  <c r="P223" i="1"/>
  <c r="P49" i="1"/>
  <c r="P99" i="1"/>
  <c r="P24" i="1"/>
  <c r="P73" i="1"/>
  <c r="P338" i="1"/>
  <c r="P331" i="1"/>
  <c r="P274" i="1"/>
  <c r="P20" i="1"/>
  <c r="P180" i="1"/>
  <c r="P104" i="1"/>
  <c r="P372" i="1"/>
  <c r="P266" i="1"/>
  <c r="P324" i="1"/>
  <c r="P365" i="1"/>
  <c r="P228" i="1"/>
  <c r="P124" i="1"/>
  <c r="P189" i="1"/>
  <c r="P43" i="1"/>
  <c r="P273" i="1"/>
  <c r="P181" i="1"/>
  <c r="P201" i="1"/>
  <c r="P141" i="1"/>
  <c r="P177" i="1"/>
  <c r="P34" i="1"/>
  <c r="P209" i="1"/>
  <c r="P50" i="1"/>
  <c r="P169" i="1"/>
  <c r="P348" i="1"/>
  <c r="P261" i="1"/>
  <c r="P106" i="1"/>
  <c r="P116" i="1"/>
  <c r="P278" i="1"/>
  <c r="P366" i="1"/>
  <c r="P2" i="1"/>
  <c r="P130" i="1"/>
  <c r="P337" i="1"/>
  <c r="P290" i="1"/>
  <c r="P166" i="1"/>
  <c r="P302" i="1"/>
  <c r="P87" i="1"/>
  <c r="P269" i="1"/>
  <c r="P132" i="1"/>
  <c r="P207" i="1"/>
  <c r="P127" i="1"/>
  <c r="P210" i="1"/>
  <c r="P59" i="1"/>
  <c r="P308" i="1"/>
  <c r="P354" i="1"/>
  <c r="P355" i="1"/>
  <c r="P267" i="1"/>
  <c r="P14" i="1"/>
  <c r="P301" i="1"/>
  <c r="P168" i="1"/>
  <c r="P313" i="1"/>
  <c r="P57" i="1"/>
  <c r="P164" i="1"/>
  <c r="P151" i="1"/>
  <c r="P359" i="1"/>
  <c r="P203" i="1"/>
  <c r="P152" i="1"/>
  <c r="P321" i="1"/>
  <c r="P253" i="1"/>
  <c r="P211" i="1"/>
  <c r="P368" i="1"/>
  <c r="P172" i="1"/>
  <c r="P334" i="1"/>
  <c r="P350" i="1"/>
  <c r="P265" i="1"/>
  <c r="P91" i="1"/>
  <c r="P135" i="1"/>
  <c r="P163" i="1"/>
  <c r="P296" i="1"/>
  <c r="P283" i="1"/>
  <c r="P353" i="1"/>
  <c r="P224" i="1"/>
  <c r="P277" i="1"/>
  <c r="P268" i="1"/>
  <c r="P176" i="1"/>
  <c r="P259" i="1"/>
  <c r="P125" i="1"/>
  <c r="P282" i="1"/>
  <c r="P89" i="1"/>
  <c r="P245" i="1"/>
  <c r="P79" i="1"/>
  <c r="P61" i="1"/>
  <c r="P121" i="1"/>
  <c r="P305" i="1"/>
  <c r="P202" i="1"/>
  <c r="P69" i="1"/>
  <c r="P340" i="1"/>
  <c r="P193" i="1"/>
  <c r="P134" i="1"/>
  <c r="P314" i="1"/>
  <c r="P159" i="1"/>
  <c r="P21" i="1"/>
  <c r="P162" i="1"/>
  <c r="P279" i="1"/>
  <c r="P100" i="1"/>
  <c r="P347" i="1"/>
  <c r="P281" i="1"/>
  <c r="P92" i="1"/>
  <c r="P64" i="1"/>
  <c r="P312" i="1"/>
  <c r="P155" i="1"/>
  <c r="P247" i="1"/>
  <c r="P304" i="1"/>
  <c r="P237" i="1"/>
  <c r="P204" i="1"/>
  <c r="P362" i="1"/>
  <c r="P199" i="1"/>
  <c r="P271" i="1"/>
  <c r="P217" i="1"/>
  <c r="P75" i="1"/>
  <c r="P221" i="1"/>
  <c r="P246" i="1"/>
  <c r="P72" i="1"/>
  <c r="P370" i="1"/>
  <c r="P76" i="1"/>
  <c r="P222" i="1"/>
  <c r="P358" i="1"/>
  <c r="P85" i="1"/>
  <c r="P262" i="1"/>
  <c r="P83" i="1"/>
  <c r="P96" i="1"/>
  <c r="P119" i="1"/>
  <c r="P349" i="1"/>
  <c r="P328" i="1"/>
  <c r="P170" i="1"/>
  <c r="P70" i="1"/>
  <c r="P146" i="1"/>
  <c r="P200" i="1"/>
  <c r="P118" i="1"/>
  <c r="P235" i="1"/>
  <c r="P158" i="1"/>
  <c r="P284" i="1"/>
  <c r="P226" i="1"/>
  <c r="P137" i="1"/>
  <c r="P179" i="1"/>
  <c r="P183" i="1"/>
  <c r="P326" i="1"/>
  <c r="P185" i="1"/>
  <c r="P80" i="1"/>
  <c r="P367" i="1"/>
  <c r="P369" i="1"/>
  <c r="P102" i="1"/>
  <c r="P357" i="1"/>
  <c r="P109" i="1"/>
  <c r="P327" i="1"/>
  <c r="P161" i="1"/>
  <c r="P322" i="1"/>
  <c r="P122" i="1"/>
  <c r="P93" i="1"/>
  <c r="P123" i="1"/>
  <c r="P147" i="1"/>
  <c r="P131" i="1"/>
  <c r="P351" i="1"/>
  <c r="P306" i="1"/>
  <c r="P294" i="1"/>
  <c r="P213" i="1"/>
  <c r="P319" i="1"/>
  <c r="P105" i="1"/>
  <c r="P173" i="1"/>
  <c r="P299" i="1"/>
  <c r="P156" i="1"/>
  <c r="P352" i="1"/>
  <c r="P145" i="1"/>
  <c r="P154" i="1"/>
  <c r="P60" i="1"/>
  <c r="P373" i="1"/>
  <c r="P234" i="1"/>
  <c r="P218" i="1"/>
  <c r="P190" i="1"/>
  <c r="P157" i="1"/>
  <c r="P101" i="1"/>
  <c r="P342" i="1"/>
  <c r="P276" i="1"/>
  <c r="P65" i="1"/>
  <c r="P297" i="1"/>
  <c r="P256" i="1"/>
  <c r="P16" i="1"/>
  <c r="P74" i="1"/>
  <c r="P187" i="1"/>
  <c r="P31" i="1"/>
  <c r="P107" i="1"/>
  <c r="P205" i="1"/>
  <c r="P240" i="1"/>
  <c r="P98" i="1"/>
  <c r="P233" i="1"/>
  <c r="P12" i="1"/>
  <c r="P90" i="1"/>
  <c r="P236" i="1"/>
  <c r="P323" i="1"/>
  <c r="P22" i="1"/>
  <c r="P264" i="1"/>
  <c r="P174" i="1"/>
  <c r="P329" i="1"/>
  <c r="P82" i="1"/>
  <c r="P3" i="1"/>
  <c r="P216" i="1"/>
  <c r="P55" i="1"/>
  <c r="P47" i="1"/>
  <c r="P188" i="1"/>
  <c r="P220" i="1"/>
  <c r="P112" i="1"/>
  <c r="P178" i="1"/>
  <c r="P40" i="1"/>
  <c r="P309" i="1"/>
  <c r="P206" i="1"/>
  <c r="P42" i="1"/>
  <c r="P115" i="1"/>
  <c r="P17" i="1"/>
  <c r="P8" i="1"/>
  <c r="P341" i="1"/>
  <c r="P239" i="1"/>
  <c r="P71" i="1"/>
  <c r="P136" i="1"/>
  <c r="P44" i="1"/>
  <c r="P243" i="1"/>
  <c r="P241" i="1"/>
  <c r="P32" i="1"/>
  <c r="P214" i="1"/>
  <c r="P230" i="1"/>
  <c r="P339" i="1"/>
  <c r="P53" i="1"/>
  <c r="P144" i="1"/>
  <c r="P346" i="1"/>
  <c r="P238" i="1"/>
  <c r="P255" i="1"/>
  <c r="P26" i="1"/>
  <c r="P195" i="1"/>
  <c r="P13" i="1"/>
  <c r="P129" i="1"/>
  <c r="P371" i="1"/>
  <c r="P56" i="1"/>
  <c r="P196" i="1"/>
  <c r="P344" i="1"/>
  <c r="P120" i="1"/>
  <c r="P244" i="1"/>
  <c r="P11" i="1"/>
  <c r="P15" i="1"/>
  <c r="P77" i="1"/>
  <c r="P140" i="1"/>
  <c r="P110" i="1"/>
  <c r="P361" i="1"/>
  <c r="P39" i="1"/>
  <c r="P117" i="1"/>
  <c r="B24" i="6"/>
  <c r="B29" i="6"/>
  <c r="B27" i="6"/>
  <c r="B17" i="6"/>
  <c r="B9" i="6"/>
  <c r="B14" i="6"/>
  <c r="B30" i="6"/>
  <c r="B15" i="6"/>
  <c r="D24" i="6"/>
  <c r="D29" i="6"/>
  <c r="D27" i="6"/>
  <c r="D17" i="6"/>
  <c r="D9" i="6"/>
  <c r="D14" i="6"/>
  <c r="D30" i="6"/>
  <c r="D15" i="6"/>
  <c r="J358" i="1"/>
  <c r="J32" i="1"/>
  <c r="J269" i="1"/>
  <c r="J172" i="1"/>
  <c r="J372" i="1"/>
  <c r="J19" i="1"/>
  <c r="J305" i="1"/>
  <c r="J130" i="1"/>
  <c r="J203" i="1"/>
  <c r="J207" i="1"/>
  <c r="J189" i="1"/>
  <c r="J166" i="1"/>
  <c r="J17" i="1"/>
  <c r="J84" i="1"/>
  <c r="J357" i="1"/>
  <c r="J61" i="1"/>
  <c r="J5" i="1"/>
  <c r="J165" i="1"/>
  <c r="J38" i="1"/>
  <c r="J326" i="1"/>
  <c r="J20" i="1"/>
  <c r="C26" i="2"/>
  <c r="R2" i="3"/>
  <c r="C6" i="2"/>
  <c r="J28" i="1"/>
  <c r="J271" i="1"/>
  <c r="J113" i="1"/>
  <c r="J80" i="1"/>
  <c r="J142" i="1"/>
  <c r="J371" i="1"/>
  <c r="J276" i="1"/>
  <c r="J208" i="1"/>
  <c r="J322" i="1"/>
  <c r="J348" i="1"/>
  <c r="J135" i="1"/>
  <c r="J73" i="1"/>
  <c r="J256" i="1"/>
  <c r="J129" i="1"/>
  <c r="J83" i="1"/>
  <c r="J370" i="1"/>
  <c r="J138" i="1"/>
  <c r="J40" i="1"/>
  <c r="J170" i="1"/>
  <c r="J125" i="1"/>
  <c r="J291" i="1"/>
  <c r="J11" i="1"/>
  <c r="J307" i="1"/>
  <c r="J321" i="1"/>
  <c r="J320" i="1"/>
  <c r="J252" i="1"/>
  <c r="J117" i="1"/>
  <c r="J222" i="1"/>
  <c r="J232" i="1"/>
  <c r="J82" i="1"/>
  <c r="J270" i="1"/>
  <c r="J258" i="1"/>
  <c r="J79" i="1"/>
  <c r="J154" i="1"/>
  <c r="J41" i="1"/>
  <c r="J36" i="1"/>
  <c r="J275" i="1"/>
  <c r="J66" i="1"/>
  <c r="J280" i="1"/>
  <c r="J199" i="1"/>
  <c r="J251" i="1"/>
  <c r="J185" i="1"/>
  <c r="J141" i="1"/>
  <c r="J98" i="1"/>
  <c r="J346" i="1"/>
  <c r="J336" i="1"/>
  <c r="J164" i="1"/>
  <c r="J155" i="1"/>
  <c r="J287" i="1"/>
  <c r="J50" i="1"/>
  <c r="J27" i="1"/>
  <c r="J226" i="1"/>
  <c r="J273" i="1"/>
  <c r="J9" i="1"/>
  <c r="J225" i="1"/>
  <c r="J267" i="1"/>
  <c r="J35" i="1"/>
  <c r="J184" i="1"/>
  <c r="J63" i="1"/>
  <c r="J123" i="1"/>
  <c r="J76" i="1"/>
  <c r="J161" i="1"/>
  <c r="J195" i="1"/>
  <c r="J294" i="1"/>
  <c r="J112" i="1"/>
  <c r="J49" i="1"/>
  <c r="J148" i="1"/>
  <c r="J109" i="1"/>
  <c r="J114" i="1"/>
  <c r="J293" i="1"/>
  <c r="J213" i="1"/>
  <c r="J44" i="1"/>
  <c r="J74" i="1"/>
  <c r="J359" i="1"/>
  <c r="J240" i="1"/>
  <c r="J245" i="1"/>
  <c r="J137" i="1"/>
  <c r="J295" i="1"/>
  <c r="J209" i="1"/>
  <c r="J300" i="1"/>
  <c r="J100" i="1"/>
  <c r="J274" i="1"/>
  <c r="J174" i="1"/>
  <c r="J214" i="1"/>
  <c r="J239" i="1"/>
  <c r="J140" i="1"/>
  <c r="J53" i="1"/>
  <c r="J89" i="1"/>
  <c r="J227" i="1"/>
  <c r="J286" i="1"/>
  <c r="J262" i="1"/>
  <c r="J285" i="1"/>
  <c r="J86" i="1"/>
  <c r="J177" i="1"/>
  <c r="J284" i="1"/>
  <c r="J81" i="1"/>
  <c r="J57" i="1"/>
  <c r="J309" i="1"/>
  <c r="J106" i="1"/>
  <c r="J34" i="1"/>
  <c r="J197" i="1"/>
  <c r="J134" i="1"/>
  <c r="J343" i="1"/>
  <c r="J353" i="1"/>
  <c r="J302" i="1"/>
  <c r="J278" i="1"/>
  <c r="J173" i="1"/>
  <c r="J247" i="1"/>
  <c r="J30" i="1"/>
  <c r="J59" i="1"/>
  <c r="J178" i="1"/>
  <c r="J347" i="1"/>
  <c r="J228" i="1"/>
  <c r="J325" i="1"/>
  <c r="J14" i="1"/>
  <c r="J243" i="1"/>
  <c r="J70" i="1"/>
  <c r="J175" i="1"/>
  <c r="J139" i="1"/>
  <c r="J342" i="1"/>
  <c r="J193" i="1"/>
  <c r="J105" i="1"/>
  <c r="J263" i="1"/>
  <c r="J266" i="1"/>
  <c r="J296" i="1"/>
  <c r="J315" i="1"/>
  <c r="J168" i="1"/>
  <c r="J136" i="1"/>
  <c r="J253" i="1"/>
  <c r="J26" i="1"/>
  <c r="J323" i="1"/>
  <c r="J200" i="1"/>
  <c r="J212" i="1"/>
  <c r="J144" i="1"/>
  <c r="J367" i="1"/>
  <c r="J338" i="1"/>
  <c r="J23" i="1"/>
  <c r="J369" i="1"/>
  <c r="J289" i="1"/>
  <c r="J362" i="1"/>
  <c r="J108" i="1"/>
  <c r="J181" i="1"/>
  <c r="J145" i="1"/>
  <c r="J68" i="1"/>
  <c r="J24" i="1"/>
  <c r="J328" i="1"/>
  <c r="J3" i="1"/>
  <c r="J94" i="1"/>
  <c r="J218" i="1"/>
  <c r="J290" i="1"/>
  <c r="J194" i="1"/>
  <c r="J354" i="1"/>
  <c r="J349" i="1"/>
  <c r="J85" i="1"/>
  <c r="J149" i="1"/>
  <c r="J366" i="1"/>
  <c r="J201" i="1"/>
  <c r="J350" i="1"/>
  <c r="J33" i="1"/>
  <c r="J46" i="1"/>
  <c r="J341" i="1"/>
  <c r="J107" i="1"/>
  <c r="J31" i="1"/>
  <c r="J153" i="1"/>
  <c r="J215" i="1"/>
  <c r="J219" i="1"/>
  <c r="J356" i="1"/>
  <c r="J220" i="1"/>
  <c r="J179" i="1"/>
  <c r="J64" i="1"/>
  <c r="J171" i="1"/>
  <c r="J282" i="1"/>
  <c r="J51" i="1"/>
  <c r="J244" i="1"/>
  <c r="J115" i="1"/>
  <c r="J303" i="1"/>
  <c r="J71" i="1"/>
  <c r="J292" i="1"/>
  <c r="J72" i="1"/>
  <c r="J308" i="1"/>
  <c r="J156" i="1"/>
  <c r="J224" i="1"/>
  <c r="J241" i="1"/>
  <c r="J216" i="1"/>
  <c r="J310" i="1"/>
  <c r="J2" i="1"/>
  <c r="J183" i="1"/>
  <c r="J363" i="1"/>
  <c r="J65" i="1"/>
  <c r="J335" i="1"/>
  <c r="J217" i="1"/>
  <c r="J257" i="1"/>
  <c r="J297" i="1"/>
  <c r="J339" i="1"/>
  <c r="J192" i="1"/>
  <c r="J111" i="1"/>
  <c r="J93" i="1"/>
  <c r="J121" i="1"/>
  <c r="J340" i="1"/>
  <c r="J259" i="1"/>
  <c r="J7" i="1"/>
  <c r="J104" i="1"/>
  <c r="J133" i="1"/>
  <c r="J47" i="1"/>
  <c r="J277" i="1"/>
  <c r="J334" i="1"/>
  <c r="J272" i="1"/>
  <c r="J351" i="1"/>
  <c r="J299" i="1"/>
  <c r="J146" i="1"/>
  <c r="J22" i="1"/>
  <c r="J248" i="1"/>
  <c r="J78" i="1"/>
  <c r="J21" i="1"/>
  <c r="J319" i="1"/>
  <c r="J298" i="1"/>
  <c r="J364" i="1"/>
  <c r="J169" i="1"/>
  <c r="J75" i="1"/>
  <c r="J301" i="1"/>
  <c r="J15" i="1"/>
  <c r="J373" i="1"/>
  <c r="J54" i="1"/>
  <c r="J37" i="1"/>
  <c r="J69" i="1"/>
  <c r="J42" i="1"/>
  <c r="J132" i="1"/>
  <c r="J163" i="1"/>
  <c r="J246" i="1"/>
  <c r="J150" i="1"/>
  <c r="J330" i="1"/>
  <c r="J58" i="1"/>
  <c r="J312" i="1"/>
  <c r="J368" i="1"/>
  <c r="J152" i="1"/>
  <c r="J352" i="1"/>
  <c r="J60" i="1"/>
  <c r="J314" i="1"/>
  <c r="J96" i="1"/>
  <c r="J304" i="1"/>
  <c r="J126" i="1"/>
  <c r="J205" i="1"/>
  <c r="J12" i="1"/>
  <c r="J221" i="1"/>
  <c r="J260" i="1"/>
  <c r="J355" i="1"/>
  <c r="J4" i="1"/>
  <c r="J344" i="1"/>
  <c r="J118" i="1"/>
  <c r="J67" i="1"/>
  <c r="J103" i="1"/>
  <c r="J101" i="1"/>
  <c r="J110" i="1"/>
  <c r="J151" i="1"/>
  <c r="J158" i="1"/>
  <c r="J10" i="1"/>
  <c r="J119" i="1"/>
  <c r="J25" i="1"/>
  <c r="J316" i="1"/>
  <c r="J281" i="1"/>
  <c r="J56" i="1"/>
  <c r="J102" i="1"/>
  <c r="J16" i="1"/>
  <c r="J210" i="1"/>
  <c r="J236" i="1"/>
  <c r="J254" i="1"/>
  <c r="J116" i="1"/>
  <c r="J55" i="1"/>
  <c r="J211" i="1"/>
  <c r="J250" i="1"/>
  <c r="J90" i="1"/>
  <c r="J147" i="1"/>
  <c r="J288" i="1"/>
  <c r="J43" i="1"/>
  <c r="J167" i="1"/>
  <c r="J249" i="1"/>
  <c r="J124" i="1"/>
  <c r="J92" i="1"/>
  <c r="J345" i="1"/>
  <c r="J18" i="1"/>
  <c r="J157" i="1"/>
  <c r="J122" i="1"/>
  <c r="J176" i="1"/>
  <c r="J180" i="1"/>
  <c r="J264" i="1"/>
  <c r="J8" i="1"/>
  <c r="J306" i="1"/>
  <c r="J162" i="1"/>
  <c r="J187" i="1"/>
  <c r="J186" i="1"/>
  <c r="J87" i="1"/>
  <c r="J234" i="1"/>
  <c r="J255" i="1"/>
  <c r="J360" i="1"/>
  <c r="J324" i="1"/>
  <c r="J99" i="1"/>
  <c r="J268" i="1"/>
  <c r="J97" i="1"/>
  <c r="J160" i="1"/>
  <c r="J313" i="1"/>
  <c r="J77" i="1"/>
  <c r="J39" i="1"/>
  <c r="J88" i="1"/>
  <c r="J331" i="1"/>
  <c r="J229" i="1"/>
  <c r="J332" i="1"/>
  <c r="J223" i="1"/>
  <c r="J233" i="1"/>
  <c r="J48" i="1"/>
  <c r="J265" i="1"/>
  <c r="J206" i="1"/>
  <c r="J337" i="1"/>
  <c r="J128" i="1"/>
  <c r="J120" i="1"/>
  <c r="J235" i="1"/>
  <c r="J361" i="1"/>
  <c r="J230" i="1"/>
  <c r="J242" i="1"/>
  <c r="J279" i="1"/>
  <c r="J327" i="1"/>
  <c r="J365" i="1"/>
  <c r="J237" i="1"/>
  <c r="J143" i="1"/>
  <c r="J131" i="1"/>
  <c r="J91" i="1"/>
  <c r="J198" i="1"/>
  <c r="J333" i="1"/>
  <c r="J202" i="1"/>
  <c r="J204" i="1"/>
  <c r="J329" i="1"/>
  <c r="J188" i="1"/>
  <c r="J159" i="1"/>
  <c r="J196" i="1"/>
  <c r="J29" i="1"/>
  <c r="J95" i="1"/>
  <c r="J52" i="1"/>
  <c r="J190" i="1"/>
  <c r="J283" i="1"/>
  <c r="J238" i="1"/>
  <c r="J13" i="1"/>
  <c r="J261" i="1"/>
  <c r="J127" i="1"/>
  <c r="J318" i="1"/>
  <c r="K14" i="1"/>
  <c r="T5" i="3" a="1"/>
  <c r="T5" i="3"/>
  <c r="A3" i="3"/>
  <c r="A4" i="3"/>
  <c r="AA6" i="2" a="1"/>
  <c r="AA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C10" i="2"/>
  <c r="C3" i="2"/>
  <c r="C17" i="2"/>
  <c r="C7" i="2"/>
  <c r="C22" i="2"/>
  <c r="C8" i="2"/>
  <c r="C2" i="2"/>
  <c r="C27" i="2"/>
  <c r="C14" i="2"/>
  <c r="C25" i="2"/>
  <c r="C11" i="2"/>
  <c r="C15" i="2"/>
  <c r="C13" i="2"/>
  <c r="C21" i="2"/>
  <c r="C20" i="2"/>
  <c r="C4" i="2"/>
  <c r="C5" i="2"/>
  <c r="C23" i="2"/>
  <c r="C28" i="2"/>
  <c r="C12" i="2"/>
  <c r="C31" i="2"/>
  <c r="C19" i="2"/>
  <c r="C16" i="2"/>
  <c r="C18" i="2"/>
  <c r="C9" i="2"/>
  <c r="C30" i="2"/>
  <c r="C29" i="2"/>
  <c r="C24" i="2"/>
  <c r="K22" i="1"/>
  <c r="K255" i="1"/>
  <c r="K86" i="1"/>
  <c r="K142" i="1"/>
  <c r="K125" i="1"/>
  <c r="K328" i="1"/>
  <c r="K322" i="1"/>
  <c r="Q341" i="1"/>
  <c r="Q371" i="1"/>
  <c r="AB3" i="2" a="1"/>
  <c r="R3" i="3"/>
  <c r="E16" i="2"/>
  <c r="K281" i="1"/>
  <c r="K67" i="1"/>
  <c r="K364" i="1"/>
  <c r="K161" i="1"/>
  <c r="K362" i="1"/>
  <c r="K46" i="1"/>
  <c r="K195" i="1"/>
  <c r="K243" i="1"/>
  <c r="K112" i="1"/>
  <c r="K168" i="1"/>
  <c r="K202" i="1"/>
  <c r="K324" i="1"/>
  <c r="K37" i="1"/>
  <c r="K216" i="1"/>
  <c r="K5" i="1"/>
  <c r="K350" i="1"/>
  <c r="K256" i="1"/>
  <c r="K178" i="1"/>
  <c r="K192" i="1"/>
  <c r="K275" i="1"/>
  <c r="K174" i="1"/>
  <c r="K175" i="1"/>
  <c r="K373" i="1"/>
  <c r="K103" i="1"/>
  <c r="K79" i="1"/>
  <c r="K148" i="1"/>
  <c r="K151" i="1"/>
  <c r="K273" i="1"/>
  <c r="K284" i="1"/>
  <c r="K321" i="1"/>
  <c r="K113" i="1"/>
  <c r="K96" i="1"/>
  <c r="K348" i="1"/>
  <c r="K327" i="1"/>
  <c r="K235" i="1"/>
  <c r="K164" i="1"/>
  <c r="K17" i="1"/>
  <c r="K45" i="1"/>
  <c r="K6" i="1"/>
  <c r="K311" i="1"/>
  <c r="K331" i="1"/>
  <c r="K317" i="1"/>
  <c r="K62" i="1"/>
  <c r="K191" i="1"/>
  <c r="K182" i="1"/>
  <c r="K266" i="1"/>
  <c r="K194" i="1"/>
  <c r="K213" i="1"/>
  <c r="K218" i="1"/>
  <c r="K354" i="1"/>
  <c r="K313" i="1"/>
  <c r="K100" i="1"/>
  <c r="K71" i="1"/>
  <c r="K58" i="1"/>
  <c r="K75" i="1"/>
  <c r="K211" i="1"/>
  <c r="K39" i="1"/>
  <c r="K224" i="1"/>
  <c r="K316" i="1"/>
  <c r="K171" i="1"/>
  <c r="K214" i="1"/>
  <c r="K326" i="1"/>
  <c r="K197" i="1"/>
  <c r="K372" i="1"/>
  <c r="K344" i="1"/>
  <c r="K27" i="1"/>
  <c r="K262" i="1"/>
  <c r="K28" i="1"/>
  <c r="K64" i="1"/>
  <c r="K254" i="1"/>
  <c r="K222" i="1"/>
  <c r="K215" i="1"/>
  <c r="K289" i="1"/>
  <c r="K264" i="1"/>
  <c r="K13" i="1"/>
  <c r="K296" i="1"/>
  <c r="K57" i="1"/>
  <c r="K25" i="1"/>
  <c r="K303" i="1"/>
  <c r="K98" i="1"/>
  <c r="K138" i="1"/>
  <c r="K126" i="1"/>
  <c r="K305" i="1"/>
  <c r="K167" i="1"/>
  <c r="K41" i="1"/>
  <c r="K52" i="1"/>
  <c r="K267" i="1"/>
  <c r="K230" i="1"/>
  <c r="K229" i="1"/>
  <c r="K367" i="1"/>
  <c r="K198" i="1"/>
  <c r="K225" i="1"/>
  <c r="K293" i="1"/>
  <c r="K183" i="1"/>
  <c r="K184" i="1"/>
  <c r="K80" i="1"/>
  <c r="K265" i="1"/>
  <c r="K33" i="1"/>
  <c r="K339" i="1"/>
  <c r="K310" i="1"/>
  <c r="K54" i="1"/>
  <c r="K44" i="1"/>
  <c r="K342" i="1"/>
  <c r="K200" i="1"/>
  <c r="K153" i="1"/>
  <c r="K371" i="1"/>
  <c r="K20" i="1"/>
  <c r="K131" i="1"/>
  <c r="K149" i="1"/>
  <c r="K261" i="1"/>
  <c r="K204" i="1"/>
  <c r="K333" i="1"/>
  <c r="K240" i="1"/>
  <c r="K78" i="1"/>
  <c r="K238" i="1"/>
  <c r="K110" i="1"/>
  <c r="K181" i="1"/>
  <c r="K93" i="1"/>
  <c r="K249" i="1"/>
  <c r="K268" i="1"/>
  <c r="K356" i="1"/>
  <c r="K176" i="1"/>
  <c r="K172" i="1"/>
  <c r="K187" i="1"/>
  <c r="K189" i="1"/>
  <c r="K358" i="1"/>
  <c r="K144" i="1"/>
  <c r="K220" i="1"/>
  <c r="K308" i="1"/>
  <c r="K21" i="1"/>
  <c r="K366" i="1"/>
  <c r="K352" i="1"/>
  <c r="K65" i="1"/>
  <c r="K165" i="1"/>
  <c r="K337" i="1"/>
  <c r="K340" i="1"/>
  <c r="K250" i="1"/>
  <c r="K286" i="1"/>
  <c r="K83" i="1"/>
  <c r="K232" i="1"/>
  <c r="K82" i="1"/>
  <c r="K295" i="1"/>
  <c r="K361" i="1"/>
  <c r="K299" i="1"/>
  <c r="K169" i="1"/>
  <c r="K246" i="1"/>
  <c r="K315" i="1"/>
  <c r="K190" i="1"/>
  <c r="K277" i="1"/>
  <c r="K15" i="1"/>
  <c r="K236" i="1"/>
  <c r="K186" i="1"/>
  <c r="K143" i="1"/>
  <c r="K292" i="1"/>
  <c r="K193" i="1"/>
  <c r="K85" i="1"/>
  <c r="K92" i="1"/>
  <c r="K302" i="1"/>
  <c r="K90" i="1"/>
  <c r="K31" i="1"/>
  <c r="K196" i="1"/>
  <c r="K74" i="1"/>
  <c r="K155" i="1"/>
  <c r="K207" i="1"/>
  <c r="K173" i="1"/>
  <c r="K166" i="1"/>
  <c r="K94" i="1"/>
  <c r="K50" i="1"/>
  <c r="K318" i="1"/>
  <c r="K130" i="1"/>
  <c r="K160" i="1"/>
  <c r="K336" i="1"/>
  <c r="K365" i="1"/>
  <c r="K274" i="1"/>
  <c r="K146" i="1"/>
  <c r="K309" i="1"/>
  <c r="K188" i="1"/>
  <c r="K227" i="1"/>
  <c r="K278" i="1"/>
  <c r="K117" i="1"/>
  <c r="K84" i="1"/>
  <c r="K12" i="1"/>
  <c r="K359" i="1"/>
  <c r="K223" i="1"/>
  <c r="K210" i="1"/>
  <c r="K122" i="1"/>
  <c r="K7" i="1"/>
  <c r="K150" i="1"/>
  <c r="K287" i="1"/>
  <c r="K157" i="1"/>
  <c r="K247" i="1"/>
  <c r="K81" i="1"/>
  <c r="K283" i="1"/>
  <c r="K154" i="1"/>
  <c r="K370" i="1"/>
  <c r="K127" i="1"/>
  <c r="K36" i="1"/>
  <c r="K106" i="1"/>
  <c r="K135" i="1"/>
  <c r="K185" i="1"/>
  <c r="K29" i="1"/>
  <c r="K123" i="1"/>
  <c r="K16" i="1"/>
  <c r="K360" i="1"/>
  <c r="K99" i="1"/>
  <c r="K34" i="1"/>
  <c r="K51" i="1"/>
  <c r="K212" i="1"/>
  <c r="K245" i="1"/>
  <c r="K95" i="1"/>
  <c r="K312" i="1"/>
  <c r="K48" i="1"/>
  <c r="K139" i="1"/>
  <c r="K206" i="1"/>
  <c r="K91" i="1"/>
  <c r="K248" i="1"/>
  <c r="K325" i="1"/>
  <c r="K136" i="1"/>
  <c r="K3" i="1"/>
  <c r="K156" i="1"/>
  <c r="K18" i="1"/>
  <c r="K35" i="1"/>
  <c r="K158" i="1"/>
  <c r="K351" i="1"/>
  <c r="K76" i="1"/>
  <c r="K209" i="1"/>
  <c r="K70" i="1"/>
  <c r="K26" i="1"/>
  <c r="K341" i="1"/>
  <c r="K19" i="1"/>
  <c r="K162" i="1"/>
  <c r="K68" i="1"/>
  <c r="K259" i="1"/>
  <c r="K147" i="1"/>
  <c r="K285" i="1"/>
  <c r="K102" i="1"/>
  <c r="K279" i="1"/>
  <c r="K233" i="1"/>
  <c r="K170" i="1"/>
  <c r="K282" i="1"/>
  <c r="K363" i="1"/>
  <c r="K128" i="1"/>
  <c r="K241" i="1"/>
  <c r="K221" i="1"/>
  <c r="K335" i="1"/>
  <c r="K40" i="1"/>
  <c r="K257" i="1"/>
  <c r="K4" i="1"/>
  <c r="K297" i="1"/>
  <c r="K38" i="1"/>
  <c r="K260" i="1"/>
  <c r="K129" i="1"/>
  <c r="K2" i="1"/>
  <c r="K353" i="1"/>
  <c r="K332" i="1"/>
  <c r="K115" i="1"/>
  <c r="K357" i="1"/>
  <c r="K347" i="1"/>
  <c r="K258" i="1"/>
  <c r="K119" i="1"/>
  <c r="K42" i="1"/>
  <c r="K288" i="1"/>
  <c r="K23" i="1"/>
  <c r="K199" i="1"/>
  <c r="K177" i="1"/>
  <c r="K8" i="1"/>
  <c r="K355" i="1"/>
  <c r="K73" i="1"/>
  <c r="K301" i="1"/>
  <c r="K291" i="1"/>
  <c r="K145" i="1"/>
  <c r="K109" i="1"/>
  <c r="K101" i="1"/>
  <c r="K219" i="1"/>
  <c r="K56" i="1"/>
  <c r="K343" i="1"/>
  <c r="K272" i="1"/>
  <c r="K105" i="1"/>
  <c r="K69" i="1"/>
  <c r="K237" i="1"/>
  <c r="K345" i="1"/>
  <c r="K294" i="1"/>
  <c r="K132" i="1"/>
  <c r="K251" i="1"/>
  <c r="K66" i="1"/>
  <c r="K61" i="1"/>
  <c r="K234" i="1"/>
  <c r="K228" i="1"/>
  <c r="K55" i="1"/>
  <c r="K306" i="1"/>
  <c r="K319" i="1"/>
  <c r="K314" i="1"/>
  <c r="K141" i="1"/>
  <c r="K47" i="1"/>
  <c r="K111" i="1"/>
  <c r="K114" i="1"/>
  <c r="K263" i="1"/>
  <c r="K300" i="1"/>
  <c r="K349" i="1"/>
  <c r="K320" i="1"/>
  <c r="K280" i="1"/>
  <c r="K338" i="1"/>
  <c r="K104" i="1"/>
  <c r="K152" i="1"/>
  <c r="K290" i="1"/>
  <c r="K77" i="1"/>
  <c r="K120" i="1"/>
  <c r="K10" i="1"/>
  <c r="K307" i="1"/>
  <c r="K30" i="1"/>
  <c r="K89" i="1"/>
  <c r="K163" i="1"/>
  <c r="K9" i="1"/>
  <c r="K59" i="1"/>
  <c r="K369" i="1"/>
  <c r="K304" i="1"/>
  <c r="K63" i="1"/>
  <c r="K108" i="1"/>
  <c r="I23" i="6"/>
  <c r="I30" i="6"/>
  <c r="M6" i="1"/>
  <c r="W2" i="1"/>
  <c r="W3" i="1"/>
  <c r="I7" i="6"/>
  <c r="I15" i="6"/>
  <c r="I8" i="6"/>
  <c r="I16" i="6"/>
  <c r="I24" i="6"/>
  <c r="I9" i="6"/>
  <c r="I17" i="6"/>
  <c r="I25" i="6"/>
  <c r="I2" i="6"/>
  <c r="I10" i="6"/>
  <c r="I18" i="6"/>
  <c r="I26" i="6"/>
  <c r="I3" i="6"/>
  <c r="I11" i="6"/>
  <c r="I19" i="6"/>
  <c r="I27" i="6"/>
  <c r="I4" i="6"/>
  <c r="I12" i="6"/>
  <c r="I20" i="6"/>
  <c r="I28" i="6"/>
  <c r="K242" i="1"/>
  <c r="K323" i="1"/>
  <c r="K226" i="1"/>
  <c r="K276" i="1"/>
  <c r="K298" i="1"/>
  <c r="K49" i="1"/>
  <c r="K334" i="1"/>
  <c r="K118" i="1"/>
  <c r="K329" i="1"/>
  <c r="K116" i="1"/>
  <c r="K140" i="1"/>
  <c r="K252" i="1"/>
  <c r="K253" i="1"/>
  <c r="K133" i="1"/>
  <c r="K137" i="1"/>
  <c r="K87" i="1"/>
  <c r="K43" i="1"/>
  <c r="K271" i="1"/>
  <c r="K180" i="1"/>
  <c r="K60" i="1"/>
  <c r="K97" i="1"/>
  <c r="K205" i="1"/>
  <c r="K330" i="1"/>
  <c r="K107" i="1"/>
  <c r="K53" i="1"/>
  <c r="K179" i="1"/>
  <c r="K11" i="1"/>
  <c r="K159" i="1"/>
  <c r="K24" i="1"/>
  <c r="K134" i="1"/>
  <c r="K124" i="1"/>
  <c r="K72" i="1"/>
  <c r="K270" i="1"/>
  <c r="K217" i="1"/>
  <c r="K244" i="1"/>
  <c r="K201" i="1"/>
  <c r="K208" i="1"/>
  <c r="K239" i="1"/>
  <c r="K121" i="1"/>
  <c r="K346" i="1"/>
  <c r="K368" i="1"/>
  <c r="K88" i="1"/>
  <c r="K203" i="1"/>
  <c r="K269" i="1"/>
  <c r="K32" i="1"/>
  <c r="I5" i="6"/>
  <c r="I13" i="6"/>
  <c r="I21" i="6"/>
  <c r="I29" i="6"/>
  <c r="I6" i="6"/>
  <c r="I14" i="6"/>
  <c r="I22" i="6"/>
  <c r="AB3" i="2"/>
  <c r="A5" i="3"/>
  <c r="E13" i="2"/>
  <c r="E8" i="2"/>
  <c r="J18" i="6"/>
  <c r="E12" i="2"/>
  <c r="E14" i="2"/>
  <c r="J11" i="6"/>
  <c r="E15" i="2"/>
  <c r="J12" i="6"/>
  <c r="J30" i="6"/>
  <c r="E20" i="2"/>
  <c r="E18" i="2"/>
  <c r="E3" i="2"/>
  <c r="J15" i="6"/>
  <c r="J22" i="6"/>
  <c r="E22" i="2"/>
  <c r="J21" i="6"/>
  <c r="E9" i="2"/>
  <c r="E23" i="2"/>
  <c r="E30" i="2"/>
  <c r="E11" i="2"/>
  <c r="J25" i="6"/>
  <c r="J23" i="6"/>
  <c r="E17" i="2"/>
  <c r="E27" i="2"/>
  <c r="J7" i="6"/>
  <c r="J3" i="6"/>
  <c r="J10" i="6"/>
  <c r="E19" i="2"/>
  <c r="J14" i="6"/>
  <c r="J8" i="6"/>
  <c r="F16" i="2"/>
  <c r="E31" i="2"/>
  <c r="J27" i="6"/>
  <c r="E24" i="2"/>
  <c r="E25" i="2"/>
  <c r="E6" i="2"/>
  <c r="E10" i="2"/>
  <c r="E28" i="2"/>
  <c r="J24" i="6"/>
  <c r="E2" i="2"/>
  <c r="R4" i="3"/>
  <c r="E21" i="2"/>
  <c r="J17" i="6"/>
  <c r="E5" i="2"/>
  <c r="E29" i="2"/>
  <c r="E4" i="2"/>
  <c r="J2" i="6"/>
  <c r="J29" i="6"/>
  <c r="E26" i="2"/>
  <c r="E7" i="2"/>
  <c r="J19" i="6"/>
  <c r="J4" i="6"/>
  <c r="J5" i="6"/>
  <c r="J28" i="6"/>
  <c r="J20" i="6"/>
  <c r="J26" i="6"/>
  <c r="J16" i="6"/>
  <c r="J6" i="6"/>
  <c r="J9" i="6"/>
  <c r="J13" i="6"/>
  <c r="M311" i="1"/>
  <c r="L91" i="1"/>
  <c r="L6" i="1"/>
  <c r="N6" i="1"/>
  <c r="O6" i="1"/>
  <c r="Q6" i="1"/>
  <c r="L182" i="1"/>
  <c r="L311" i="1"/>
  <c r="L317" i="1"/>
  <c r="M317" i="1"/>
  <c r="L45" i="1"/>
  <c r="L62" i="1"/>
  <c r="M182" i="1"/>
  <c r="L191" i="1"/>
  <c r="M152" i="1"/>
  <c r="M191" i="1"/>
  <c r="M45" i="1"/>
  <c r="M62" i="1"/>
  <c r="M108" i="1"/>
  <c r="M63" i="1"/>
  <c r="M265" i="1"/>
  <c r="M174" i="1"/>
  <c r="M369" i="1"/>
  <c r="M91" i="1"/>
  <c r="M297" i="1"/>
  <c r="M203" i="1"/>
  <c r="M334" i="1"/>
  <c r="M233" i="1"/>
  <c r="M55" i="1"/>
  <c r="M330" i="1"/>
  <c r="M8" i="1"/>
  <c r="M303" i="1"/>
  <c r="M150" i="1"/>
  <c r="M305" i="1"/>
  <c r="M221" i="1"/>
  <c r="M363" i="1"/>
  <c r="M169" i="1"/>
  <c r="M367" i="1"/>
  <c r="M93" i="1"/>
  <c r="M37" i="1"/>
  <c r="M143" i="1"/>
  <c r="M308" i="1"/>
  <c r="L56" i="1"/>
  <c r="M176" i="1"/>
  <c r="M253" i="1"/>
  <c r="M25" i="1"/>
  <c r="M39" i="1"/>
  <c r="M259" i="1"/>
  <c r="L351" i="1"/>
  <c r="M206" i="1"/>
  <c r="M205" i="1"/>
  <c r="M280" i="1"/>
  <c r="M238" i="1"/>
  <c r="M332" i="1"/>
  <c r="M153" i="1"/>
  <c r="M227" i="1"/>
  <c r="M158" i="1"/>
  <c r="M30" i="1"/>
  <c r="M3" i="1"/>
  <c r="M339" i="1"/>
  <c r="M151" i="1"/>
  <c r="M23" i="1"/>
  <c r="M250" i="1"/>
  <c r="M195" i="1"/>
  <c r="M189" i="1"/>
  <c r="M64" i="1"/>
  <c r="M222" i="1"/>
  <c r="M272" i="1"/>
  <c r="M212" i="1"/>
  <c r="M358" i="1"/>
  <c r="M17" i="1"/>
  <c r="M48" i="1"/>
  <c r="M105" i="1"/>
  <c r="M328" i="1"/>
  <c r="M135" i="1"/>
  <c r="M196" i="1"/>
  <c r="M360" i="1"/>
  <c r="M186" i="1"/>
  <c r="M43" i="1"/>
  <c r="M98" i="1"/>
  <c r="M100" i="1"/>
  <c r="M79" i="1"/>
  <c r="M44" i="1"/>
  <c r="M254" i="1"/>
  <c r="M289" i="1"/>
  <c r="M40" i="1"/>
  <c r="M171" i="1"/>
  <c r="M252" i="1"/>
  <c r="M13" i="1"/>
  <c r="M4" i="1"/>
  <c r="M2" i="1"/>
  <c r="M31" i="1"/>
  <c r="M307" i="1"/>
  <c r="M244" i="1"/>
  <c r="M341" i="1"/>
  <c r="M149" i="1"/>
  <c r="M370" i="1"/>
  <c r="M114" i="1"/>
  <c r="M140" i="1"/>
  <c r="M270" i="1"/>
  <c r="M180" i="1"/>
  <c r="M198" i="1"/>
  <c r="M76" i="1"/>
  <c r="M333" i="1"/>
  <c r="M346" i="1"/>
  <c r="M309" i="1"/>
  <c r="M69" i="1"/>
  <c r="M46" i="1"/>
  <c r="M269" i="1"/>
  <c r="M201" i="1"/>
  <c r="M77" i="1"/>
  <c r="M35" i="1"/>
  <c r="M58" i="1"/>
  <c r="M335" i="1"/>
  <c r="M128" i="1"/>
  <c r="M7" i="1"/>
  <c r="M88" i="1"/>
  <c r="M349" i="1"/>
  <c r="M32" i="1"/>
  <c r="M125" i="1"/>
  <c r="M219" i="1"/>
  <c r="M276" i="1"/>
  <c r="M70" i="1"/>
  <c r="M314" i="1"/>
  <c r="M165" i="1"/>
  <c r="M85" i="1"/>
  <c r="M226" i="1"/>
  <c r="M106" i="1"/>
  <c r="M211" i="1"/>
  <c r="M318" i="1"/>
  <c r="M10" i="1"/>
  <c r="M27" i="1"/>
  <c r="M33" i="1"/>
  <c r="M86" i="1"/>
  <c r="M99" i="1"/>
  <c r="M247" i="1"/>
  <c r="M173" i="1"/>
  <c r="M350" i="1"/>
  <c r="M15" i="1"/>
  <c r="M120" i="1"/>
  <c r="M11" i="1"/>
  <c r="M261" i="1"/>
  <c r="M368" i="1"/>
  <c r="M336" i="1"/>
  <c r="M325" i="1"/>
  <c r="M324" i="1"/>
  <c r="M130" i="1"/>
  <c r="M57" i="1"/>
  <c r="M257" i="1"/>
  <c r="M124" i="1"/>
  <c r="M116" i="1"/>
  <c r="M327" i="1"/>
  <c r="M28" i="1"/>
  <c r="M281" i="1"/>
  <c r="M16" i="1"/>
  <c r="M144" i="1"/>
  <c r="M306" i="1"/>
  <c r="M133" i="1"/>
  <c r="M154" i="1"/>
  <c r="M179" i="1"/>
  <c r="M172" i="1"/>
  <c r="M164" i="1"/>
  <c r="M29" i="1"/>
  <c r="M38" i="1"/>
  <c r="M224" i="1"/>
  <c r="M192" i="1"/>
  <c r="M187" i="1"/>
  <c r="M293" i="1"/>
  <c r="M129" i="1"/>
  <c r="M131" i="1"/>
  <c r="M178" i="1"/>
  <c r="M147" i="1"/>
  <c r="M162" i="1"/>
  <c r="M53" i="1"/>
  <c r="M21" i="1"/>
  <c r="M92" i="1"/>
  <c r="M142" i="1"/>
  <c r="M68" i="1"/>
  <c r="M268" i="1"/>
  <c r="M194" i="1"/>
  <c r="M343" i="1"/>
  <c r="M237" i="1"/>
  <c r="M42" i="1"/>
  <c r="M362" i="1"/>
  <c r="M202" i="1"/>
  <c r="M12" i="1"/>
  <c r="M229" i="1"/>
  <c r="M223" i="1"/>
  <c r="M342" i="1"/>
  <c r="M215" i="1"/>
  <c r="M300" i="1"/>
  <c r="M184" i="1"/>
  <c r="M110" i="1"/>
  <c r="M283" i="1"/>
  <c r="M353" i="1"/>
  <c r="M340" i="1"/>
  <c r="M359" i="1"/>
  <c r="M320" i="1"/>
  <c r="M146" i="1"/>
  <c r="M298" i="1"/>
  <c r="M160" i="1"/>
  <c r="M72" i="1"/>
  <c r="M240" i="1"/>
  <c r="M326" i="1"/>
  <c r="M234" i="1"/>
  <c r="M357" i="1"/>
  <c r="M183" i="1"/>
  <c r="M267" i="1"/>
  <c r="M80" i="1"/>
  <c r="M228" i="1"/>
  <c r="M371" i="1"/>
  <c r="M255" i="1"/>
  <c r="M356" i="1"/>
  <c r="M75" i="1"/>
  <c r="M216" i="1"/>
  <c r="M301" i="1"/>
  <c r="M118" i="1"/>
  <c r="M271" i="1"/>
  <c r="M83" i="1"/>
  <c r="M127" i="1"/>
  <c r="M24" i="1"/>
  <c r="M282" i="1"/>
  <c r="M263" i="1"/>
  <c r="M123" i="1"/>
  <c r="M251" i="1"/>
  <c r="M302" i="1"/>
  <c r="M9" i="1"/>
  <c r="M97" i="1"/>
  <c r="M34" i="1"/>
  <c r="M344" i="1"/>
  <c r="M134" i="1"/>
  <c r="M304" i="1"/>
  <c r="M248" i="1"/>
  <c r="M347" i="1"/>
  <c r="M260" i="1"/>
  <c r="M22" i="1"/>
  <c r="M122" i="1"/>
  <c r="M230" i="1"/>
  <c r="M155" i="1"/>
  <c r="M258" i="1"/>
  <c r="M49" i="1"/>
  <c r="M67" i="1"/>
  <c r="M354" i="1"/>
  <c r="M246" i="1"/>
  <c r="M351" i="1"/>
  <c r="M366" i="1"/>
  <c r="M256" i="1"/>
  <c r="M185" i="1"/>
  <c r="M262" i="1"/>
  <c r="M138" i="1"/>
  <c r="M292" i="1"/>
  <c r="M115" i="1"/>
  <c r="M18" i="1"/>
  <c r="M242" i="1"/>
  <c r="M235" i="1"/>
  <c r="M322" i="1"/>
  <c r="M291" i="1"/>
  <c r="M286" i="1"/>
  <c r="M285" i="1"/>
  <c r="M315" i="1"/>
  <c r="M107" i="1"/>
  <c r="M279" i="1"/>
  <c r="M168" i="1"/>
  <c r="M294" i="1"/>
  <c r="M266" i="1"/>
  <c r="M60" i="1"/>
  <c r="M103" i="1"/>
  <c r="M51" i="1"/>
  <c r="M364" i="1"/>
  <c r="M5" i="1"/>
  <c r="M141" i="1"/>
  <c r="M170" i="1"/>
  <c r="M352" i="1"/>
  <c r="M284" i="1"/>
  <c r="M273" i="1"/>
  <c r="M239" i="1"/>
  <c r="M287" i="1"/>
  <c r="M20" i="1"/>
  <c r="M236" i="1"/>
  <c r="M241" i="1"/>
  <c r="M41" i="1"/>
  <c r="M321" i="1"/>
  <c r="M148" i="1"/>
  <c r="M137" i="1"/>
  <c r="M278" i="1"/>
  <c r="M145" i="1"/>
  <c r="M101" i="1"/>
  <c r="M329" i="1"/>
  <c r="M295" i="1"/>
  <c r="M204" i="1"/>
  <c r="M338" i="1"/>
  <c r="M104" i="1"/>
  <c r="M197" i="1"/>
  <c r="M225" i="1"/>
  <c r="M47" i="1"/>
  <c r="M121" i="1"/>
  <c r="M139" i="1"/>
  <c r="L372" i="1"/>
  <c r="L272" i="1"/>
  <c r="M94" i="1"/>
  <c r="M177" i="1"/>
  <c r="L197" i="1"/>
  <c r="M19" i="1"/>
  <c r="L54" i="1"/>
  <c r="L60" i="1"/>
  <c r="M277" i="1"/>
  <c r="M14" i="1"/>
  <c r="M89" i="1"/>
  <c r="M78" i="1"/>
  <c r="M52" i="1"/>
  <c r="M26" i="1"/>
  <c r="M87" i="1"/>
  <c r="M345" i="1"/>
  <c r="M159" i="1"/>
  <c r="M249" i="1"/>
  <c r="M111" i="1"/>
  <c r="L229" i="1"/>
  <c r="L284" i="1"/>
  <c r="L290" i="1"/>
  <c r="L32" i="1"/>
  <c r="N32" i="1"/>
  <c r="L350" i="1"/>
  <c r="L249" i="1"/>
  <c r="T5" i="1"/>
  <c r="L291" i="1"/>
  <c r="L333" i="1"/>
  <c r="L232" i="1"/>
  <c r="M65" i="1"/>
  <c r="M210" i="1"/>
  <c r="M199" i="1"/>
  <c r="M36" i="1"/>
  <c r="M113" i="1"/>
  <c r="M275" i="1"/>
  <c r="M313" i="1"/>
  <c r="M156" i="1"/>
  <c r="M232" i="1"/>
  <c r="M117" i="1"/>
  <c r="L209" i="1"/>
  <c r="L362" i="1"/>
  <c r="M207" i="1"/>
  <c r="M264" i="1"/>
  <c r="M312" i="1"/>
  <c r="M316" i="1"/>
  <c r="L342" i="1"/>
  <c r="L203" i="1"/>
  <c r="N203" i="1"/>
  <c r="O203" i="1"/>
  <c r="Q203" i="1"/>
  <c r="L321" i="1"/>
  <c r="L302" i="1"/>
  <c r="N302" i="1"/>
  <c r="O302" i="1"/>
  <c r="Q302" i="1"/>
  <c r="L77" i="1"/>
  <c r="L309" i="1"/>
  <c r="N309" i="1"/>
  <c r="M61" i="1"/>
  <c r="L361" i="1"/>
  <c r="M95" i="1"/>
  <c r="M220" i="1"/>
  <c r="M163" i="1"/>
  <c r="M81" i="1"/>
  <c r="M310" i="1"/>
  <c r="M274" i="1"/>
  <c r="L235" i="1"/>
  <c r="M290" i="1"/>
  <c r="M243" i="1"/>
  <c r="M319" i="1"/>
  <c r="M218" i="1"/>
  <c r="M74" i="1"/>
  <c r="M166" i="1"/>
  <c r="L19" i="1"/>
  <c r="N19" i="1"/>
  <c r="O19" i="1"/>
  <c r="Q19" i="1"/>
  <c r="M132" i="1"/>
  <c r="M373" i="1"/>
  <c r="L169" i="1"/>
  <c r="L181" i="1"/>
  <c r="L43" i="1"/>
  <c r="N43" i="1"/>
  <c r="O43" i="1"/>
  <c r="Q43" i="1"/>
  <c r="L245" i="1"/>
  <c r="M365" i="1"/>
  <c r="M73" i="1"/>
  <c r="L330" i="1"/>
  <c r="M245" i="1"/>
  <c r="M188" i="1"/>
  <c r="M102" i="1"/>
  <c r="M331" i="1"/>
  <c r="M296" i="1"/>
  <c r="M214" i="1"/>
  <c r="L50" i="1"/>
  <c r="M181" i="1"/>
  <c r="M209" i="1"/>
  <c r="M50" i="1"/>
  <c r="M217" i="1"/>
  <c r="M112" i="1"/>
  <c r="M84" i="1"/>
  <c r="L334" i="1"/>
  <c r="N334" i="1"/>
  <c r="O334" i="1"/>
  <c r="Q334" i="1"/>
  <c r="M208" i="1"/>
  <c r="M56" i="1"/>
  <c r="N56" i="1"/>
  <c r="L87" i="1"/>
  <c r="L269" i="1"/>
  <c r="M200" i="1"/>
  <c r="M372" i="1"/>
  <c r="M71" i="1"/>
  <c r="M190" i="1"/>
  <c r="M66" i="1"/>
  <c r="L111" i="1"/>
  <c r="M213" i="1"/>
  <c r="M299" i="1"/>
  <c r="M161" i="1"/>
  <c r="M288" i="1"/>
  <c r="M157" i="1"/>
  <c r="M348" i="1"/>
  <c r="M337" i="1"/>
  <c r="M323" i="1"/>
  <c r="M96" i="1"/>
  <c r="M109" i="1"/>
  <c r="M126" i="1"/>
  <c r="M175" i="1"/>
  <c r="L161" i="1"/>
  <c r="L345" i="1"/>
  <c r="N345" i="1"/>
  <c r="L204" i="1"/>
  <c r="N204" i="1"/>
  <c r="O204" i="1"/>
  <c r="Q204" i="1"/>
  <c r="L172" i="1"/>
  <c r="N172" i="1"/>
  <c r="O172" i="1"/>
  <c r="Q172" i="1"/>
  <c r="L313" i="1"/>
  <c r="L238" i="1"/>
  <c r="L208" i="1"/>
  <c r="L220" i="1"/>
  <c r="L316" i="1"/>
  <c r="L48" i="1"/>
  <c r="N48" i="1"/>
  <c r="O48" i="1"/>
  <c r="L166" i="1"/>
  <c r="N166" i="1"/>
  <c r="O166" i="1"/>
  <c r="Q166" i="1"/>
  <c r="L174" i="1"/>
  <c r="L189" i="1"/>
  <c r="N189" i="1"/>
  <c r="O189" i="1"/>
  <c r="Q189" i="1"/>
  <c r="L355" i="1"/>
  <c r="L241" i="1"/>
  <c r="N241" i="1"/>
  <c r="L201" i="1"/>
  <c r="L323" i="1"/>
  <c r="L281" i="1"/>
  <c r="N281" i="1"/>
  <c r="O281" i="1"/>
  <c r="Q281" i="1"/>
  <c r="L18" i="1"/>
  <c r="N18" i="1"/>
  <c r="O18" i="1"/>
  <c r="Q18" i="1"/>
  <c r="L47" i="1"/>
  <c r="N47" i="1"/>
  <c r="L207" i="1"/>
  <c r="N207" i="1"/>
  <c r="O207" i="1"/>
  <c r="Q207" i="1"/>
  <c r="L301" i="1"/>
  <c r="L8" i="1"/>
  <c r="N8" i="1"/>
  <c r="L332" i="1"/>
  <c r="L295" i="1"/>
  <c r="N295" i="1"/>
  <c r="O295" i="1"/>
  <c r="Q295" i="1"/>
  <c r="L315" i="1"/>
  <c r="N315" i="1"/>
  <c r="O315" i="1"/>
  <c r="Q315" i="1"/>
  <c r="L184" i="1"/>
  <c r="N184" i="1"/>
  <c r="O184" i="1"/>
  <c r="Q184" i="1"/>
  <c r="L294" i="1"/>
  <c r="L217" i="1"/>
  <c r="L158" i="1"/>
  <c r="N158" i="1"/>
  <c r="O158" i="1"/>
  <c r="Q158" i="1"/>
  <c r="L163" i="1"/>
  <c r="N163" i="1"/>
  <c r="O163" i="1"/>
  <c r="Q163" i="1"/>
  <c r="L349" i="1"/>
  <c r="L193" i="1"/>
  <c r="L102" i="1"/>
  <c r="L79" i="1"/>
  <c r="N79" i="1"/>
  <c r="O79" i="1"/>
  <c r="Q79" i="1"/>
  <c r="L300" i="1"/>
  <c r="N300" i="1"/>
  <c r="O300" i="1"/>
  <c r="L17" i="1"/>
  <c r="N17" i="1"/>
  <c r="L190" i="1"/>
  <c r="L39" i="1"/>
  <c r="N39" i="1"/>
  <c r="L109" i="1"/>
  <c r="L74" i="1"/>
  <c r="N74" i="1"/>
  <c r="O74" i="1"/>
  <c r="Q74" i="1"/>
  <c r="L93" i="1"/>
  <c r="N93" i="1"/>
  <c r="O93" i="1"/>
  <c r="Q93" i="1"/>
  <c r="L218" i="1"/>
  <c r="N218" i="1"/>
  <c r="O218" i="1"/>
  <c r="Q218" i="1"/>
  <c r="L76" i="1"/>
  <c r="N76" i="1"/>
  <c r="O76" i="1"/>
  <c r="Q76" i="1"/>
  <c r="L367" i="1"/>
  <c r="N367" i="1"/>
  <c r="O367" i="1"/>
  <c r="Q367" i="1"/>
  <c r="L283" i="1"/>
  <c r="N283" i="1"/>
  <c r="O283" i="1"/>
  <c r="Q283" i="1"/>
  <c r="L126" i="1"/>
  <c r="N126" i="1"/>
  <c r="O126" i="1"/>
  <c r="L100" i="1"/>
  <c r="N100" i="1"/>
  <c r="O100" i="1"/>
  <c r="Q100" i="1"/>
  <c r="L296" i="1"/>
  <c r="N296" i="1"/>
  <c r="O296" i="1"/>
  <c r="Q296" i="1"/>
  <c r="L37" i="1"/>
  <c r="N37" i="1"/>
  <c r="O37" i="1"/>
  <c r="Q37" i="1"/>
  <c r="L177" i="1"/>
  <c r="N177" i="1"/>
  <c r="O177" i="1"/>
  <c r="Q177" i="1"/>
  <c r="L364" i="1"/>
  <c r="N364" i="1"/>
  <c r="L275" i="1"/>
  <c r="N275" i="1"/>
  <c r="O275" i="1"/>
  <c r="Q275" i="1"/>
  <c r="L11" i="1"/>
  <c r="N11" i="1"/>
  <c r="L305" i="1"/>
  <c r="N305" i="1"/>
  <c r="O305" i="1"/>
  <c r="Q305" i="1"/>
  <c r="L233" i="1"/>
  <c r="N233" i="1"/>
  <c r="O233" i="1"/>
  <c r="Q233" i="1"/>
  <c r="L23" i="1"/>
  <c r="N23" i="1"/>
  <c r="O23" i="1"/>
  <c r="Q23" i="1"/>
  <c r="L152" i="1"/>
  <c r="N152" i="1"/>
  <c r="O152" i="1"/>
  <c r="Q152" i="1"/>
  <c r="L237" i="1"/>
  <c r="N237" i="1"/>
  <c r="O237" i="1"/>
  <c r="Q237" i="1"/>
  <c r="L243" i="1"/>
  <c r="N243" i="1"/>
  <c r="L141" i="1"/>
  <c r="N141" i="1"/>
  <c r="O141" i="1"/>
  <c r="Q141" i="1"/>
  <c r="L215" i="1"/>
  <c r="L373" i="1"/>
  <c r="L46" i="1"/>
  <c r="N46" i="1"/>
  <c r="L259" i="1"/>
  <c r="N259" i="1"/>
  <c r="O259" i="1"/>
  <c r="Q259" i="1"/>
  <c r="L55" i="1"/>
  <c r="N55" i="1"/>
  <c r="L97" i="1"/>
  <c r="N97" i="1"/>
  <c r="O97" i="1"/>
  <c r="Q97" i="1"/>
  <c r="L370" i="1"/>
  <c r="N370" i="1"/>
  <c r="O370" i="1"/>
  <c r="Q370" i="1"/>
  <c r="L185" i="1"/>
  <c r="N185" i="1"/>
  <c r="O185" i="1"/>
  <c r="Q185" i="1"/>
  <c r="L257" i="1"/>
  <c r="N257" i="1"/>
  <c r="O257" i="1"/>
  <c r="Q257" i="1"/>
  <c r="L195" i="1"/>
  <c r="N195" i="1"/>
  <c r="L22" i="1"/>
  <c r="N22" i="1"/>
  <c r="O22" i="1"/>
  <c r="Q22" i="1"/>
  <c r="L130" i="1"/>
  <c r="N130" i="1"/>
  <c r="O130" i="1"/>
  <c r="Q130" i="1"/>
  <c r="L44" i="1"/>
  <c r="N44" i="1"/>
  <c r="L236" i="1"/>
  <c r="N236" i="1"/>
  <c r="O236" i="1"/>
  <c r="Q236" i="1"/>
  <c r="L352" i="1"/>
  <c r="N352" i="1"/>
  <c r="L227" i="1"/>
  <c r="N227" i="1"/>
  <c r="O227" i="1"/>
  <c r="Q227" i="1"/>
  <c r="L212" i="1"/>
  <c r="N212" i="1"/>
  <c r="L104" i="1"/>
  <c r="N104" i="1"/>
  <c r="O104" i="1"/>
  <c r="Q104" i="1"/>
  <c r="L246" i="1"/>
  <c r="N246" i="1"/>
  <c r="O246" i="1"/>
  <c r="Q246" i="1"/>
  <c r="L325" i="1"/>
  <c r="N325" i="1"/>
  <c r="O325" i="1"/>
  <c r="Q325" i="1"/>
  <c r="L277" i="1"/>
  <c r="N277" i="1"/>
  <c r="O277" i="1"/>
  <c r="Q277" i="1"/>
  <c r="L7" i="1"/>
  <c r="N7" i="1"/>
  <c r="O7" i="1"/>
  <c r="L118" i="1"/>
  <c r="N118" i="1"/>
  <c r="O118" i="1"/>
  <c r="Q118" i="1"/>
  <c r="L360" i="1"/>
  <c r="N360" i="1"/>
  <c r="L288" i="1"/>
  <c r="N288" i="1"/>
  <c r="O288" i="1"/>
  <c r="Q288" i="1"/>
  <c r="L117" i="1"/>
  <c r="N117" i="1"/>
  <c r="L69" i="1"/>
  <c r="N69" i="1"/>
  <c r="O69" i="1"/>
  <c r="Q69" i="1"/>
  <c r="L30" i="1"/>
  <c r="N30" i="1"/>
  <c r="O30" i="1"/>
  <c r="Q30" i="1"/>
  <c r="L71" i="1"/>
  <c r="N71" i="1"/>
  <c r="L338" i="1"/>
  <c r="N338" i="1"/>
  <c r="O338" i="1"/>
  <c r="Q338" i="1"/>
  <c r="L222" i="1"/>
  <c r="N222" i="1"/>
  <c r="O222" i="1"/>
  <c r="Q222" i="1"/>
  <c r="L68" i="1"/>
  <c r="N68" i="1"/>
  <c r="O68" i="1"/>
  <c r="L266" i="1"/>
  <c r="N266" i="1"/>
  <c r="O266" i="1"/>
  <c r="Q266" i="1"/>
  <c r="L200" i="1"/>
  <c r="N200" i="1"/>
  <c r="O200" i="1"/>
  <c r="Q200" i="1"/>
  <c r="L178" i="1"/>
  <c r="N178" i="1"/>
  <c r="L196" i="1"/>
  <c r="N196" i="1"/>
  <c r="L70" i="1"/>
  <c r="N70" i="1"/>
  <c r="O70" i="1"/>
  <c r="Q70" i="1"/>
  <c r="L206" i="1"/>
  <c r="N206" i="1"/>
  <c r="L221" i="1"/>
  <c r="N221" i="1"/>
  <c r="O221" i="1"/>
  <c r="Q221" i="1"/>
  <c r="L199" i="1"/>
  <c r="N199" i="1"/>
  <c r="L234" i="1"/>
  <c r="N234" i="1"/>
  <c r="O234" i="1"/>
  <c r="Q234" i="1"/>
  <c r="L298" i="1"/>
  <c r="N298" i="1"/>
  <c r="O298" i="1"/>
  <c r="Q298" i="1"/>
  <c r="L25" i="1"/>
  <c r="N25" i="1"/>
  <c r="O25" i="1"/>
  <c r="Q25" i="1"/>
  <c r="L285" i="1"/>
  <c r="N285" i="1"/>
  <c r="O285" i="1"/>
  <c r="Q285" i="1"/>
  <c r="L187" i="1"/>
  <c r="N187" i="1"/>
  <c r="O187" i="1"/>
  <c r="Q187" i="1"/>
  <c r="L258" i="1"/>
  <c r="N258" i="1"/>
  <c r="O258" i="1"/>
  <c r="Q258" i="1"/>
  <c r="L297" i="1"/>
  <c r="N297" i="1"/>
  <c r="O297" i="1"/>
  <c r="Q297" i="1"/>
  <c r="L155" i="1"/>
  <c r="N155" i="1"/>
  <c r="O155" i="1"/>
  <c r="Q155" i="1"/>
  <c r="L263" i="1"/>
  <c r="N263" i="1"/>
  <c r="O263" i="1"/>
  <c r="Q263" i="1"/>
  <c r="L270" i="1"/>
  <c r="N270" i="1"/>
  <c r="O270" i="1"/>
  <c r="Q270" i="1"/>
  <c r="L157" i="1"/>
  <c r="N157" i="1"/>
  <c r="O157" i="1"/>
  <c r="Q157" i="1"/>
  <c r="L108" i="1"/>
  <c r="N108" i="1"/>
  <c r="O108" i="1"/>
  <c r="Q108" i="1"/>
  <c r="L282" i="1"/>
  <c r="N282" i="1"/>
  <c r="O282" i="1"/>
  <c r="Q282" i="1"/>
  <c r="L244" i="1"/>
  <c r="N244" i="1"/>
  <c r="L183" i="1"/>
  <c r="N183" i="1"/>
  <c r="O183" i="1"/>
  <c r="Q183" i="1"/>
  <c r="L260" i="1"/>
  <c r="N260" i="1"/>
  <c r="O260" i="1"/>
  <c r="Q260" i="1"/>
  <c r="L176" i="1"/>
  <c r="N176" i="1"/>
  <c r="O176" i="1"/>
  <c r="Q176" i="1"/>
  <c r="L329" i="1"/>
  <c r="N329" i="1"/>
  <c r="O329" i="1"/>
  <c r="Q329" i="1"/>
  <c r="L49" i="1"/>
  <c r="N49" i="1"/>
  <c r="O49" i="1"/>
  <c r="Q49" i="1"/>
  <c r="L114" i="1"/>
  <c r="N114" i="1"/>
  <c r="O114" i="1"/>
  <c r="Q114" i="1"/>
  <c r="L35" i="1"/>
  <c r="N35" i="1"/>
  <c r="O35" i="1"/>
  <c r="Q35" i="1"/>
  <c r="L251" i="1"/>
  <c r="N251" i="1"/>
  <c r="O251" i="1"/>
  <c r="L120" i="1"/>
  <c r="N120" i="1"/>
  <c r="L347" i="1"/>
  <c r="N347" i="1"/>
  <c r="L90" i="1"/>
  <c r="L84" i="1"/>
  <c r="N84" i="1"/>
  <c r="O84" i="1"/>
  <c r="Q84" i="1"/>
  <c r="L366" i="1"/>
  <c r="N366" i="1"/>
  <c r="O366" i="1"/>
  <c r="Q366" i="1"/>
  <c r="L242" i="1"/>
  <c r="N242" i="1"/>
  <c r="O242" i="1"/>
  <c r="Q242" i="1"/>
  <c r="L127" i="1"/>
  <c r="N127" i="1"/>
  <c r="O127" i="1"/>
  <c r="Q127" i="1"/>
  <c r="L40" i="1"/>
  <c r="N40" i="1"/>
  <c r="L368" i="1"/>
  <c r="N368" i="1"/>
  <c r="L224" i="1"/>
  <c r="N224" i="1"/>
  <c r="O224" i="1"/>
  <c r="Q224" i="1"/>
  <c r="L31" i="1"/>
  <c r="N31" i="1"/>
  <c r="O31" i="1"/>
  <c r="Q31" i="1"/>
  <c r="L96" i="1"/>
  <c r="L64" i="1"/>
  <c r="N64" i="1"/>
  <c r="O64" i="1"/>
  <c r="Q64" i="1"/>
  <c r="L5" i="1"/>
  <c r="N5" i="1"/>
  <c r="O5" i="1"/>
  <c r="L359" i="1"/>
  <c r="N359" i="1"/>
  <c r="L318" i="1"/>
  <c r="N318" i="1"/>
  <c r="O318" i="1"/>
  <c r="Q318" i="1"/>
  <c r="L179" i="1"/>
  <c r="N179" i="1"/>
  <c r="O179" i="1"/>
  <c r="Q179" i="1"/>
  <c r="L86" i="1"/>
  <c r="N86" i="1"/>
  <c r="O86" i="1"/>
  <c r="Q86" i="1"/>
  <c r="L230" i="1"/>
  <c r="N230" i="1"/>
  <c r="L144" i="1"/>
  <c r="N144" i="1"/>
  <c r="L213" i="1"/>
  <c r="L98" i="1"/>
  <c r="N98" i="1"/>
  <c r="O98" i="1"/>
  <c r="Q98" i="1"/>
  <c r="L88" i="1"/>
  <c r="N88" i="1"/>
  <c r="O88" i="1"/>
  <c r="Q88" i="1"/>
  <c r="L145" i="1"/>
  <c r="N145" i="1"/>
  <c r="O145" i="1"/>
  <c r="Q145" i="1"/>
  <c r="L121" i="1"/>
  <c r="N121" i="1"/>
  <c r="O121" i="1"/>
  <c r="Q121" i="1"/>
  <c r="L274" i="1"/>
  <c r="L143" i="1"/>
  <c r="N143" i="1"/>
  <c r="O143" i="1"/>
  <c r="L192" i="1"/>
  <c r="N192" i="1"/>
  <c r="O192" i="1"/>
  <c r="Q192" i="1"/>
  <c r="L322" i="1"/>
  <c r="N322" i="1"/>
  <c r="O322" i="1"/>
  <c r="Q322" i="1"/>
  <c r="L122" i="1"/>
  <c r="N122" i="1"/>
  <c r="O122" i="1"/>
  <c r="Q122" i="1"/>
  <c r="L211" i="1"/>
  <c r="N211" i="1"/>
  <c r="L124" i="1"/>
  <c r="N124" i="1"/>
  <c r="O124" i="1"/>
  <c r="Q124" i="1"/>
  <c r="L34" i="1"/>
  <c r="N34" i="1"/>
  <c r="O34" i="1"/>
  <c r="Q34" i="1"/>
  <c r="L371" i="1"/>
  <c r="N371" i="1"/>
  <c r="L135" i="1"/>
  <c r="N135" i="1"/>
  <c r="O135" i="1"/>
  <c r="Q135" i="1"/>
  <c r="L346" i="1"/>
  <c r="N346" i="1"/>
  <c r="E7" i="6"/>
  <c r="L337" i="1"/>
  <c r="N337" i="1"/>
  <c r="O337" i="1"/>
  <c r="Q337" i="1"/>
  <c r="L147" i="1"/>
  <c r="N147" i="1"/>
  <c r="O147" i="1"/>
  <c r="Q147" i="1"/>
  <c r="L170" i="1"/>
  <c r="N170" i="1"/>
  <c r="O170" i="1"/>
  <c r="Q170" i="1"/>
  <c r="L73" i="1"/>
  <c r="N73" i="1"/>
  <c r="O73" i="1"/>
  <c r="Q73" i="1"/>
  <c r="L95" i="1"/>
  <c r="N95" i="1"/>
  <c r="O95" i="1"/>
  <c r="L3" i="1"/>
  <c r="N3" i="1"/>
  <c r="O3" i="1"/>
  <c r="Q3" i="1"/>
  <c r="L239" i="1"/>
  <c r="N239" i="1"/>
  <c r="L194" i="1"/>
  <c r="N194" i="1"/>
  <c r="O194" i="1"/>
  <c r="Q194" i="1"/>
  <c r="L137" i="1"/>
  <c r="N137" i="1"/>
  <c r="O137" i="1"/>
  <c r="Q137" i="1"/>
  <c r="L162" i="1"/>
  <c r="N162" i="1"/>
  <c r="O162" i="1"/>
  <c r="Q162" i="1"/>
  <c r="L303" i="1"/>
  <c r="N303" i="1"/>
  <c r="O303" i="1"/>
  <c r="L107" i="1"/>
  <c r="N107" i="1"/>
  <c r="O107" i="1"/>
  <c r="Q107" i="1"/>
  <c r="L267" i="1"/>
  <c r="N267" i="1"/>
  <c r="O267" i="1"/>
  <c r="Q267" i="1"/>
  <c r="L287" i="1"/>
  <c r="N287" i="1"/>
  <c r="O287" i="1"/>
  <c r="Q287" i="1"/>
  <c r="L363" i="1"/>
  <c r="N363" i="1"/>
  <c r="O363" i="1"/>
  <c r="Q363" i="1"/>
  <c r="L240" i="1"/>
  <c r="N240" i="1"/>
  <c r="O240" i="1"/>
  <c r="Q240" i="1"/>
  <c r="L265" i="1"/>
  <c r="N265" i="1"/>
  <c r="O265" i="1"/>
  <c r="Q265" i="1"/>
  <c r="L226" i="1"/>
  <c r="N226" i="1"/>
  <c r="O226" i="1"/>
  <c r="Q226" i="1"/>
  <c r="L308" i="1"/>
  <c r="N308" i="1"/>
  <c r="O308" i="1"/>
  <c r="Q308" i="1"/>
  <c r="L15" i="1"/>
  <c r="N15" i="1"/>
  <c r="L320" i="1"/>
  <c r="N320" i="1"/>
  <c r="O320" i="1"/>
  <c r="L344" i="1"/>
  <c r="N344" i="1"/>
  <c r="E5" i="6"/>
  <c r="L168" i="1"/>
  <c r="N168" i="1"/>
  <c r="O168" i="1"/>
  <c r="Q168" i="1"/>
  <c r="L52" i="1"/>
  <c r="L205" i="1"/>
  <c r="N205" i="1"/>
  <c r="O205" i="1"/>
  <c r="Q205" i="1"/>
  <c r="L289" i="1"/>
  <c r="N289" i="1"/>
  <c r="L219" i="1"/>
  <c r="N219" i="1"/>
  <c r="O219" i="1"/>
  <c r="Q219" i="1"/>
  <c r="L142" i="1"/>
  <c r="N142" i="1"/>
  <c r="O142" i="1"/>
  <c r="Q142" i="1"/>
  <c r="L340" i="1"/>
  <c r="N340" i="1"/>
  <c r="O340" i="1"/>
  <c r="Q340" i="1"/>
  <c r="L331" i="1"/>
  <c r="N331" i="1"/>
  <c r="O331" i="1"/>
  <c r="Q331" i="1"/>
  <c r="L256" i="1"/>
  <c r="N256" i="1"/>
  <c r="O256" i="1"/>
  <c r="Q256" i="1"/>
  <c r="L67" i="1"/>
  <c r="N67" i="1"/>
  <c r="O67" i="1"/>
  <c r="Q67" i="1"/>
  <c r="L154" i="1"/>
  <c r="N154" i="1"/>
  <c r="O154" i="1"/>
  <c r="Q154" i="1"/>
  <c r="L9" i="1"/>
  <c r="N9" i="1"/>
  <c r="O9" i="1"/>
  <c r="L292" i="1"/>
  <c r="N292" i="1"/>
  <c r="O292" i="1"/>
  <c r="Q292" i="1"/>
  <c r="L271" i="1"/>
  <c r="N271" i="1"/>
  <c r="O271" i="1"/>
  <c r="Q271" i="1"/>
  <c r="L36" i="1"/>
  <c r="N36" i="1"/>
  <c r="O36" i="1"/>
  <c r="Q36" i="1"/>
  <c r="L41" i="1"/>
  <c r="N41" i="1"/>
  <c r="O41" i="1"/>
  <c r="Q41" i="1"/>
  <c r="L4" i="1"/>
  <c r="N4" i="1"/>
  <c r="O4" i="1"/>
  <c r="L164" i="1"/>
  <c r="N164" i="1"/>
  <c r="O164" i="1"/>
  <c r="Q164" i="1"/>
  <c r="L105" i="1"/>
  <c r="N105" i="1"/>
  <c r="O105" i="1"/>
  <c r="Q105" i="1"/>
  <c r="L228" i="1"/>
  <c r="N228" i="1"/>
  <c r="O228" i="1"/>
  <c r="Q228" i="1"/>
  <c r="L307" i="1"/>
  <c r="N307" i="1"/>
  <c r="O307" i="1"/>
  <c r="L83" i="1"/>
  <c r="N83" i="1"/>
  <c r="O83" i="1"/>
  <c r="Q83" i="1"/>
  <c r="L160" i="1"/>
  <c r="N160" i="1"/>
  <c r="O160" i="1"/>
  <c r="Q160" i="1"/>
  <c r="L94" i="1"/>
  <c r="N94" i="1"/>
  <c r="O94" i="1"/>
  <c r="L148" i="1"/>
  <c r="N148" i="1"/>
  <c r="O148" i="1"/>
  <c r="Q148" i="1"/>
  <c r="L72" i="1"/>
  <c r="N72" i="1"/>
  <c r="O72" i="1"/>
  <c r="Q72" i="1"/>
  <c r="L171" i="1"/>
  <c r="N171" i="1"/>
  <c r="O171" i="1"/>
  <c r="Q171" i="1"/>
  <c r="L138" i="1"/>
  <c r="N138" i="1"/>
  <c r="O138" i="1"/>
  <c r="Q138" i="1"/>
  <c r="L131" i="1"/>
  <c r="N131" i="1"/>
  <c r="O131" i="1"/>
  <c r="Q131" i="1"/>
  <c r="L128" i="1"/>
  <c r="N128" i="1"/>
  <c r="O128" i="1"/>
  <c r="Q128" i="1"/>
  <c r="L225" i="1"/>
  <c r="N225" i="1"/>
  <c r="O225" i="1"/>
  <c r="Q225" i="1"/>
  <c r="L327" i="1"/>
  <c r="N327" i="1"/>
  <c r="O327" i="1"/>
  <c r="Q327" i="1"/>
  <c r="L119" i="1"/>
  <c r="L134" i="1"/>
  <c r="N134" i="1"/>
  <c r="O134" i="1"/>
  <c r="Q134" i="1"/>
  <c r="L293" i="1"/>
  <c r="N293" i="1"/>
  <c r="O293" i="1"/>
  <c r="Q293" i="1"/>
  <c r="L343" i="1"/>
  <c r="N343" i="1"/>
  <c r="L151" i="1"/>
  <c r="N151" i="1"/>
  <c r="L106" i="1"/>
  <c r="N106" i="1"/>
  <c r="O106" i="1"/>
  <c r="Q106" i="1"/>
  <c r="L26" i="1"/>
  <c r="N26" i="1"/>
  <c r="L223" i="1"/>
  <c r="N223" i="1"/>
  <c r="O223" i="1"/>
  <c r="Q223" i="1"/>
  <c r="L335" i="1"/>
  <c r="N335" i="1"/>
  <c r="O335" i="1"/>
  <c r="Q335" i="1"/>
  <c r="L66" i="1"/>
  <c r="N66" i="1"/>
  <c r="O66" i="1"/>
  <c r="Q66" i="1"/>
  <c r="L21" i="1"/>
  <c r="N21" i="1"/>
  <c r="O21" i="1"/>
  <c r="Q21" i="1"/>
  <c r="L159" i="1"/>
  <c r="N159" i="1"/>
  <c r="O159" i="1"/>
  <c r="Q159" i="1"/>
  <c r="L348" i="1"/>
  <c r="N348" i="1"/>
  <c r="O348" i="1"/>
  <c r="Q348" i="1"/>
  <c r="L38" i="1"/>
  <c r="N38" i="1"/>
  <c r="O38" i="1"/>
  <c r="Q38" i="1"/>
  <c r="L326" i="1"/>
  <c r="N326" i="1"/>
  <c r="O326" i="1"/>
  <c r="Q326" i="1"/>
  <c r="L252" i="1"/>
  <c r="N252" i="1"/>
  <c r="O252" i="1"/>
  <c r="Q252" i="1"/>
  <c r="L20" i="1"/>
  <c r="N20" i="1"/>
  <c r="O20" i="1"/>
  <c r="Q20" i="1"/>
  <c r="L369" i="1"/>
  <c r="N369" i="1"/>
  <c r="O369" i="1"/>
  <c r="Q369" i="1"/>
  <c r="L341" i="1"/>
  <c r="N341" i="1"/>
  <c r="E2" i="6"/>
  <c r="L153" i="1"/>
  <c r="N153" i="1"/>
  <c r="O153" i="1"/>
  <c r="L324" i="1"/>
  <c r="N324" i="1"/>
  <c r="O324" i="1"/>
  <c r="Q324" i="1"/>
  <c r="L115" i="1"/>
  <c r="N115" i="1"/>
  <c r="L180" i="1"/>
  <c r="N180" i="1"/>
  <c r="O180" i="1"/>
  <c r="Q180" i="1"/>
  <c r="L261" i="1"/>
  <c r="N261" i="1"/>
  <c r="O261" i="1"/>
  <c r="Q261" i="1"/>
  <c r="L276" i="1"/>
  <c r="N276" i="1"/>
  <c r="O276" i="1"/>
  <c r="Q276" i="1"/>
  <c r="L123" i="1"/>
  <c r="N123" i="1"/>
  <c r="O123" i="1"/>
  <c r="Q123" i="1"/>
  <c r="L81" i="1"/>
  <c r="N81" i="1"/>
  <c r="O81" i="1"/>
  <c r="Q81" i="1"/>
  <c r="L254" i="1"/>
  <c r="N254" i="1"/>
  <c r="L33" i="1"/>
  <c r="N33" i="1"/>
  <c r="O33" i="1"/>
  <c r="Q33" i="1"/>
  <c r="L125" i="1"/>
  <c r="N125" i="1"/>
  <c r="O125" i="1"/>
  <c r="Q125" i="1"/>
  <c r="L61" i="1"/>
  <c r="N61" i="1"/>
  <c r="O61" i="1"/>
  <c r="Q61" i="1"/>
  <c r="L133" i="1"/>
  <c r="N133" i="1"/>
  <c r="O133" i="1"/>
  <c r="Q133" i="1"/>
  <c r="L129" i="1"/>
  <c r="N129" i="1"/>
  <c r="L59" i="1"/>
  <c r="L186" i="1"/>
  <c r="N186" i="1"/>
  <c r="O186" i="1"/>
  <c r="L286" i="1"/>
  <c r="N286" i="1"/>
  <c r="O286" i="1"/>
  <c r="Q286" i="1"/>
  <c r="L336" i="1"/>
  <c r="N336" i="1"/>
  <c r="L188" i="1"/>
  <c r="L310" i="1"/>
  <c r="N310" i="1"/>
  <c r="O310" i="1"/>
  <c r="Q310" i="1"/>
  <c r="L268" i="1"/>
  <c r="N268" i="1"/>
  <c r="O268" i="1"/>
  <c r="Q268" i="1"/>
  <c r="L110" i="1"/>
  <c r="N110" i="1"/>
  <c r="L262" i="1"/>
  <c r="N262" i="1"/>
  <c r="O262" i="1"/>
  <c r="Q262" i="1"/>
  <c r="L299" i="1"/>
  <c r="L139" i="1"/>
  <c r="N139" i="1"/>
  <c r="O139" i="1"/>
  <c r="Q139" i="1"/>
  <c r="L353" i="1"/>
  <c r="N353" i="1"/>
  <c r="O353" i="1"/>
  <c r="Q353" i="1"/>
  <c r="L13" i="1"/>
  <c r="N13" i="1"/>
  <c r="L27" i="1"/>
  <c r="N27" i="1"/>
  <c r="O27" i="1"/>
  <c r="L328" i="1"/>
  <c r="N328" i="1"/>
  <c r="O328" i="1"/>
  <c r="Q328" i="1"/>
  <c r="L216" i="1"/>
  <c r="N216" i="1"/>
  <c r="L24" i="1"/>
  <c r="N24" i="1"/>
  <c r="O24" i="1"/>
  <c r="Q24" i="1"/>
  <c r="L150" i="1"/>
  <c r="N150" i="1"/>
  <c r="O150" i="1"/>
  <c r="L12" i="1"/>
  <c r="N12" i="1"/>
  <c r="O12" i="1"/>
  <c r="Q12" i="1"/>
  <c r="L14" i="1"/>
  <c r="N14" i="1"/>
  <c r="O14" i="1"/>
  <c r="Q14" i="1"/>
  <c r="L248" i="1"/>
  <c r="N248" i="1"/>
  <c r="O248" i="1"/>
  <c r="Q248" i="1"/>
  <c r="L28" i="1"/>
  <c r="N28" i="1"/>
  <c r="O28" i="1"/>
  <c r="Q28" i="1"/>
  <c r="L63" i="1"/>
  <c r="N63" i="1"/>
  <c r="O63" i="1"/>
  <c r="Q63" i="1"/>
  <c r="L339" i="1"/>
  <c r="N339" i="1"/>
  <c r="L250" i="1"/>
  <c r="N250" i="1"/>
  <c r="O250" i="1"/>
  <c r="Q250" i="1"/>
  <c r="L354" i="1"/>
  <c r="N354" i="1"/>
  <c r="O354" i="1"/>
  <c r="Q354" i="1"/>
  <c r="L247" i="1"/>
  <c r="N247" i="1"/>
  <c r="O247" i="1"/>
  <c r="Q247" i="1"/>
  <c r="L101" i="1"/>
  <c r="N101" i="1"/>
  <c r="O101" i="1"/>
  <c r="Q101" i="1"/>
  <c r="L156" i="1"/>
  <c r="N156" i="1"/>
  <c r="O156" i="1"/>
  <c r="Q156" i="1"/>
  <c r="L85" i="1"/>
  <c r="N85" i="1"/>
  <c r="L214" i="1"/>
  <c r="N214" i="1"/>
  <c r="L306" i="1"/>
  <c r="N306" i="1"/>
  <c r="O306" i="1"/>
  <c r="Q306" i="1"/>
  <c r="L167" i="1"/>
  <c r="L149" i="1"/>
  <c r="N149" i="1"/>
  <c r="O149" i="1"/>
  <c r="L2" i="1"/>
  <c r="N2" i="1"/>
  <c r="O2" i="1"/>
  <c r="Q2" i="1"/>
  <c r="L140" i="1"/>
  <c r="N140" i="1"/>
  <c r="L132" i="1"/>
  <c r="N132" i="1"/>
  <c r="O132" i="1"/>
  <c r="Q132" i="1"/>
  <c r="L255" i="1"/>
  <c r="N255" i="1"/>
  <c r="L146" i="1"/>
  <c r="N146" i="1"/>
  <c r="O146" i="1"/>
  <c r="Q146" i="1"/>
  <c r="L279" i="1"/>
  <c r="N279" i="1"/>
  <c r="O279" i="1"/>
  <c r="Q279" i="1"/>
  <c r="L136" i="1"/>
  <c r="L314" i="1"/>
  <c r="N314" i="1"/>
  <c r="O314" i="1"/>
  <c r="Q314" i="1"/>
  <c r="L253" i="1"/>
  <c r="N253" i="1"/>
  <c r="O253" i="1"/>
  <c r="Q253" i="1"/>
  <c r="L42" i="1"/>
  <c r="N42" i="1"/>
  <c r="L165" i="1"/>
  <c r="N165" i="1"/>
  <c r="O165" i="1"/>
  <c r="Q165" i="1"/>
  <c r="L57" i="1"/>
  <c r="N57" i="1"/>
  <c r="O57" i="1"/>
  <c r="Q57" i="1"/>
  <c r="L312" i="1"/>
  <c r="N312" i="1"/>
  <c r="O312" i="1"/>
  <c r="Q312" i="1"/>
  <c r="L51" i="1"/>
  <c r="N51" i="1"/>
  <c r="O51" i="1"/>
  <c r="Q51" i="1"/>
  <c r="L278" i="1"/>
  <c r="N278" i="1"/>
  <c r="O278" i="1"/>
  <c r="Q278" i="1"/>
  <c r="L53" i="1"/>
  <c r="N53" i="1"/>
  <c r="L357" i="1"/>
  <c r="N357" i="1"/>
  <c r="L58" i="1"/>
  <c r="N58" i="1"/>
  <c r="O58" i="1"/>
  <c r="Q58" i="1"/>
  <c r="L10" i="1"/>
  <c r="N10" i="1"/>
  <c r="O10" i="1"/>
  <c r="Q10" i="1"/>
  <c r="L273" i="1"/>
  <c r="N273" i="1"/>
  <c r="O273" i="1"/>
  <c r="Q273" i="1"/>
  <c r="L356" i="1"/>
  <c r="N356" i="1"/>
  <c r="O356" i="1"/>
  <c r="L304" i="1"/>
  <c r="N304" i="1"/>
  <c r="O304" i="1"/>
  <c r="Q304" i="1"/>
  <c r="L16" i="1"/>
  <c r="N16" i="1"/>
  <c r="L113" i="1"/>
  <c r="N113" i="1"/>
  <c r="O113" i="1"/>
  <c r="L198" i="1"/>
  <c r="N198" i="1"/>
  <c r="O198" i="1"/>
  <c r="Q198" i="1"/>
  <c r="L116" i="1"/>
  <c r="N116" i="1"/>
  <c r="O116" i="1"/>
  <c r="Q116" i="1"/>
  <c r="L80" i="1"/>
  <c r="N80" i="1"/>
  <c r="O80" i="1"/>
  <c r="Q80" i="1"/>
  <c r="L103" i="1"/>
  <c r="N103" i="1"/>
  <c r="O103" i="1"/>
  <c r="Q103" i="1"/>
  <c r="L65" i="1"/>
  <c r="N65" i="1"/>
  <c r="O65" i="1"/>
  <c r="Q65" i="1"/>
  <c r="L78" i="1"/>
  <c r="N78" i="1"/>
  <c r="O78" i="1"/>
  <c r="Q78" i="1"/>
  <c r="L75" i="1"/>
  <c r="N75" i="1"/>
  <c r="O75" i="1"/>
  <c r="Q75" i="1"/>
  <c r="L92" i="1"/>
  <c r="N92" i="1"/>
  <c r="O92" i="1"/>
  <c r="Q92" i="1"/>
  <c r="L99" i="1"/>
  <c r="N99" i="1"/>
  <c r="O99" i="1"/>
  <c r="Q99" i="1"/>
  <c r="L202" i="1"/>
  <c r="N202" i="1"/>
  <c r="O202" i="1"/>
  <c r="Q202" i="1"/>
  <c r="L173" i="1"/>
  <c r="N173" i="1"/>
  <c r="O173" i="1"/>
  <c r="Q173" i="1"/>
  <c r="L29" i="1"/>
  <c r="N29" i="1"/>
  <c r="O29" i="1"/>
  <c r="L112" i="1"/>
  <c r="N112" i="1"/>
  <c r="L365" i="1"/>
  <c r="N365" i="1"/>
  <c r="L264" i="1"/>
  <c r="L280" i="1"/>
  <c r="N280" i="1"/>
  <c r="O280" i="1"/>
  <c r="Q280" i="1"/>
  <c r="L89" i="1"/>
  <c r="N89" i="1"/>
  <c r="O89" i="1"/>
  <c r="Q89" i="1"/>
  <c r="L82" i="1"/>
  <c r="L210" i="1"/>
  <c r="N210" i="1"/>
  <c r="O210" i="1"/>
  <c r="Q210" i="1"/>
  <c r="L358" i="1"/>
  <c r="N358" i="1"/>
  <c r="L319" i="1"/>
  <c r="N319" i="1"/>
  <c r="O319" i="1"/>
  <c r="Q319" i="1"/>
  <c r="L175" i="1"/>
  <c r="N175" i="1"/>
  <c r="O175" i="1"/>
  <c r="Q175" i="1"/>
  <c r="M167" i="1"/>
  <c r="M136" i="1"/>
  <c r="M193" i="1"/>
  <c r="M119" i="1"/>
  <c r="M59" i="1"/>
  <c r="M355" i="1"/>
  <c r="M82" i="1"/>
  <c r="M90" i="1"/>
  <c r="M54" i="1"/>
  <c r="M361" i="1"/>
  <c r="A6" i="3"/>
  <c r="F9" i="2"/>
  <c r="F11" i="2"/>
  <c r="F4" i="2"/>
  <c r="K19" i="6"/>
  <c r="F3" i="2"/>
  <c r="K2" i="6"/>
  <c r="F17" i="2"/>
  <c r="K7" i="6"/>
  <c r="K22" i="6"/>
  <c r="K5" i="6"/>
  <c r="F14" i="2"/>
  <c r="F27" i="2"/>
  <c r="K6" i="6"/>
  <c r="K20" i="6"/>
  <c r="R5" i="3"/>
  <c r="F8" i="2"/>
  <c r="K18" i="6"/>
  <c r="F31" i="2"/>
  <c r="K4" i="6"/>
  <c r="F10" i="2"/>
  <c r="K24" i="6"/>
  <c r="F29" i="2"/>
  <c r="K23" i="6"/>
  <c r="F2" i="2"/>
  <c r="F25" i="2"/>
  <c r="F20" i="2"/>
  <c r="K10" i="6"/>
  <c r="F12" i="2"/>
  <c r="K15" i="6"/>
  <c r="K12" i="6"/>
  <c r="G16" i="2"/>
  <c r="F21" i="2"/>
  <c r="K30" i="6"/>
  <c r="F7" i="2"/>
  <c r="K11" i="6"/>
  <c r="K28" i="6"/>
  <c r="K27" i="6"/>
  <c r="K9" i="6"/>
  <c r="K29" i="6"/>
  <c r="F22" i="2"/>
  <c r="K17" i="6"/>
  <c r="K16" i="6"/>
  <c r="F28" i="2"/>
  <c r="F5" i="2"/>
  <c r="F15" i="2"/>
  <c r="K21" i="6"/>
  <c r="K26" i="6"/>
  <c r="K13" i="6"/>
  <c r="K8" i="6"/>
  <c r="F6" i="2"/>
  <c r="F26" i="2"/>
  <c r="K25" i="6"/>
  <c r="K3" i="6"/>
  <c r="F19" i="2"/>
  <c r="F24" i="2"/>
  <c r="F13" i="2"/>
  <c r="F18" i="2"/>
  <c r="F23" i="2"/>
  <c r="F30" i="2"/>
  <c r="K14" i="6"/>
  <c r="N238" i="1"/>
  <c r="N87" i="1"/>
  <c r="O87" i="1"/>
  <c r="Q87" i="1"/>
  <c r="O358" i="1"/>
  <c r="Q358" i="1"/>
  <c r="E19" i="6"/>
  <c r="O365" i="1"/>
  <c r="Q365" i="1"/>
  <c r="E26" i="6"/>
  <c r="O16" i="1"/>
  <c r="Q16" i="1"/>
  <c r="O357" i="1"/>
  <c r="Q357" i="1"/>
  <c r="E18" i="6"/>
  <c r="O85" i="1"/>
  <c r="Q85" i="1"/>
  <c r="O336" i="1"/>
  <c r="O254" i="1"/>
  <c r="Q254" i="1"/>
  <c r="O151" i="1"/>
  <c r="Q151" i="1"/>
  <c r="O343" i="1"/>
  <c r="Q343" i="1"/>
  <c r="E4" i="6"/>
  <c r="O289" i="1"/>
  <c r="Q289" i="1"/>
  <c r="O211" i="1"/>
  <c r="Q211" i="1"/>
  <c r="O359" i="1"/>
  <c r="Q359" i="1"/>
  <c r="E20" i="6"/>
  <c r="O368" i="1"/>
  <c r="Q368" i="1"/>
  <c r="E28" i="6"/>
  <c r="O347" i="1"/>
  <c r="Q347" i="1"/>
  <c r="E8" i="6"/>
  <c r="O199" i="1"/>
  <c r="Q199" i="1"/>
  <c r="O360" i="1"/>
  <c r="E21" i="6"/>
  <c r="O212" i="1"/>
  <c r="Q212" i="1"/>
  <c r="O352" i="1"/>
  <c r="Q352" i="1"/>
  <c r="E13" i="6"/>
  <c r="O46" i="1"/>
  <c r="Q46" i="1"/>
  <c r="O364" i="1"/>
  <c r="Q364" i="1"/>
  <c r="E25" i="6"/>
  <c r="O345" i="1"/>
  <c r="Q345" i="1"/>
  <c r="E6" i="6"/>
  <c r="N91" i="1"/>
  <c r="O91" i="1"/>
  <c r="Q91" i="1"/>
  <c r="N232" i="1"/>
  <c r="O232" i="1"/>
  <c r="Q232" i="1"/>
  <c r="N311" i="1"/>
  <c r="O311" i="1"/>
  <c r="Q311" i="1"/>
  <c r="N349" i="1"/>
  <c r="N201" i="1"/>
  <c r="O201" i="1"/>
  <c r="Q201" i="1"/>
  <c r="N321" i="1"/>
  <c r="O321" i="1"/>
  <c r="Q321" i="1"/>
  <c r="N190" i="1"/>
  <c r="N301" i="1"/>
  <c r="O301" i="1"/>
  <c r="Q301" i="1"/>
  <c r="N294" i="1"/>
  <c r="O294" i="1"/>
  <c r="Q294" i="1"/>
  <c r="N174" i="1"/>
  <c r="O174" i="1"/>
  <c r="Q174" i="1"/>
  <c r="N330" i="1"/>
  <c r="O330" i="1"/>
  <c r="Q330" i="1"/>
  <c r="N191" i="1"/>
  <c r="O191" i="1"/>
  <c r="Q191" i="1"/>
  <c r="N182" i="1"/>
  <c r="N62" i="1"/>
  <c r="O62" i="1"/>
  <c r="Q62" i="1"/>
  <c r="N45" i="1"/>
  <c r="O45" i="1"/>
  <c r="Q45" i="1"/>
  <c r="N217" i="1"/>
  <c r="O217" i="1"/>
  <c r="Q217" i="1"/>
  <c r="N313" i="1"/>
  <c r="O313" i="1"/>
  <c r="Q313" i="1"/>
  <c r="N269" i="1"/>
  <c r="O269" i="1"/>
  <c r="Q269" i="1"/>
  <c r="N169" i="1"/>
  <c r="O169" i="1"/>
  <c r="Q169" i="1"/>
  <c r="N317" i="1"/>
  <c r="O317" i="1"/>
  <c r="Q317" i="1"/>
  <c r="N323" i="1"/>
  <c r="O323" i="1"/>
  <c r="Q323" i="1"/>
  <c r="N272" i="1"/>
  <c r="O272" i="1"/>
  <c r="Q272" i="1"/>
  <c r="N362" i="1"/>
  <c r="N111" i="1"/>
  <c r="O111" i="1"/>
  <c r="Q111" i="1"/>
  <c r="N333" i="1"/>
  <c r="O333" i="1"/>
  <c r="Q333" i="1"/>
  <c r="N229" i="1"/>
  <c r="O229" i="1"/>
  <c r="Q229" i="1"/>
  <c r="N351" i="1"/>
  <c r="N181" i="1"/>
  <c r="O181" i="1"/>
  <c r="Q181" i="1"/>
  <c r="N350" i="1"/>
  <c r="N60" i="1"/>
  <c r="O60" i="1"/>
  <c r="Q60" i="1"/>
  <c r="N342" i="1"/>
  <c r="N235" i="1"/>
  <c r="O235" i="1"/>
  <c r="Q235" i="1"/>
  <c r="N197" i="1"/>
  <c r="O197" i="1"/>
  <c r="Q197" i="1"/>
  <c r="N77" i="1"/>
  <c r="O77" i="1"/>
  <c r="Q77" i="1"/>
  <c r="N208" i="1"/>
  <c r="O208" i="1"/>
  <c r="Q208" i="1"/>
  <c r="N291" i="1"/>
  <c r="O291" i="1"/>
  <c r="Q291" i="1"/>
  <c r="O244" i="1"/>
  <c r="Q244" i="1"/>
  <c r="O140" i="1"/>
  <c r="Q140" i="1"/>
  <c r="O53" i="1"/>
  <c r="Q53" i="1"/>
  <c r="O346" i="1"/>
  <c r="Q346" i="1"/>
  <c r="E17" i="6"/>
  <c r="O40" i="1"/>
  <c r="Q40" i="1"/>
  <c r="O206" i="1"/>
  <c r="Q206" i="1"/>
  <c r="O309" i="1"/>
  <c r="Q309" i="1"/>
  <c r="N82" i="1"/>
  <c r="O82" i="1"/>
  <c r="Q82" i="1"/>
  <c r="Q113" i="1"/>
  <c r="Q149" i="1"/>
  <c r="Q150" i="1"/>
  <c r="N299" i="1"/>
  <c r="O299" i="1"/>
  <c r="Q299" i="1"/>
  <c r="Q186" i="1"/>
  <c r="O341" i="1"/>
  <c r="N213" i="1"/>
  <c r="O213" i="1"/>
  <c r="Q213" i="1"/>
  <c r="O178" i="1"/>
  <c r="Q178" i="1"/>
  <c r="N109" i="1"/>
  <c r="O109" i="1"/>
  <c r="Q109" i="1"/>
  <c r="N332" i="1"/>
  <c r="N220" i="1"/>
  <c r="O26" i="1"/>
  <c r="Q26" i="1"/>
  <c r="O243" i="1"/>
  <c r="Q243" i="1"/>
  <c r="Q300" i="1"/>
  <c r="O13" i="1"/>
  <c r="Q13" i="1"/>
  <c r="N264" i="1"/>
  <c r="O264" i="1"/>
  <c r="Q264" i="1"/>
  <c r="N136" i="1"/>
  <c r="N167" i="1"/>
  <c r="O167" i="1"/>
  <c r="Q167" i="1"/>
  <c r="N59" i="1"/>
  <c r="O59" i="1"/>
  <c r="Q59" i="1"/>
  <c r="N52" i="1"/>
  <c r="O52" i="1"/>
  <c r="Q52" i="1"/>
  <c r="E24" i="6"/>
  <c r="O144" i="1"/>
  <c r="Q144" i="1"/>
  <c r="N96" i="1"/>
  <c r="O117" i="1"/>
  <c r="Q117" i="1"/>
  <c r="O195" i="1"/>
  <c r="Q195" i="1"/>
  <c r="N373" i="1"/>
  <c r="O373" i="1"/>
  <c r="Q373" i="1"/>
  <c r="Q126" i="1"/>
  <c r="E29" i="6"/>
  <c r="O39" i="1"/>
  <c r="Q39" i="1"/>
  <c r="O8" i="1"/>
  <c r="Q8" i="1"/>
  <c r="O241" i="1"/>
  <c r="Q241" i="1"/>
  <c r="O56" i="1"/>
  <c r="N245" i="1"/>
  <c r="O245" i="1"/>
  <c r="Q245" i="1"/>
  <c r="O32" i="1"/>
  <c r="Q32" i="1"/>
  <c r="N290" i="1"/>
  <c r="O290" i="1"/>
  <c r="Q290" i="1"/>
  <c r="N372" i="1"/>
  <c r="O372" i="1"/>
  <c r="Q372" i="1"/>
  <c r="O11" i="1"/>
  <c r="Q11" i="1"/>
  <c r="Q7" i="1"/>
  <c r="O339" i="1"/>
  <c r="Q339" i="1"/>
  <c r="O216" i="1"/>
  <c r="Q216" i="1"/>
  <c r="O110" i="1"/>
  <c r="Q110" i="1"/>
  <c r="O129" i="1"/>
  <c r="Q129" i="1"/>
  <c r="N119" i="1"/>
  <c r="Q4" i="1"/>
  <c r="Q143" i="1"/>
  <c r="O230" i="1"/>
  <c r="Q230" i="1"/>
  <c r="N90" i="1"/>
  <c r="O90" i="1"/>
  <c r="Q90" i="1"/>
  <c r="N215" i="1"/>
  <c r="O215" i="1"/>
  <c r="U5" i="1"/>
  <c r="N355" i="1"/>
  <c r="O238" i="1"/>
  <c r="Q238" i="1"/>
  <c r="N284" i="1"/>
  <c r="O284" i="1"/>
  <c r="Q284" i="1"/>
  <c r="Q95" i="1"/>
  <c r="O112" i="1"/>
  <c r="Q112" i="1"/>
  <c r="Q356" i="1"/>
  <c r="E14" i="6"/>
  <c r="O214" i="1"/>
  <c r="Q214" i="1"/>
  <c r="Q94" i="1"/>
  <c r="O344" i="1"/>
  <c r="O371" i="1"/>
  <c r="N274" i="1"/>
  <c r="O274" i="1"/>
  <c r="Q274" i="1"/>
  <c r="Q68" i="1"/>
  <c r="Q360" i="1"/>
  <c r="O17" i="1"/>
  <c r="Q17" i="1"/>
  <c r="N361" i="1"/>
  <c r="E22" i="6"/>
  <c r="N54" i="1"/>
  <c r="O54" i="1"/>
  <c r="V5" i="1"/>
  <c r="W5" i="1"/>
  <c r="Q320" i="1"/>
  <c r="O47" i="1"/>
  <c r="Q47" i="1"/>
  <c r="N188" i="1"/>
  <c r="O115" i="1"/>
  <c r="Q115" i="1"/>
  <c r="Q336" i="1"/>
  <c r="Q307" i="1"/>
  <c r="Q303" i="1"/>
  <c r="O71" i="1"/>
  <c r="Q71" i="1"/>
  <c r="O44" i="1"/>
  <c r="Q44" i="1"/>
  <c r="O55" i="1"/>
  <c r="Q55" i="1"/>
  <c r="N102" i="1"/>
  <c r="O102" i="1"/>
  <c r="Q102" i="1"/>
  <c r="Q48" i="1"/>
  <c r="N209" i="1"/>
  <c r="O209" i="1"/>
  <c r="Q209" i="1"/>
  <c r="N249" i="1"/>
  <c r="O249" i="1"/>
  <c r="Q29" i="1"/>
  <c r="O255" i="1"/>
  <c r="Q255" i="1"/>
  <c r="Q27" i="1"/>
  <c r="O120" i="1"/>
  <c r="Q120" i="1"/>
  <c r="E9" i="6"/>
  <c r="O15" i="1"/>
  <c r="Q15" i="1"/>
  <c r="Q251" i="1"/>
  <c r="O239" i="1"/>
  <c r="Q239" i="1"/>
  <c r="O42" i="1"/>
  <c r="Q42" i="1"/>
  <c r="Q153" i="1"/>
  <c r="Q9" i="1"/>
  <c r="Q5" i="1"/>
  <c r="O196" i="1"/>
  <c r="N193" i="1"/>
  <c r="O193" i="1"/>
  <c r="Q193" i="1"/>
  <c r="N316" i="1"/>
  <c r="N161" i="1"/>
  <c r="O161" i="1"/>
  <c r="Q161" i="1"/>
  <c r="N50" i="1"/>
  <c r="O50" i="1"/>
  <c r="Q50" i="1"/>
  <c r="A7" i="3"/>
  <c r="L6" i="6"/>
  <c r="G13" i="2"/>
  <c r="L29" i="6"/>
  <c r="G29" i="2"/>
  <c r="L26" i="6"/>
  <c r="G20" i="2"/>
  <c r="L25" i="6"/>
  <c r="L23" i="6"/>
  <c r="L18" i="6"/>
  <c r="L17" i="6"/>
  <c r="G19" i="2"/>
  <c r="L3" i="6"/>
  <c r="L27" i="6"/>
  <c r="G4" i="2"/>
  <c r="L20" i="6"/>
  <c r="G21" i="2"/>
  <c r="G27" i="2"/>
  <c r="G24" i="2"/>
  <c r="L8" i="6"/>
  <c r="L15" i="6"/>
  <c r="L10" i="6"/>
  <c r="G3" i="2"/>
  <c r="H16" i="2"/>
  <c r="L14" i="6"/>
  <c r="L13" i="6"/>
  <c r="G25" i="2"/>
  <c r="L24" i="6"/>
  <c r="L28" i="6"/>
  <c r="L19" i="6"/>
  <c r="L5" i="6"/>
  <c r="G17" i="2"/>
  <c r="G28" i="2"/>
  <c r="G14" i="2"/>
  <c r="L12" i="6"/>
  <c r="L16" i="6"/>
  <c r="L9" i="6"/>
  <c r="G7" i="2"/>
  <c r="L2" i="6"/>
  <c r="G15" i="2"/>
  <c r="G30" i="2"/>
  <c r="G8" i="2"/>
  <c r="L7" i="6"/>
  <c r="L22" i="6"/>
  <c r="G22" i="2"/>
  <c r="G23" i="2"/>
  <c r="G18" i="2"/>
  <c r="G11" i="2"/>
  <c r="G12" i="2"/>
  <c r="L21" i="6"/>
  <c r="G26" i="2"/>
  <c r="G2" i="2"/>
  <c r="G10" i="2"/>
  <c r="L11" i="6"/>
  <c r="G9" i="2"/>
  <c r="G6" i="2"/>
  <c r="G31" i="2"/>
  <c r="G5" i="2"/>
  <c r="R6" i="3"/>
  <c r="L30" i="6"/>
  <c r="L4" i="6"/>
  <c r="O96" i="1"/>
  <c r="E30" i="6"/>
  <c r="O355" i="1"/>
  <c r="Q355" i="1"/>
  <c r="E16" i="6"/>
  <c r="O119" i="1"/>
  <c r="Q119" i="1"/>
  <c r="O342" i="1"/>
  <c r="Q342" i="1"/>
  <c r="E3" i="6"/>
  <c r="O350" i="1"/>
  <c r="Q350" i="1"/>
  <c r="E11" i="6"/>
  <c r="O351" i="1"/>
  <c r="Q351" i="1"/>
  <c r="E12" i="6"/>
  <c r="O362" i="1"/>
  <c r="Q362" i="1"/>
  <c r="E23" i="6"/>
  <c r="O182" i="1"/>
  <c r="Q182" i="1"/>
  <c r="O190" i="1"/>
  <c r="Q190" i="1"/>
  <c r="O349" i="1"/>
  <c r="Q349" i="1"/>
  <c r="E10" i="6"/>
  <c r="D2" i="2"/>
  <c r="D28" i="2"/>
  <c r="D18" i="2"/>
  <c r="D25" i="2"/>
  <c r="D16" i="2"/>
  <c r="D12" i="2"/>
  <c r="D5" i="2"/>
  <c r="D3" i="2"/>
  <c r="D13" i="2"/>
  <c r="D4" i="2"/>
  <c r="Q196" i="1"/>
  <c r="Q56" i="1"/>
  <c r="D15" i="2"/>
  <c r="Q344" i="1"/>
  <c r="D21" i="2"/>
  <c r="O316" i="1"/>
  <c r="D29" i="2"/>
  <c r="Q54" i="1"/>
  <c r="D6" i="2"/>
  <c r="D31" i="2"/>
  <c r="Q249" i="1"/>
  <c r="D11" i="2"/>
  <c r="O188" i="1"/>
  <c r="D19" i="2"/>
  <c r="E15" i="6"/>
  <c r="O361" i="1"/>
  <c r="Q361" i="1"/>
  <c r="D8" i="2"/>
  <c r="E27" i="6"/>
  <c r="O136" i="1"/>
  <c r="Q136" i="1"/>
  <c r="Q215" i="1"/>
  <c r="D10" i="2"/>
  <c r="D7" i="2"/>
  <c r="D20" i="2"/>
  <c r="O220" i="1"/>
  <c r="D26" i="2"/>
  <c r="O332" i="1"/>
  <c r="D9" i="2"/>
  <c r="A8" i="3"/>
  <c r="B5" i="3" a="1"/>
  <c r="B4" i="3" a="1"/>
  <c r="H30" i="2"/>
  <c r="H6" i="2"/>
  <c r="M24" i="6"/>
  <c r="M8" i="6"/>
  <c r="B6" i="3" a="1"/>
  <c r="M18" i="6"/>
  <c r="H5" i="2"/>
  <c r="M21" i="6"/>
  <c r="M14" i="6"/>
  <c r="M3" i="6"/>
  <c r="H9" i="2"/>
  <c r="H2" i="2"/>
  <c r="M20" i="6"/>
  <c r="H7" i="2"/>
  <c r="M28" i="6"/>
  <c r="H19" i="2"/>
  <c r="M11" i="6"/>
  <c r="H13" i="2"/>
  <c r="H17" i="2"/>
  <c r="M19" i="6"/>
  <c r="M12" i="6"/>
  <c r="M17" i="6"/>
  <c r="H20" i="2"/>
  <c r="B2" i="3" a="1"/>
  <c r="H31" i="2"/>
  <c r="M22" i="6"/>
  <c r="B3" i="3" a="1"/>
  <c r="H25" i="2"/>
  <c r="M6" i="6"/>
  <c r="H28" i="2"/>
  <c r="H26" i="2"/>
  <c r="M9" i="6"/>
  <c r="M25" i="6"/>
  <c r="H11" i="2"/>
  <c r="M2" i="6"/>
  <c r="M15" i="6"/>
  <c r="M5" i="6"/>
  <c r="M23" i="6"/>
  <c r="H29" i="2"/>
  <c r="H15" i="2"/>
  <c r="M4" i="6"/>
  <c r="H12" i="2"/>
  <c r="M30" i="6"/>
  <c r="H24" i="2"/>
  <c r="H4" i="2"/>
  <c r="H8" i="2"/>
  <c r="M29" i="6"/>
  <c r="M16" i="6"/>
  <c r="M10" i="6"/>
  <c r="H3" i="2"/>
  <c r="M13" i="6"/>
  <c r="H27" i="2"/>
  <c r="M7" i="6"/>
  <c r="H21" i="2"/>
  <c r="M27" i="6"/>
  <c r="H18" i="2"/>
  <c r="I16" i="2"/>
  <c r="H14" i="2"/>
  <c r="R7" i="3"/>
  <c r="H22" i="2"/>
  <c r="H10" i="2"/>
  <c r="H23" i="2"/>
  <c r="M26" i="6"/>
  <c r="B5" i="3"/>
  <c r="D22" i="2"/>
  <c r="B4" i="3"/>
  <c r="D30" i="2"/>
  <c r="Q96" i="1"/>
  <c r="D23" i="2"/>
  <c r="Q188" i="1"/>
  <c r="D27" i="2"/>
  <c r="D14" i="2"/>
  <c r="Q220" i="1"/>
  <c r="B3" i="3"/>
  <c r="B2" i="3"/>
  <c r="D24" i="2"/>
  <c r="Q332" i="1"/>
  <c r="Q316" i="1"/>
  <c r="D17" i="2"/>
  <c r="B6" i="3"/>
  <c r="A9" i="3"/>
  <c r="N2" i="6"/>
  <c r="I2" i="2"/>
  <c r="I25" i="2"/>
  <c r="N8" i="6"/>
  <c r="I17" i="2"/>
  <c r="AA7" i="2" a="1"/>
  <c r="I19" i="2"/>
  <c r="N16" i="6"/>
  <c r="N15" i="6"/>
  <c r="I22" i="2"/>
  <c r="N6" i="6"/>
  <c r="I3" i="2"/>
  <c r="N19" i="6"/>
  <c r="I4" i="2"/>
  <c r="N17" i="6"/>
  <c r="N27" i="6"/>
  <c r="I30" i="2"/>
  <c r="I14" i="2"/>
  <c r="I18" i="2"/>
  <c r="N29" i="6"/>
  <c r="N5" i="6"/>
  <c r="N28" i="6"/>
  <c r="I21" i="2"/>
  <c r="N11" i="6"/>
  <c r="N23" i="6"/>
  <c r="I24" i="2"/>
  <c r="I31" i="2"/>
  <c r="I20" i="2"/>
  <c r="I26" i="2"/>
  <c r="I28" i="2"/>
  <c r="I13" i="2"/>
  <c r="J16" i="2"/>
  <c r="I23" i="2"/>
  <c r="I10" i="2"/>
  <c r="N22" i="6"/>
  <c r="N30" i="6"/>
  <c r="I5" i="2"/>
  <c r="B7" i="3" a="1"/>
  <c r="N7" i="6"/>
  <c r="N3" i="6"/>
  <c r="I15" i="2"/>
  <c r="I12" i="2"/>
  <c r="N18" i="6"/>
  <c r="I11" i="2"/>
  <c r="N4" i="6"/>
  <c r="N21" i="6"/>
  <c r="I7" i="2"/>
  <c r="N9" i="6"/>
  <c r="N20" i="6"/>
  <c r="N14" i="6"/>
  <c r="N24" i="6"/>
  <c r="N12" i="6"/>
  <c r="N25" i="6"/>
  <c r="I29" i="2"/>
  <c r="N10" i="6"/>
  <c r="N26" i="6"/>
  <c r="I27" i="2"/>
  <c r="N13" i="6"/>
  <c r="I9" i="2"/>
  <c r="I6" i="2"/>
  <c r="I8" i="2"/>
  <c r="R8" i="3"/>
  <c r="AA7" i="2"/>
  <c r="B7" i="3"/>
  <c r="A10" i="3"/>
  <c r="J25" i="2"/>
  <c r="J4" i="2"/>
  <c r="J2" i="2"/>
  <c r="J28" i="2"/>
  <c r="J15" i="2"/>
  <c r="J21" i="2"/>
  <c r="J31" i="2"/>
  <c r="J26" i="2"/>
  <c r="J19" i="2"/>
  <c r="K16" i="2"/>
  <c r="J22" i="2"/>
  <c r="N17" i="2" a="1"/>
  <c r="J13" i="2"/>
  <c r="J7" i="2"/>
  <c r="J20" i="2"/>
  <c r="J3" i="2"/>
  <c r="R9" i="3"/>
  <c r="J30" i="2"/>
  <c r="J24" i="2"/>
  <c r="N4" i="2" a="1"/>
  <c r="J12" i="2"/>
  <c r="N29" i="2" a="1"/>
  <c r="J9" i="2"/>
  <c r="J6" i="2"/>
  <c r="B8" i="3" a="1"/>
  <c r="J14" i="2"/>
  <c r="J27" i="2"/>
  <c r="J23" i="2"/>
  <c r="N24" i="2" a="1"/>
  <c r="N10" i="2" a="1"/>
  <c r="N2" i="2" a="1"/>
  <c r="J11" i="2"/>
  <c r="J8" i="2"/>
  <c r="N20" i="2" a="1"/>
  <c r="J17" i="2"/>
  <c r="J18" i="2"/>
  <c r="J10" i="2"/>
  <c r="J29" i="2"/>
  <c r="J5" i="2"/>
  <c r="N13" i="2" a="1"/>
  <c r="N29" i="2"/>
  <c r="N13" i="2"/>
  <c r="N17" i="2"/>
  <c r="N2" i="2"/>
  <c r="N24" i="2"/>
  <c r="N4" i="2"/>
  <c r="N20" i="2"/>
  <c r="N10" i="2"/>
  <c r="AB7" i="2" a="1"/>
  <c r="AB7" i="2"/>
  <c r="B8" i="3"/>
  <c r="A11" i="3"/>
  <c r="K2" i="2"/>
  <c r="K10" i="2"/>
  <c r="K15" i="2"/>
  <c r="N7" i="2" a="1"/>
  <c r="K31" i="2"/>
  <c r="N28" i="2" a="1"/>
  <c r="K8" i="2"/>
  <c r="K7" i="2"/>
  <c r="N26" i="2" a="1"/>
  <c r="K4" i="2"/>
  <c r="K5" i="2"/>
  <c r="K21" i="2"/>
  <c r="K28" i="2"/>
  <c r="K18" i="2"/>
  <c r="N3" i="2" a="1"/>
  <c r="K20" i="2"/>
  <c r="O17" i="2" a="1"/>
  <c r="K25" i="2"/>
  <c r="N19" i="2" a="1"/>
  <c r="K3" i="2"/>
  <c r="K19" i="2"/>
  <c r="K26" i="2"/>
  <c r="K30" i="2"/>
  <c r="N11" i="2" a="1"/>
  <c r="N18" i="2" a="1"/>
  <c r="N14" i="2" a="1"/>
  <c r="K27" i="2"/>
  <c r="K9" i="2"/>
  <c r="N16" i="2" a="1"/>
  <c r="K24" i="2"/>
  <c r="N23" i="2" a="1"/>
  <c r="N15" i="2" a="1"/>
  <c r="O13" i="2" a="1"/>
  <c r="K6" i="2"/>
  <c r="N8" i="2" a="1"/>
  <c r="K23" i="2"/>
  <c r="N21" i="2" a="1"/>
  <c r="O2" i="2" a="1"/>
  <c r="O20" i="2" a="1"/>
  <c r="L16" i="2"/>
  <c r="B9" i="3" a="1"/>
  <c r="N31" i="2" a="1"/>
  <c r="K13" i="2"/>
  <c r="N5" i="2" a="1"/>
  <c r="N30" i="2" a="1"/>
  <c r="N22" i="2" a="1"/>
  <c r="N25" i="2" a="1"/>
  <c r="O10" i="2" a="1"/>
  <c r="K29" i="2"/>
  <c r="N12" i="2" a="1"/>
  <c r="O29" i="2" a="1"/>
  <c r="N9" i="2" a="1"/>
  <c r="K12" i="2"/>
  <c r="K17" i="2"/>
  <c r="K11" i="2"/>
  <c r="O24" i="2" a="1"/>
  <c r="N6" i="2" a="1"/>
  <c r="O4" i="2" a="1"/>
  <c r="K22" i="2"/>
  <c r="N27" i="2" a="1"/>
  <c r="K14" i="2"/>
  <c r="R10" i="3"/>
  <c r="N30" i="2"/>
  <c r="N15" i="2"/>
  <c r="N19" i="2"/>
  <c r="N16" i="2"/>
  <c r="N9" i="2"/>
  <c r="N5" i="2"/>
  <c r="N28" i="2"/>
  <c r="N23" i="2"/>
  <c r="N27" i="2"/>
  <c r="N12" i="2"/>
  <c r="N14" i="2"/>
  <c r="N3" i="2"/>
  <c r="N7" i="2"/>
  <c r="N18" i="2"/>
  <c r="N26" i="2"/>
  <c r="N21" i="2"/>
  <c r="N11" i="2"/>
  <c r="N6" i="2"/>
  <c r="N25" i="2"/>
  <c r="N22" i="2"/>
  <c r="N31" i="2"/>
  <c r="N8" i="2"/>
  <c r="O20" i="2"/>
  <c r="O2" i="2"/>
  <c r="O13" i="2"/>
  <c r="O4" i="2"/>
  <c r="O10" i="2"/>
  <c r="O24" i="2"/>
  <c r="O17" i="2"/>
  <c r="O29" i="2"/>
  <c r="B9" i="3"/>
  <c r="A12" i="3"/>
  <c r="O27" i="2" a="1"/>
  <c r="P4" i="2" a="1"/>
  <c r="O31" i="2" a="1"/>
  <c r="O3" i="2" a="1"/>
  <c r="L9" i="2"/>
  <c r="L8" i="2"/>
  <c r="O12" i="2" a="1"/>
  <c r="L5" i="2"/>
  <c r="L19" i="2"/>
  <c r="L18" i="2"/>
  <c r="O26" i="2" a="1"/>
  <c r="O30" i="2" a="1"/>
  <c r="B10" i="3" a="1"/>
  <c r="P20" i="2" a="1"/>
  <c r="L25" i="2"/>
  <c r="L14" i="2"/>
  <c r="O22" i="2" a="1"/>
  <c r="L17" i="2"/>
  <c r="O28" i="2" a="1"/>
  <c r="O5" i="2" a="1"/>
  <c r="L21" i="2"/>
  <c r="O11" i="2" a="1"/>
  <c r="L31" i="2"/>
  <c r="P24" i="2" a="1"/>
  <c r="O9" i="2" a="1"/>
  <c r="L10" i="2"/>
  <c r="O15" i="2" a="1"/>
  <c r="L27" i="2"/>
  <c r="O18" i="2" a="1"/>
  <c r="P10" i="2" a="1"/>
  <c r="O23" i="2" a="1"/>
  <c r="P17" i="2" a="1"/>
  <c r="O21" i="2" a="1"/>
  <c r="P13" i="2" a="1"/>
  <c r="L28" i="2"/>
  <c r="L26" i="2"/>
  <c r="O6" i="2" a="1"/>
  <c r="L6" i="2"/>
  <c r="O8" i="2" a="1"/>
  <c r="L24" i="2"/>
  <c r="O16" i="2" a="1"/>
  <c r="L20" i="2"/>
  <c r="L13" i="2"/>
  <c r="M16" i="2"/>
  <c r="L29" i="2"/>
  <c r="L7" i="2"/>
  <c r="P29" i="2" a="1"/>
  <c r="R11" i="3"/>
  <c r="O19" i="2" a="1"/>
  <c r="L4" i="2"/>
  <c r="L30" i="2"/>
  <c r="O25" i="2" a="1"/>
  <c r="L2" i="2"/>
  <c r="O14" i="2" a="1"/>
  <c r="L23" i="2"/>
  <c r="L11" i="2"/>
  <c r="O7" i="2" a="1"/>
  <c r="L15" i="2"/>
  <c r="L3" i="2"/>
  <c r="L22" i="2"/>
  <c r="P2" i="2" a="1"/>
  <c r="L12" i="2"/>
  <c r="O11" i="2"/>
  <c r="O30" i="2"/>
  <c r="O21" i="2"/>
  <c r="O23" i="2"/>
  <c r="O12" i="2"/>
  <c r="O26" i="2"/>
  <c r="O28" i="2"/>
  <c r="O8" i="2"/>
  <c r="O5" i="2"/>
  <c r="O7" i="2"/>
  <c r="O22" i="2"/>
  <c r="O3" i="2"/>
  <c r="O16" i="2"/>
  <c r="O18" i="2"/>
  <c r="O31" i="2"/>
  <c r="O9" i="2"/>
  <c r="O25" i="2"/>
  <c r="O14" i="2"/>
  <c r="O19" i="2"/>
  <c r="O6" i="2"/>
  <c r="O15" i="2"/>
  <c r="O27" i="2"/>
  <c r="B10" i="3"/>
  <c r="P29" i="2"/>
  <c r="P17" i="2"/>
  <c r="P24" i="2"/>
  <c r="P10" i="2"/>
  <c r="P4" i="2"/>
  <c r="P13" i="2"/>
  <c r="P2" i="2"/>
  <c r="P20" i="2"/>
  <c r="A13" i="3"/>
  <c r="P21" i="2" a="1"/>
  <c r="Q29" i="2" a="1"/>
  <c r="M4" i="2"/>
  <c r="M17" i="2"/>
  <c r="M29" i="2"/>
  <c r="M11" i="2"/>
  <c r="Q2" i="2" a="1"/>
  <c r="P25" i="2" a="1"/>
  <c r="Q20" i="2" a="1"/>
  <c r="Q17" i="2" a="1"/>
  <c r="M22" i="2"/>
  <c r="M19" i="2"/>
  <c r="M3" i="2"/>
  <c r="M9" i="2"/>
  <c r="P22" i="2" a="1"/>
  <c r="M12" i="2"/>
  <c r="M2" i="2"/>
  <c r="P12" i="2" a="1"/>
  <c r="Q24" i="2" a="1"/>
  <c r="M31" i="2"/>
  <c r="M5" i="2"/>
  <c r="M24" i="2"/>
  <c r="M23" i="2"/>
  <c r="P18" i="2" a="1"/>
  <c r="Q4" i="2" a="1"/>
  <c r="M6" i="2"/>
  <c r="P5" i="2" a="1"/>
  <c r="P19" i="2" a="1"/>
  <c r="M7" i="2"/>
  <c r="M21" i="2"/>
  <c r="P15" i="2" a="1"/>
  <c r="M20" i="2"/>
  <c r="M14" i="2"/>
  <c r="M10" i="2"/>
  <c r="P14" i="2" a="1"/>
  <c r="M15" i="2"/>
  <c r="M26" i="2"/>
  <c r="M8" i="2"/>
  <c r="B11" i="3" a="1"/>
  <c r="Q10" i="2" a="1"/>
  <c r="P16" i="2" a="1"/>
  <c r="P30" i="2" a="1"/>
  <c r="M30" i="2"/>
  <c r="P28" i="2" a="1"/>
  <c r="P7" i="2" a="1"/>
  <c r="P31" i="2" a="1"/>
  <c r="P23" i="2" a="1"/>
  <c r="P8" i="2" a="1"/>
  <c r="P9" i="2" a="1"/>
  <c r="P6" i="2" a="1"/>
  <c r="Q13" i="2" a="1"/>
  <c r="M27" i="2"/>
  <c r="M13" i="2"/>
  <c r="P26" i="2" a="1"/>
  <c r="M18" i="2"/>
  <c r="M28" i="2"/>
  <c r="P27" i="2" a="1"/>
  <c r="P3" i="2" a="1"/>
  <c r="P11" i="2" a="1"/>
  <c r="M25" i="2"/>
  <c r="R12" i="3"/>
  <c r="P14" i="2"/>
  <c r="P25" i="2"/>
  <c r="P5" i="2"/>
  <c r="P11" i="2"/>
  <c r="P9" i="2"/>
  <c r="P8" i="2"/>
  <c r="P7" i="2"/>
  <c r="P31" i="2"/>
  <c r="P28" i="2"/>
  <c r="P18" i="2"/>
  <c r="P15" i="2"/>
  <c r="P12" i="2"/>
  <c r="P6" i="2"/>
  <c r="P3" i="2"/>
  <c r="P23" i="2"/>
  <c r="P30" i="2"/>
  <c r="P27" i="2"/>
  <c r="P26" i="2"/>
  <c r="P16" i="2"/>
  <c r="P19" i="2"/>
  <c r="P22" i="2"/>
  <c r="P21" i="2"/>
  <c r="B11" i="3"/>
  <c r="Q29" i="2"/>
  <c r="Q24" i="2"/>
  <c r="Q20" i="2"/>
  <c r="Q13" i="2"/>
  <c r="Q4" i="2"/>
  <c r="Q10" i="2"/>
  <c r="Q17" i="2"/>
  <c r="Q2" i="2"/>
  <c r="A14" i="3"/>
  <c r="R13" i="3"/>
  <c r="Q5" i="2" a="1"/>
  <c r="Q21" i="2" a="1"/>
  <c r="R2" i="2" a="1"/>
  <c r="R20" i="2" a="1"/>
  <c r="Q15" i="2" a="1"/>
  <c r="Q14" i="2" a="1"/>
  <c r="Q16" i="2" a="1"/>
  <c r="Q11" i="2" a="1"/>
  <c r="Q23" i="2" a="1"/>
  <c r="R13" i="2" a="1"/>
  <c r="Q12" i="2" a="1"/>
  <c r="B12" i="3" a="1"/>
  <c r="Q28" i="2" a="1"/>
  <c r="Q27" i="2" a="1"/>
  <c r="R4" i="2" a="1"/>
  <c r="Q19" i="2" a="1"/>
  <c r="Q31" i="2" a="1"/>
  <c r="Q9" i="2" a="1"/>
  <c r="Q6" i="2" a="1"/>
  <c r="Q30" i="2" a="1"/>
  <c r="Q3" i="2" a="1"/>
  <c r="R24" i="2" a="1"/>
  <c r="Q7" i="2" a="1"/>
  <c r="Q25" i="2" a="1"/>
  <c r="Q18" i="2" a="1"/>
  <c r="Q8" i="2" a="1"/>
  <c r="R17" i="2" a="1"/>
  <c r="R29" i="2" a="1"/>
  <c r="Q26" i="2" a="1"/>
  <c r="Q22" i="2" a="1"/>
  <c r="R10" i="2" a="1"/>
  <c r="W22" i="2"/>
  <c r="W27" i="2"/>
  <c r="W28" i="2"/>
  <c r="W30" i="2"/>
  <c r="W24" i="2"/>
  <c r="W31" i="2"/>
  <c r="W19" i="2"/>
  <c r="W20" i="2"/>
  <c r="W13" i="2"/>
  <c r="W12" i="2"/>
  <c r="W8" i="2"/>
  <c r="W4" i="2"/>
  <c r="W18" i="2"/>
  <c r="W25" i="2"/>
  <c r="W10" i="2"/>
  <c r="Q30" i="2"/>
  <c r="Q31" i="2"/>
  <c r="Q23" i="2"/>
  <c r="Q7" i="2"/>
  <c r="Q22" i="2"/>
  <c r="Q6" i="2"/>
  <c r="Q19" i="2"/>
  <c r="Q12" i="2"/>
  <c r="Q11" i="2"/>
  <c r="Q21" i="2"/>
  <c r="Q3" i="2"/>
  <c r="Q8" i="2"/>
  <c r="Q9" i="2"/>
  <c r="Q16" i="2"/>
  <c r="Q15" i="2"/>
  <c r="Q5" i="2"/>
  <c r="Q26" i="2"/>
  <c r="Q18" i="2"/>
  <c r="Q25" i="2"/>
  <c r="Q27" i="2"/>
  <c r="Q28" i="2"/>
  <c r="Q14" i="2"/>
  <c r="W21" i="2"/>
  <c r="W29" i="2"/>
  <c r="W23" i="2"/>
  <c r="W17" i="2"/>
  <c r="W5" i="2"/>
  <c r="W16" i="2"/>
  <c r="W2" i="2"/>
  <c r="W3" i="2"/>
  <c r="W26" i="2"/>
  <c r="W14" i="2"/>
  <c r="W6" i="2"/>
  <c r="W7" i="2"/>
  <c r="W9" i="2"/>
  <c r="W11" i="2"/>
  <c r="W15" i="2"/>
  <c r="B12" i="3"/>
  <c r="R4" i="2"/>
  <c r="R13" i="2"/>
  <c r="R2" i="2"/>
  <c r="R20" i="2"/>
  <c r="R17" i="2"/>
  <c r="R24" i="2"/>
  <c r="R10" i="2"/>
  <c r="R29" i="2"/>
  <c r="A15" i="3"/>
  <c r="B13" i="3" a="1"/>
  <c r="R14" i="3"/>
  <c r="R30" i="2" a="1"/>
  <c r="R3" i="2" a="1"/>
  <c r="R8" i="2" a="1"/>
  <c r="R9" i="2" a="1"/>
  <c r="R28" i="2" a="1"/>
  <c r="S13" i="2" a="1"/>
  <c r="R12" i="2" a="1"/>
  <c r="R5" i="2" a="1"/>
  <c r="R23" i="2" a="1"/>
  <c r="R11" i="2" a="1"/>
  <c r="R25" i="2" a="1"/>
  <c r="R27" i="2" a="1"/>
  <c r="R14" i="2" a="1"/>
  <c r="S24" i="2" a="1"/>
  <c r="R7" i="2" a="1"/>
  <c r="R26" i="2" a="1"/>
  <c r="S20" i="2" a="1"/>
  <c r="S4" i="2" a="1"/>
  <c r="R19" i="2" a="1"/>
  <c r="R15" i="2" a="1"/>
  <c r="R31" i="2" a="1"/>
  <c r="R6" i="2" a="1"/>
  <c r="S10" i="2" a="1"/>
  <c r="R16" i="2" a="1"/>
  <c r="R18" i="2" a="1"/>
  <c r="S17" i="2" a="1"/>
  <c r="R21" i="2" a="1"/>
  <c r="S29" i="2" a="1"/>
  <c r="S2" i="2" a="1"/>
  <c r="R22" i="2" a="1"/>
  <c r="B13" i="3"/>
  <c r="R15" i="2"/>
  <c r="R19" i="2"/>
  <c r="R16" i="2"/>
  <c r="R28" i="2"/>
  <c r="R9" i="2"/>
  <c r="R22" i="2"/>
  <c r="R14" i="2"/>
  <c r="R27" i="2"/>
  <c r="R8" i="2"/>
  <c r="R7" i="2"/>
  <c r="R5" i="2"/>
  <c r="R12" i="2"/>
  <c r="R6" i="2"/>
  <c r="R25" i="2"/>
  <c r="R3" i="2"/>
  <c r="R23" i="2"/>
  <c r="R18" i="2"/>
  <c r="R21" i="2"/>
  <c r="R31" i="2"/>
  <c r="R26" i="2"/>
  <c r="R11" i="2"/>
  <c r="R30" i="2"/>
  <c r="S10" i="2"/>
  <c r="S29" i="2"/>
  <c r="S24" i="2"/>
  <c r="S17" i="2"/>
  <c r="S13" i="2"/>
  <c r="S20" i="2"/>
  <c r="S2" i="2"/>
  <c r="S4" i="2"/>
  <c r="A16" i="3"/>
  <c r="R15" i="3"/>
  <c r="B14" i="3" a="1"/>
  <c r="T24" i="2" a="1"/>
  <c r="S30" i="2" a="1"/>
  <c r="S11" i="2" a="1"/>
  <c r="S15" i="2" a="1"/>
  <c r="S22" i="2" a="1"/>
  <c r="S28" i="2" a="1"/>
  <c r="T29" i="2" a="1"/>
  <c r="S18" i="2" a="1"/>
  <c r="S3" i="2" a="1"/>
  <c r="T4" i="2" a="1"/>
  <c r="T13" i="2" a="1"/>
  <c r="S23" i="2" a="1"/>
  <c r="T10" i="2" a="1"/>
  <c r="T17" i="2" a="1"/>
  <c r="S19" i="2" a="1"/>
  <c r="S25" i="2" a="1"/>
  <c r="S12" i="2" a="1"/>
  <c r="S14" i="2" a="1"/>
  <c r="S26" i="2" a="1"/>
  <c r="S16" i="2" a="1"/>
  <c r="S27" i="2" a="1"/>
  <c r="S8" i="2" a="1"/>
  <c r="S9" i="2" a="1"/>
  <c r="S7" i="2" a="1"/>
  <c r="S31" i="2" a="1"/>
  <c r="T2" i="2" a="1"/>
  <c r="S21" i="2" a="1"/>
  <c r="S5" i="2" a="1"/>
  <c r="T20" i="2" a="1"/>
  <c r="S6" i="2" a="1"/>
  <c r="B14" i="3"/>
  <c r="S23" i="2"/>
  <c r="S27" i="2"/>
  <c r="S3" i="2"/>
  <c r="S14" i="2"/>
  <c r="S11" i="2"/>
  <c r="S6" i="2"/>
  <c r="S9" i="2"/>
  <c r="S8" i="2"/>
  <c r="S26" i="2"/>
  <c r="S12" i="2"/>
  <c r="S28" i="2"/>
  <c r="S30" i="2"/>
  <c r="S31" i="2"/>
  <c r="S5" i="2"/>
  <c r="S16" i="2"/>
  <c r="S18" i="2"/>
  <c r="S25" i="2"/>
  <c r="S22" i="2"/>
  <c r="S21" i="2"/>
  <c r="S7" i="2"/>
  <c r="S19" i="2"/>
  <c r="S15" i="2"/>
  <c r="T24" i="2"/>
  <c r="X24" i="2"/>
  <c r="T29" i="2"/>
  <c r="X29" i="2"/>
  <c r="T17" i="2"/>
  <c r="X17" i="2"/>
  <c r="T2" i="2"/>
  <c r="X2" i="2"/>
  <c r="T20" i="2"/>
  <c r="X20" i="2"/>
  <c r="T4" i="2"/>
  <c r="X4" i="2"/>
  <c r="T13" i="2"/>
  <c r="X13" i="2"/>
  <c r="T10" i="2"/>
  <c r="X10" i="2"/>
  <c r="A17" i="3"/>
  <c r="R16" i="3"/>
  <c r="B15" i="3" a="1"/>
  <c r="T21" i="2" a="1"/>
  <c r="T7" i="2" a="1"/>
  <c r="T16" i="2" a="1"/>
  <c r="T23" i="2" a="1"/>
  <c r="U13" i="2" a="1"/>
  <c r="U29" i="2" a="1"/>
  <c r="T8" i="2" a="1"/>
  <c r="T15" i="2" a="1"/>
  <c r="T5" i="2" a="1"/>
  <c r="U4" i="2" a="1"/>
  <c r="T9" i="2" a="1"/>
  <c r="T26" i="2" a="1"/>
  <c r="U10" i="2" a="1"/>
  <c r="T6" i="2" a="1"/>
  <c r="T18" i="2" a="1"/>
  <c r="T27" i="2" a="1"/>
  <c r="T11" i="2" a="1"/>
  <c r="T31" i="2" a="1"/>
  <c r="T30" i="2" a="1"/>
  <c r="T25" i="2" a="1"/>
  <c r="U17" i="2" a="1"/>
  <c r="T12" i="2" a="1"/>
  <c r="T14" i="2" a="1"/>
  <c r="U2" i="2" a="1"/>
  <c r="T22" i="2" a="1"/>
  <c r="U24" i="2" a="1"/>
  <c r="U20" i="2" a="1"/>
  <c r="T3" i="2" a="1"/>
  <c r="T19" i="2" a="1"/>
  <c r="T28" i="2" a="1"/>
  <c r="B15" i="3"/>
  <c r="T22" i="2"/>
  <c r="X22" i="2"/>
  <c r="T12" i="2"/>
  <c r="X12" i="2"/>
  <c r="T27" i="2"/>
  <c r="X27" i="2"/>
  <c r="T18" i="2"/>
  <c r="X18" i="2"/>
  <c r="T8" i="2"/>
  <c r="X8" i="2"/>
  <c r="T16" i="2"/>
  <c r="X16" i="2"/>
  <c r="T9" i="2"/>
  <c r="X9" i="2"/>
  <c r="T19" i="2"/>
  <c r="X19" i="2"/>
  <c r="T31" i="2"/>
  <c r="X31" i="2"/>
  <c r="T11" i="2"/>
  <c r="X11" i="2"/>
  <c r="T15" i="2"/>
  <c r="X15" i="2"/>
  <c r="T6" i="2"/>
  <c r="X6" i="2"/>
  <c r="T7" i="2"/>
  <c r="X7" i="2"/>
  <c r="T30" i="2"/>
  <c r="X30" i="2"/>
  <c r="T14" i="2"/>
  <c r="X14" i="2"/>
  <c r="T5" i="2"/>
  <c r="X5" i="2"/>
  <c r="T21" i="2"/>
  <c r="X21" i="2"/>
  <c r="T28" i="2"/>
  <c r="X28" i="2"/>
  <c r="T3" i="2"/>
  <c r="X3" i="2"/>
  <c r="T25" i="2"/>
  <c r="X25" i="2"/>
  <c r="T26" i="2"/>
  <c r="X26" i="2"/>
  <c r="T23" i="2"/>
  <c r="X23" i="2"/>
  <c r="U17" i="2"/>
  <c r="U24" i="2"/>
  <c r="U4" i="2"/>
  <c r="U10" i="2"/>
  <c r="U29" i="2"/>
  <c r="U13" i="2"/>
  <c r="U20" i="2"/>
  <c r="U2" i="2"/>
  <c r="R17" i="3"/>
  <c r="B17" i="3" a="1"/>
  <c r="B17" i="3"/>
  <c r="B16" i="3" a="1"/>
  <c r="U22" i="2" a="1"/>
  <c r="U3" i="2" a="1"/>
  <c r="U7" i="2" a="1"/>
  <c r="V2" i="2" a="1"/>
  <c r="V29" i="2" a="1"/>
  <c r="U26" i="2" a="1"/>
  <c r="U16" i="2" a="1"/>
  <c r="U30" i="2" a="1"/>
  <c r="U18" i="2" a="1"/>
  <c r="U9" i="2" a="1"/>
  <c r="U25" i="2" a="1"/>
  <c r="U31" i="2" a="1"/>
  <c r="V10" i="2" a="1"/>
  <c r="V17" i="2" a="1"/>
  <c r="V4" i="2" a="1"/>
  <c r="U27" i="2" a="1"/>
  <c r="U21" i="2" a="1"/>
  <c r="V20" i="2" a="1"/>
  <c r="U19" i="2" a="1"/>
  <c r="U5" i="2" a="1"/>
  <c r="U11" i="2" a="1"/>
  <c r="U6" i="2" a="1"/>
  <c r="U14" i="2" a="1"/>
  <c r="U8" i="2" a="1"/>
  <c r="U12" i="2" a="1"/>
  <c r="V24" i="2" a="1"/>
  <c r="V13" i="2" a="1"/>
  <c r="U23" i="2" a="1"/>
  <c r="U28" i="2" a="1"/>
  <c r="U15" i="2" a="1"/>
  <c r="B16" i="3"/>
  <c r="U5" i="2"/>
  <c r="U19" i="2"/>
  <c r="U14" i="2"/>
  <c r="U9" i="2"/>
  <c r="U23" i="2"/>
  <c r="U30" i="2"/>
  <c r="U16" i="2"/>
  <c r="U26" i="2"/>
  <c r="U7" i="2"/>
  <c r="U8" i="2"/>
  <c r="U25" i="2"/>
  <c r="U6" i="2"/>
  <c r="U18" i="2"/>
  <c r="U3" i="2"/>
  <c r="U15" i="2"/>
  <c r="U27" i="2"/>
  <c r="U28" i="2"/>
  <c r="U11" i="2"/>
  <c r="U12" i="2"/>
  <c r="U21" i="2"/>
  <c r="U31" i="2"/>
  <c r="U22" i="2"/>
  <c r="V4" i="2"/>
  <c r="V2" i="2"/>
  <c r="V20" i="2"/>
  <c r="V24" i="2"/>
  <c r="V13" i="2"/>
  <c r="V10" i="2"/>
  <c r="V17" i="2"/>
  <c r="V29" i="2"/>
  <c r="V5" i="2" a="1"/>
  <c r="V12" i="2" a="1"/>
  <c r="V3" i="2" a="1"/>
  <c r="V9" i="2" a="1"/>
  <c r="V22" i="2" a="1"/>
  <c r="V6" i="2" a="1"/>
  <c r="V16" i="2" a="1"/>
  <c r="V19" i="2" a="1"/>
  <c r="V27" i="2" a="1"/>
  <c r="V31" i="2" a="1"/>
  <c r="V25" i="2" a="1"/>
  <c r="V7" i="2" a="1"/>
  <c r="V15" i="2" a="1"/>
  <c r="V23" i="2" a="1"/>
  <c r="V11" i="2" a="1"/>
  <c r="V28" i="2" a="1"/>
  <c r="V8" i="2" a="1"/>
  <c r="V18" i="2" a="1"/>
  <c r="V30" i="2" a="1"/>
  <c r="V21" i="2" a="1"/>
  <c r="V26" i="2" a="1"/>
  <c r="V14" i="2" a="1"/>
  <c r="Y24" i="2"/>
  <c r="Y3" i="2"/>
  <c r="Y30" i="2"/>
  <c r="Y15" i="2"/>
  <c r="Y31" i="2"/>
  <c r="Y26" i="2"/>
  <c r="Y13" i="2"/>
  <c r="Y9" i="2"/>
  <c r="Y19" i="2"/>
  <c r="Y10" i="2"/>
  <c r="Y17" i="2"/>
  <c r="Y8" i="2"/>
  <c r="Y2" i="2"/>
  <c r="Y11" i="2"/>
  <c r="Y7" i="2"/>
  <c r="Y14" i="2"/>
  <c r="Y21" i="2"/>
  <c r="Y12" i="2"/>
  <c r="Y16" i="2"/>
  <c r="Y25" i="2"/>
  <c r="Y27" i="2"/>
  <c r="Y28" i="2"/>
  <c r="Y29" i="2"/>
  <c r="Y22" i="2"/>
  <c r="Y18" i="2"/>
  <c r="Y23" i="2"/>
  <c r="Y5" i="2"/>
  <c r="Y4" i="2"/>
  <c r="Y20" i="2"/>
  <c r="Y6" i="2"/>
  <c r="V27" i="2"/>
  <c r="V26" i="2"/>
  <c r="V15" i="2"/>
  <c r="V16" i="2"/>
  <c r="V22" i="2"/>
  <c r="V3" i="2"/>
  <c r="V30" i="2"/>
  <c r="V31" i="2"/>
  <c r="V18" i="2"/>
  <c r="V23" i="2"/>
  <c r="V21" i="2"/>
  <c r="V6" i="2"/>
  <c r="V9" i="2"/>
  <c r="V12" i="2"/>
  <c r="V25" i="2"/>
  <c r="V14" i="2"/>
  <c r="V11" i="2"/>
  <c r="V8" i="2"/>
  <c r="V19" i="2"/>
  <c r="V28" i="2"/>
  <c r="V7" i="2"/>
  <c r="V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<sst xmlns="http://schemas.openxmlformats.org/spreadsheetml/2006/main" count="1859" uniqueCount="544">
  <si>
    <t>Name</t>
  </si>
  <si>
    <t>Team</t>
  </si>
  <si>
    <t>TBF</t>
  </si>
  <si>
    <t>AVG</t>
  </si>
  <si>
    <t>BB</t>
  </si>
  <si>
    <t>SO</t>
  </si>
  <si>
    <t>Oliver Perez</t>
  </si>
  <si>
    <t>CLE</t>
  </si>
  <si>
    <t>CHC</t>
  </si>
  <si>
    <t>Tyler Chatwood</t>
  </si>
  <si>
    <t>TOR</t>
  </si>
  <si>
    <t>ARI</t>
  </si>
  <si>
    <t>WSN</t>
  </si>
  <si>
    <t>Craig Kimbrel</t>
  </si>
  <si>
    <t>Brad Hand</t>
  </si>
  <si>
    <t>Aroldis Chapman</t>
  </si>
  <si>
    <t>NYY</t>
  </si>
  <si>
    <t>Aaron Loup</t>
  </si>
  <si>
    <t>NYM</t>
  </si>
  <si>
    <t>Heath Hembree</t>
  </si>
  <si>
    <t>CIN</t>
  </si>
  <si>
    <t>KCR</t>
  </si>
  <si>
    <t>PIT</t>
  </si>
  <si>
    <t>Kyle Crick</t>
  </si>
  <si>
    <t>Louis Head</t>
  </si>
  <si>
    <t>TBR</t>
  </si>
  <si>
    <t>Taylor Rogers</t>
  </si>
  <si>
    <t>MIN</t>
  </si>
  <si>
    <t>Richard Rodriguez</t>
  </si>
  <si>
    <t>Jakob Junis</t>
  </si>
  <si>
    <t>MIL</t>
  </si>
  <si>
    <t>Josh Hader</t>
  </si>
  <si>
    <t>DET</t>
  </si>
  <si>
    <t>Alex Reyes</t>
  </si>
  <si>
    <t>STL</t>
  </si>
  <si>
    <t>Tim Mayza</t>
  </si>
  <si>
    <t>Cole Sulser</t>
  </si>
  <si>
    <t>BAL</t>
  </si>
  <si>
    <t>Kendall Graveman</t>
  </si>
  <si>
    <t>SEA</t>
  </si>
  <si>
    <t>J.P. Feyereisen</t>
  </si>
  <si>
    <t>COL</t>
  </si>
  <si>
    <t>Sean Reid-Foley</t>
  </si>
  <si>
    <t>Justin Steele</t>
  </si>
  <si>
    <t>Patrick Weigel</t>
  </si>
  <si>
    <t>Garrett Cleavinger</t>
  </si>
  <si>
    <t>LAD</t>
  </si>
  <si>
    <t>SFG</t>
  </si>
  <si>
    <t>SDP</t>
  </si>
  <si>
    <t>OAK</t>
  </si>
  <si>
    <t>Anthony Misiewicz</t>
  </si>
  <si>
    <t>Brandon Waddell</t>
  </si>
  <si>
    <t>Travis Lakins</t>
  </si>
  <si>
    <t>CHW</t>
  </si>
  <si>
    <t>Robert Dugger</t>
  </si>
  <si>
    <t>Mitch White</t>
  </si>
  <si>
    <t>Caleb Baragar</t>
  </si>
  <si>
    <t>Devin Smeltzer</t>
  </si>
  <si>
    <t>Jordan Sheffield</t>
  </si>
  <si>
    <t>Anthony Castro</t>
  </si>
  <si>
    <t>Michael King</t>
  </si>
  <si>
    <t>BOS</t>
  </si>
  <si>
    <t>James Karinchak</t>
  </si>
  <si>
    <t>Garrett Whitlock</t>
  </si>
  <si>
    <t>PHI</t>
  </si>
  <si>
    <t>HOU</t>
  </si>
  <si>
    <t>ATL</t>
  </si>
  <si>
    <t>Jordan Holloway</t>
  </si>
  <si>
    <t>MIA</t>
  </si>
  <si>
    <t>Emmanuel Clase</t>
  </si>
  <si>
    <t>Johan Oviedo</t>
  </si>
  <si>
    <t>Tejay Antone</t>
  </si>
  <si>
    <t>Josh Staumont</t>
  </si>
  <si>
    <t>Chad Green</t>
  </si>
  <si>
    <t>Mark Melancon</t>
  </si>
  <si>
    <t>Caleb Smith</t>
  </si>
  <si>
    <t>Ryan Pressly</t>
  </si>
  <si>
    <t>Ryan Yarbrough</t>
  </si>
  <si>
    <t>Cesar Valdez</t>
  </si>
  <si>
    <t>Drew Pomeranz</t>
  </si>
  <si>
    <t>Bryan Shaw</t>
  </si>
  <si>
    <t>Garrett Crochet</t>
  </si>
  <si>
    <t>Luke Jackson</t>
  </si>
  <si>
    <t>Dan Winkler</t>
  </si>
  <si>
    <t>Paul Fry</t>
  </si>
  <si>
    <t>Tony Watson</t>
  </si>
  <si>
    <t>LAA</t>
  </si>
  <si>
    <t>Tyler Rogers</t>
  </si>
  <si>
    <t>Michael Kopech</t>
  </si>
  <si>
    <t>Jonathan Loaisiga</t>
  </si>
  <si>
    <t>Matt Peacock</t>
  </si>
  <si>
    <t>David Phelps</t>
  </si>
  <si>
    <t>Ben Rowen</t>
  </si>
  <si>
    <t>Andrew Kittredge</t>
  </si>
  <si>
    <t>Ross Detwiler</t>
  </si>
  <si>
    <t>Yusmeiro Petit</t>
  </si>
  <si>
    <t>Lou Trivino</t>
  </si>
  <si>
    <t>Jose Alvarado</t>
  </si>
  <si>
    <t>Will Vest</t>
  </si>
  <si>
    <t>Wander Suero</t>
  </si>
  <si>
    <t>Tyler Zuber</t>
  </si>
  <si>
    <t>Matt Andriese</t>
  </si>
  <si>
    <t>Adam Plutko</t>
  </si>
  <si>
    <t>Yimi Garcia</t>
  </si>
  <si>
    <t>John King</t>
  </si>
  <si>
    <t>TEX</t>
  </si>
  <si>
    <t>Ryan Weathers</t>
  </si>
  <si>
    <t>Luis Garcia</t>
  </si>
  <si>
    <t>Tim Hill</t>
  </si>
  <si>
    <t>Luis Cessa</t>
  </si>
  <si>
    <t>Dylan Floro</t>
  </si>
  <si>
    <t>Jeurys Familia</t>
  </si>
  <si>
    <t>Sam Coonrod</t>
  </si>
  <si>
    <t>Hector Neris</t>
  </si>
  <si>
    <t>Ljay Newsome</t>
  </si>
  <si>
    <t>Taylor Williams</t>
  </si>
  <si>
    <t>Sean Newcomb</t>
  </si>
  <si>
    <t>Camilo Doval</t>
  </si>
  <si>
    <t>Kolby Allard</t>
  </si>
  <si>
    <t>Hirokazu Sawamura</t>
  </si>
  <si>
    <t>Casey Sadler</t>
  </si>
  <si>
    <t>Alex Lange</t>
  </si>
  <si>
    <t>Sam Howard</t>
  </si>
  <si>
    <t>Jake Brentz</t>
  </si>
  <si>
    <t>Dillon Maples</t>
  </si>
  <si>
    <t>Edwin Diaz</t>
  </si>
  <si>
    <t>Ryan Borucki</t>
  </si>
  <si>
    <t>Hunter Strickland</t>
  </si>
  <si>
    <t>Jose Ruiz</t>
  </si>
  <si>
    <t>Austin Voth</t>
  </si>
  <si>
    <t>Kent Emanuel</t>
  </si>
  <si>
    <t>Josh Fleming</t>
  </si>
  <si>
    <t>Duane Underwood Jr.</t>
  </si>
  <si>
    <t>Nate Jones</t>
  </si>
  <si>
    <t>Ryne Stanek</t>
  </si>
  <si>
    <t>Aaron Northcraft</t>
  </si>
  <si>
    <t>Miguel Castro</t>
  </si>
  <si>
    <t>Darren O'Day</t>
  </si>
  <si>
    <t>Trent Thornton</t>
  </si>
  <si>
    <t>David Bednar</t>
  </si>
  <si>
    <t>John Curtiss</t>
  </si>
  <si>
    <t>Scott Barlow</t>
  </si>
  <si>
    <t>Trevor May</t>
  </si>
  <si>
    <t>Triston McKenzie</t>
  </si>
  <si>
    <t>Phil Maton</t>
  </si>
  <si>
    <t>Chris Rodriguez</t>
  </si>
  <si>
    <t>Robert Stephenson</t>
  </si>
  <si>
    <t>Joel Payamps</t>
  </si>
  <si>
    <t>Daniel Hudson</t>
  </si>
  <si>
    <t>Matt Barnes</t>
  </si>
  <si>
    <t>Michael Fulmer</t>
  </si>
  <si>
    <t>Brad Boxberger</t>
  </si>
  <si>
    <t>Victor Gonzalez</t>
  </si>
  <si>
    <t>Kenley Jansen</t>
  </si>
  <si>
    <t>Jake Diekman</t>
  </si>
  <si>
    <t>Mychal Givens</t>
  </si>
  <si>
    <t>Blake Treinen</t>
  </si>
  <si>
    <t>Dillon Tate</t>
  </si>
  <si>
    <t>Aaron Bummer</t>
  </si>
  <si>
    <t>Cody Reed</t>
  </si>
  <si>
    <t>Craig Stammen</t>
  </si>
  <si>
    <t>Giovanny Gallegos</t>
  </si>
  <si>
    <t>Mike Mayers</t>
  </si>
  <si>
    <t>Scott Alexander</t>
  </si>
  <si>
    <t>Tanner Scott</t>
  </si>
  <si>
    <t>Jake McGee</t>
  </si>
  <si>
    <t>Cal Quantrill</t>
  </si>
  <si>
    <t>Ryan Thompson</t>
  </si>
  <si>
    <t>Ian Kennedy</t>
  </si>
  <si>
    <t>Deolis Guerra</t>
  </si>
  <si>
    <t>Justin Wilson</t>
  </si>
  <si>
    <t>Brent Suter</t>
  </si>
  <si>
    <t>Nabil Crismatt</t>
  </si>
  <si>
    <t>Alex Young</t>
  </si>
  <si>
    <t>Michael Feliz</t>
  </si>
  <si>
    <t>Tarik Skubal</t>
  </si>
  <si>
    <t>Rafael Dolis</t>
  </si>
  <si>
    <t>Diego Castillo</t>
  </si>
  <si>
    <t>J.B. Wendelken</t>
  </si>
  <si>
    <t>Carson Fulmer</t>
  </si>
  <si>
    <t>Robert Gsellman</t>
  </si>
  <si>
    <t>Gregory Soto</t>
  </si>
  <si>
    <t>Kyle Zimmer</t>
  </si>
  <si>
    <t>Brandon Bielak</t>
  </si>
  <si>
    <t>Phillips Valdez</t>
  </si>
  <si>
    <t>Genesis Cabrera</t>
  </si>
  <si>
    <t>Jose Alvarez</t>
  </si>
  <si>
    <t>Will Smith</t>
  </si>
  <si>
    <t>Emilio Pagan</t>
  </si>
  <si>
    <t>Tommy Milone</t>
  </si>
  <si>
    <t>Adam Ottavino</t>
  </si>
  <si>
    <t>Tyler Duffey</t>
  </si>
  <si>
    <t>Josh Sborz</t>
  </si>
  <si>
    <t>Rex Brothers</t>
  </si>
  <si>
    <t>Jordan Romano</t>
  </si>
  <si>
    <t>A.J. Minter</t>
  </si>
  <si>
    <t>Caleb Thielbar</t>
  </si>
  <si>
    <t>Kevin Ginkel</t>
  </si>
  <si>
    <t>Aaron Slegers</t>
  </si>
  <si>
    <t>Brett Martin</t>
  </si>
  <si>
    <t>Austin Brice</t>
  </si>
  <si>
    <t>Rafael Montero</t>
  </si>
  <si>
    <t>Carlos Estevez</t>
  </si>
  <si>
    <t>Keone Kela</t>
  </si>
  <si>
    <t>Ty Tice</t>
  </si>
  <si>
    <t>Hyeon-jong Yang</t>
  </si>
  <si>
    <t>Keynan Middleton</t>
  </si>
  <si>
    <t>Lucas Luetge</t>
  </si>
  <si>
    <t>Alex Claudio</t>
  </si>
  <si>
    <t>Jimmy Nelson</t>
  </si>
  <si>
    <t>Adam Cimber</t>
  </si>
  <si>
    <t>Codi Heuer</t>
  </si>
  <si>
    <t>Junior Guerra</t>
  </si>
  <si>
    <t>Daniel Ponce de Leon</t>
  </si>
  <si>
    <t>Alec Mills</t>
  </si>
  <si>
    <t>Tyler Matzek</t>
  </si>
  <si>
    <t>Corey Knebel</t>
  </si>
  <si>
    <t>Kyle Finnegan</t>
  </si>
  <si>
    <t>Sam Clay</t>
  </si>
  <si>
    <t>Jake Woodford</t>
  </si>
  <si>
    <t>Jorge Alcala</t>
  </si>
  <si>
    <t>Jeffrey Springs</t>
  </si>
  <si>
    <t>Andrew Chafin</t>
  </si>
  <si>
    <t>Ryan Helsley</t>
  </si>
  <si>
    <t>Sean Doolittle</t>
  </si>
  <si>
    <t>Jose Cisnero</t>
  </si>
  <si>
    <t>Josh Tomlin</t>
  </si>
  <si>
    <t>Ryan Tepera</t>
  </si>
  <si>
    <t>Drew Steckenrider</t>
  </si>
  <si>
    <t>Wade Davis</t>
  </si>
  <si>
    <t>Sam Hentges</t>
  </si>
  <si>
    <t>Wes Benjamin</t>
  </si>
  <si>
    <t>Liam Hendriks</t>
  </si>
  <si>
    <t>Kyle McGowin</t>
  </si>
  <si>
    <t>Richard Bleier</t>
  </si>
  <si>
    <t>Joely Rodriguez</t>
  </si>
  <si>
    <t>Sean Poppen</t>
  </si>
  <si>
    <t>Kodi Whitley</t>
  </si>
  <si>
    <t>Trevor Richards</t>
  </si>
  <si>
    <t>Tyler Kinley</t>
  </si>
  <si>
    <t>Bryan Garcia</t>
  </si>
  <si>
    <t>Greg Holland</t>
  </si>
  <si>
    <t>Riley Smith</t>
  </si>
  <si>
    <t>Darwinzon Hernandez</t>
  </si>
  <si>
    <t>Daniel Bard</t>
  </si>
  <si>
    <t>Devin Williams</t>
  </si>
  <si>
    <t>David Hale</t>
  </si>
  <si>
    <t>Chi Chi Gonzalez</t>
  </si>
  <si>
    <t>Jacob Webb</t>
  </si>
  <si>
    <t>Jordan Hicks</t>
  </si>
  <si>
    <t>Clay Holmes</t>
  </si>
  <si>
    <t>Wade LeBlanc</t>
  </si>
  <si>
    <t>Bryan Abreu</t>
  </si>
  <si>
    <t>Dennis Santana</t>
  </si>
  <si>
    <t>Hansel Robles</t>
  </si>
  <si>
    <t>Wandy Peralta</t>
  </si>
  <si>
    <t>David Price</t>
  </si>
  <si>
    <t>Stefan Crichton</t>
  </si>
  <si>
    <t>Eric Yardley</t>
  </si>
  <si>
    <t>Taylor Clarke</t>
  </si>
  <si>
    <t>Steve Cishek</t>
  </si>
  <si>
    <t>Brandon Kintzler</t>
  </si>
  <si>
    <t>Trevor Stephan</t>
  </si>
  <si>
    <t>Jhoulys Chacin</t>
  </si>
  <si>
    <t>Raisel Iglesias</t>
  </si>
  <si>
    <t>Chris Stratton</t>
  </si>
  <si>
    <t>Austin Adams</t>
  </si>
  <si>
    <t>Anthony Bass</t>
  </si>
  <si>
    <t>Tyler Alexander</t>
  </si>
  <si>
    <t>Lucas Sims</t>
  </si>
  <si>
    <t>Yoan Lopez</t>
  </si>
  <si>
    <t>Andrew Miller</t>
  </si>
  <si>
    <t>Tyler Wells</t>
  </si>
  <si>
    <t>Evan Marshall</t>
  </si>
  <si>
    <t>Michael Wacha</t>
  </si>
  <si>
    <t>Drew Rasmussen</t>
  </si>
  <si>
    <t>Pierce Johnson</t>
  </si>
  <si>
    <t>Grant Dayton</t>
  </si>
  <si>
    <t>Jose De Leon</t>
  </si>
  <si>
    <t>Brandon Workman</t>
  </si>
  <si>
    <t>Blake Taylor</t>
  </si>
  <si>
    <t>Taylor Hearn</t>
  </si>
  <si>
    <t>Connor Brogdon</t>
  </si>
  <si>
    <t>Sal Romano</t>
  </si>
  <si>
    <t>Tanner Rainey</t>
  </si>
  <si>
    <t>Mac Sceroler</t>
  </si>
  <si>
    <t>Daniel Norris</t>
  </si>
  <si>
    <t>Nick Ramirez</t>
  </si>
  <si>
    <t>Nick Margevicius</t>
  </si>
  <si>
    <t>Angel Perdomo</t>
  </si>
  <si>
    <t>Kyle Cody</t>
  </si>
  <si>
    <t>Brett De Geus</t>
  </si>
  <si>
    <t>Brooks Raley</t>
  </si>
  <si>
    <t>Paul Campbell</t>
  </si>
  <si>
    <t>Ben Bowden</t>
  </si>
  <si>
    <t>Tyler Webb</t>
  </si>
  <si>
    <t>Spencer Howard</t>
  </si>
  <si>
    <t>Alex Colome</t>
  </si>
  <si>
    <t>Cionel Perez</t>
  </si>
  <si>
    <t>Adam Kolarek</t>
  </si>
  <si>
    <t>Chris Mazza</t>
  </si>
  <si>
    <t>Nick Wittgren</t>
  </si>
  <si>
    <t>Jarlin Garcia</t>
  </si>
  <si>
    <t>Zach Pop</t>
  </si>
  <si>
    <t>Nick Nelson</t>
  </si>
  <si>
    <t>Randy Dobnak</t>
  </si>
  <si>
    <t>Ervin Santana</t>
  </si>
  <si>
    <t>Jacob Barnes</t>
  </si>
  <si>
    <t>Chris Devenski</t>
  </si>
  <si>
    <t>Vince Velasquez</t>
  </si>
  <si>
    <t>J.B. Bukauskas</t>
  </si>
  <si>
    <t>Shawn Armstrong</t>
  </si>
  <si>
    <t>Jason Adam</t>
  </si>
  <si>
    <t>Luis Oviedo</t>
  </si>
  <si>
    <t>Anthony Swarzak</t>
  </si>
  <si>
    <t>Buck Farmer</t>
  </si>
  <si>
    <t>Josh Taylor</t>
  </si>
  <si>
    <t>Matt Wisler</t>
  </si>
  <si>
    <t>Derek Holland</t>
  </si>
  <si>
    <t>Collin McHugh</t>
  </si>
  <si>
    <t>JoJo Romero</t>
  </si>
  <si>
    <t>Cody Stashak</t>
  </si>
  <si>
    <t>Sergio Romo</t>
  </si>
  <si>
    <t>Jesse Biddle</t>
  </si>
  <si>
    <t>Carlos Hernandez</t>
  </si>
  <si>
    <t>Joe Smith</t>
  </si>
  <si>
    <t>Josh Lindblom</t>
  </si>
  <si>
    <t>Cam Bedrosian</t>
  </si>
  <si>
    <t>T.J. Zeuch</t>
  </si>
  <si>
    <t>Amir Garrett</t>
  </si>
  <si>
    <t>Yency Almonte</t>
  </si>
  <si>
    <t>Luis Avilan</t>
  </si>
  <si>
    <t>Matt Foster</t>
  </si>
  <si>
    <t>Jake Newberry</t>
  </si>
  <si>
    <t>Reymin Guduan</t>
  </si>
  <si>
    <t>Jaime Barria</t>
  </si>
  <si>
    <t>BB%</t>
  </si>
  <si>
    <t>K%</t>
  </si>
  <si>
    <t>zH</t>
  </si>
  <si>
    <t>zBB</t>
  </si>
  <si>
    <t>zK</t>
  </si>
  <si>
    <t>Z</t>
  </si>
  <si>
    <t>wZ</t>
  </si>
  <si>
    <t>N</t>
  </si>
  <si>
    <t>Jordan Zimmermann</t>
  </si>
  <si>
    <t>Luis Patino</t>
  </si>
  <si>
    <t>RP1</t>
  </si>
  <si>
    <t>RP2</t>
  </si>
  <si>
    <t>RP3</t>
  </si>
  <si>
    <t>RP4</t>
  </si>
  <si>
    <t>RP5</t>
  </si>
  <si>
    <t>Top1</t>
  </si>
  <si>
    <t>Top2</t>
  </si>
  <si>
    <t>Top3</t>
  </si>
  <si>
    <t>Top4</t>
  </si>
  <si>
    <t>Top5</t>
  </si>
  <si>
    <t>Index Lookup</t>
  </si>
  <si>
    <t>Search -&gt;</t>
  </si>
  <si>
    <t>Result -&gt;</t>
  </si>
  <si>
    <t>Rk</t>
  </si>
  <si>
    <t>Arm</t>
  </si>
  <si>
    <t>Overall</t>
  </si>
  <si>
    <t>Tm</t>
  </si>
  <si>
    <t>G</t>
  </si>
  <si>
    <t>Freddy Peralta</t>
  </si>
  <si>
    <t>Adrian Houser</t>
  </si>
  <si>
    <t>Chase Anderson</t>
  </si>
  <si>
    <t>Cristian Javier</t>
  </si>
  <si>
    <t>Ross Stripling</t>
  </si>
  <si>
    <t>Brett de Geus</t>
  </si>
  <si>
    <t>Alec Bettinger</t>
  </si>
  <si>
    <t>Paolo Espino</t>
  </si>
  <si>
    <t>Chris Archer</t>
  </si>
  <si>
    <t>2 Tms</t>
  </si>
  <si>
    <t>Bruce Zimmermann</t>
  </si>
  <si>
    <t>Patrick Sandoval</t>
  </si>
  <si>
    <t>Eric Lauer</t>
  </si>
  <si>
    <t>Joey Lucchesi</t>
  </si>
  <si>
    <t>Jesus Luzardo</t>
  </si>
  <si>
    <t>Matt Moore</t>
  </si>
  <si>
    <t>Hyeon-Jong Yang</t>
  </si>
  <si>
    <t>Anthony Kay</t>
  </si>
  <si>
    <t>Travis Bergen</t>
  </si>
  <si>
    <t>RP6</t>
  </si>
  <si>
    <t>RP7</t>
  </si>
  <si>
    <t>RP8</t>
  </si>
  <si>
    <t>RP9</t>
  </si>
  <si>
    <t>Top6</t>
  </si>
  <si>
    <t>Top7</t>
  </si>
  <si>
    <t>Top8</t>
  </si>
  <si>
    <t>Top9</t>
  </si>
  <si>
    <t>Lookup</t>
  </si>
  <si>
    <t>Team -&gt;</t>
  </si>
  <si>
    <t>STD</t>
  </si>
  <si>
    <t>M</t>
  </si>
  <si>
    <t>Lucas Gilbreath</t>
  </si>
  <si>
    <t>Pete Fairbanks</t>
  </si>
  <si>
    <t>Kyle Ryan</t>
  </si>
  <si>
    <t>Andre Scrubb</t>
  </si>
  <si>
    <t>Kris Bubic</t>
  </si>
  <si>
    <t>Justin Lawrence</t>
  </si>
  <si>
    <t>Burch Smith</t>
  </si>
  <si>
    <t>Ryan Hendrix</t>
  </si>
  <si>
    <t>Wyatt Mills</t>
  </si>
  <si>
    <t>Keegan Thompson</t>
  </si>
  <si>
    <t>Zack Littell</t>
  </si>
  <si>
    <t>Dur</t>
  </si>
  <si>
    <t>Joakim Soria</t>
  </si>
  <si>
    <t>Jose Suarez</t>
  </si>
  <si>
    <t>Luis Madero</t>
  </si>
  <si>
    <t>Joe Jimenez</t>
  </si>
  <si>
    <t>Derek Law</t>
  </si>
  <si>
    <t>Nick Sandlin</t>
  </si>
  <si>
    <t>Tommy Hunter</t>
  </si>
  <si>
    <t>Will Harris</t>
  </si>
  <si>
    <t>Miguel Diaz</t>
  </si>
  <si>
    <t>Seth Elledge</t>
  </si>
  <si>
    <t>Sam Selman</t>
  </si>
  <si>
    <t>A.J. Cole</t>
  </si>
  <si>
    <t>Anthony Bender</t>
  </si>
  <si>
    <t>Kyle Funkhouser</t>
  </si>
  <si>
    <t>Chris Martin</t>
  </si>
  <si>
    <t>Keegan Akin</t>
  </si>
  <si>
    <t>JT Chargois</t>
  </si>
  <si>
    <t>Aaron Fletcher</t>
  </si>
  <si>
    <t>Ranger Suarez</t>
  </si>
  <si>
    <t>Alex Vesia</t>
  </si>
  <si>
    <t>Shaun Anderson</t>
  </si>
  <si>
    <t>Enoli Paredes</t>
  </si>
  <si>
    <t>Archie Bradley</t>
  </si>
  <si>
    <t>Paul Sewald</t>
  </si>
  <si>
    <t>Jeremy Beasley</t>
  </si>
  <si>
    <t>Edwin Uceta</t>
  </si>
  <si>
    <t>Joe Kelly</t>
  </si>
  <si>
    <t>Erik Swanson</t>
  </si>
  <si>
    <t>Dinelson Lamet</t>
  </si>
  <si>
    <t>Albert Abreu</t>
  </si>
  <si>
    <t>Hunter Wood</t>
  </si>
  <si>
    <t>Edgar Santana</t>
  </si>
  <si>
    <t>Drew Smith</t>
  </si>
  <si>
    <t>Pedro Strop</t>
  </si>
  <si>
    <t>Brad Brach</t>
  </si>
  <si>
    <t>James Hoyt</t>
  </si>
  <si>
    <t>Luke Farrell</t>
  </si>
  <si>
    <t>Alex Blandino</t>
  </si>
  <si>
    <t>Brad Wieck</t>
  </si>
  <si>
    <t>Julian Merryweather</t>
  </si>
  <si>
    <t>Trevor Megill</t>
  </si>
  <si>
    <t>Jay Flaa</t>
  </si>
  <si>
    <t>Art Warren</t>
  </si>
  <si>
    <t>Tommy Nance</t>
  </si>
  <si>
    <t>Jose Quijada</t>
  </si>
  <si>
    <t>A.J. Puk</t>
  </si>
  <si>
    <t>Kyle Nelson</t>
  </si>
  <si>
    <t>Jean Carlos Mejia</t>
  </si>
  <si>
    <t>Eduard Bazardo</t>
  </si>
  <si>
    <t>Reyes Moronta</t>
  </si>
  <si>
    <t>Antonio Santos</t>
  </si>
  <si>
    <t>Zack Burdi</t>
  </si>
  <si>
    <t>Nivaldo Rodriguez</t>
  </si>
  <si>
    <t>Jordan Yamamoto</t>
  </si>
  <si>
    <t>Joe Mantiply</t>
  </si>
  <si>
    <t>Nick Tropeano</t>
  </si>
  <si>
    <t>Hoby Milner</t>
  </si>
  <si>
    <t>Willians Astudillo</t>
  </si>
  <si>
    <t>Alex McRae</t>
  </si>
  <si>
    <t>Chasen Shreve</t>
  </si>
  <si>
    <t>Kyle Keller</t>
  </si>
  <si>
    <t>Matt Bush</t>
  </si>
  <si>
    <t>Brooks Kriske</t>
  </si>
  <si>
    <t>Braxton Garrett</t>
  </si>
  <si>
    <t>Mike Kickham</t>
  </si>
  <si>
    <t>Brady Lail</t>
  </si>
  <si>
    <t>Enyel De Los Santos</t>
  </si>
  <si>
    <t>Yohan Ramirez</t>
  </si>
  <si>
    <t>Geoff Hartlieb</t>
  </si>
  <si>
    <t>Trevor Hildenberger</t>
  </si>
  <si>
    <t>Phil Bickford</t>
  </si>
  <si>
    <t>Zac Lowther</t>
  </si>
  <si>
    <t>Gregory Santos</t>
  </si>
  <si>
    <t>Junior Fernandez</t>
  </si>
  <si>
    <t>Ryan Sherriff</t>
  </si>
  <si>
    <t>Wilmer Difo</t>
  </si>
  <si>
    <t>Carl Edwards Jr.</t>
  </si>
  <si>
    <t>Missing</t>
  </si>
  <si>
    <t>Filter --&gt; --&gt;</t>
  </si>
  <si>
    <t>MR</t>
  </si>
  <si>
    <t>SU</t>
  </si>
  <si>
    <t>Demarcus Evans</t>
  </si>
  <si>
    <t>Juan Minaya</t>
  </si>
  <si>
    <t>Nestor Cortes</t>
  </si>
  <si>
    <t>Hector Santiago</t>
  </si>
  <si>
    <t>Player</t>
  </si>
  <si>
    <t>Return</t>
  </si>
  <si>
    <t>Len</t>
  </si>
  <si>
    <t>Value</t>
  </si>
  <si>
    <t>Injury</t>
  </si>
  <si>
    <t>P1</t>
  </si>
  <si>
    <t>P2</t>
  </si>
  <si>
    <t>P3</t>
  </si>
  <si>
    <t>P4</t>
  </si>
  <si>
    <t>P5</t>
  </si>
  <si>
    <t>P6</t>
  </si>
  <si>
    <t>Knee</t>
  </si>
  <si>
    <t>Finger</t>
  </si>
  <si>
    <t>Elbow</t>
  </si>
  <si>
    <t>Shoulder</t>
  </si>
  <si>
    <t>Back</t>
  </si>
  <si>
    <t>Lat</t>
  </si>
  <si>
    <t>Oblique</t>
  </si>
  <si>
    <t>Leg</t>
  </si>
  <si>
    <t>Groin</t>
  </si>
  <si>
    <t>Forearm</t>
  </si>
  <si>
    <t>Quadriceps</t>
  </si>
  <si>
    <t>Inj</t>
  </si>
  <si>
    <t>Blake Parker</t>
  </si>
  <si>
    <t>Tanner Roark</t>
  </si>
  <si>
    <t>Shelby Miller</t>
  </si>
  <si>
    <t>Domingo Tapia</t>
  </si>
  <si>
    <t>Seth Lugo</t>
  </si>
  <si>
    <t>Ryne Harper</t>
  </si>
  <si>
    <t>Noe Ramirez</t>
  </si>
  <si>
    <t>Joe Musgrove</t>
  </si>
  <si>
    <t>Jordan Weems</t>
  </si>
  <si>
    <t>Jesse Hahn</t>
  </si>
  <si>
    <t>Felix Pena</t>
  </si>
  <si>
    <t>Brandon Brennan</t>
  </si>
  <si>
    <t>Dominic Leone</t>
  </si>
  <si>
    <t>Yacksel Rios</t>
  </si>
  <si>
    <t>Ashton Goudeau</t>
  </si>
  <si>
    <t>Hunter Harvey</t>
  </si>
  <si>
    <t>Ryan Burr</t>
  </si>
  <si>
    <t>Jason Foley</t>
  </si>
  <si>
    <t>Ronald Bolanos</t>
  </si>
  <si>
    <t>Griffin Jax</t>
  </si>
  <si>
    <t>Cory Abbott</t>
  </si>
  <si>
    <t>Rony Garcia</t>
  </si>
  <si>
    <t>Humberto Castellanos</t>
  </si>
  <si>
    <t>Ryan Buchter</t>
  </si>
  <si>
    <t>Daniel Zamora</t>
  </si>
  <si>
    <t>Conner Menez</t>
  </si>
  <si>
    <t>Sammy Long</t>
  </si>
  <si>
    <t>Triceps</t>
  </si>
  <si>
    <t>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</si>
</sst>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3D3F4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5F6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3" fillId="33" borderId="11" xfId="0" applyFont="1" applyFill="1" applyBorder="1" applyAlignment="1">
      <alignment horizontal="right"/>
    </xf>
    <xf numFmtId="0" fontId="13" fillId="33" borderId="15" xfId="0" applyFont="1" applyFill="1" applyBorder="1" applyAlignment="1">
      <alignment horizontal="right"/>
    </xf>
    <xf numFmtId="0" fontId="0" fillId="33" borderId="0" xfId="0" applyFill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0" fillId="33" borderId="0" xfId="0" applyFill="1"/>
    <xf numFmtId="0" fontId="19" fillId="33" borderId="16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7" fillId="33" borderId="0" xfId="0" applyFont="1" applyFill="1" applyAlignment="1">
      <alignment horizontal="center"/>
    </xf>
    <xf numFmtId="2" fontId="22" fillId="33" borderId="0" xfId="0" applyNumberFormat="1" applyFont="1" applyFill="1" applyAlignment="1">
      <alignment horizontal="center"/>
    </xf>
    <xf numFmtId="0" fontId="23" fillId="33" borderId="0" xfId="0" applyFont="1" applyFill="1" applyAlignment="1">
      <alignment horizontal="right"/>
    </xf>
    <xf numFmtId="0" fontId="24" fillId="33" borderId="0" xfId="0" applyFont="1" applyFill="1" applyAlignment="1">
      <alignment horizontal="center"/>
    </xf>
    <xf numFmtId="0" fontId="17" fillId="33" borderId="0" xfId="0" applyFont="1" applyFill="1"/>
    <xf numFmtId="0" fontId="25" fillId="0" borderId="0" xfId="0" applyFont="1" applyFill="1" applyAlignment="1">
      <alignment horizontal="center"/>
    </xf>
    <xf numFmtId="2" fontId="26" fillId="33" borderId="0" xfId="0" applyNumberFormat="1" applyFont="1" applyFill="1" applyAlignment="1">
      <alignment horizontal="center"/>
    </xf>
    <xf numFmtId="164" fontId="26" fillId="33" borderId="0" xfId="0" applyNumberFormat="1" applyFont="1" applyFill="1" applyAlignment="1">
      <alignment horizontal="center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2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5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19" xfId="0" applyNumberFormat="1" applyBorder="1" applyAlignment="1">
      <alignment horizontal="center"/>
    </xf>
    <xf numFmtId="2" fontId="0" fillId="0" borderId="18" xfId="0" applyNumberFormat="1" applyBorder="1"/>
    <xf numFmtId="2" fontId="0" fillId="0" borderId="14" xfId="0" applyNumberFormat="1" applyBorder="1"/>
    <xf numFmtId="2" fontId="0" fillId="0" borderId="20" xfId="0" applyNumberFormat="1" applyBorder="1"/>
    <xf numFmtId="2" fontId="0" fillId="0" borderId="17" xfId="0" applyNumberFormat="1" applyBorder="1"/>
    <xf numFmtId="2" fontId="0" fillId="0" borderId="19" xfId="0" applyNumberFormat="1" applyBorder="1"/>
    <xf numFmtId="0" fontId="0" fillId="0" borderId="10" xfId="0" applyBorder="1"/>
    <xf numFmtId="0" fontId="0" fillId="0" borderId="23" xfId="0" applyBorder="1"/>
    <xf numFmtId="0" fontId="0" fillId="0" borderId="24" xfId="0" applyBorder="1"/>
    <xf numFmtId="0" fontId="0" fillId="0" borderId="0" xfId="0" applyFill="1"/>
    <xf numFmtId="1" fontId="0" fillId="0" borderId="0" xfId="0" applyNumberFormat="1"/>
    <xf numFmtId="1" fontId="0" fillId="0" borderId="0" xfId="0" applyNumberFormat="1" applyBorder="1"/>
    <xf numFmtId="1" fontId="20" fillId="33" borderId="0" xfId="0" applyNumberFormat="1" applyFont="1" applyFill="1" applyAlignment="1">
      <alignment horizontal="center"/>
    </xf>
    <xf numFmtId="166" fontId="20" fillId="33" borderId="0" xfId="42" applyNumberFormat="1" applyFont="1" applyFill="1" applyAlignment="1">
      <alignment horizontal="center"/>
    </xf>
    <xf numFmtId="0" fontId="27" fillId="34" borderId="0" xfId="0" applyFont="1" applyFill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9" fontId="0" fillId="0" borderId="0" xfId="42" applyFont="1" applyAlignment="1">
      <alignment horizontal="center"/>
    </xf>
    <xf numFmtId="0" fontId="25" fillId="0" borderId="0" xfId="0" applyFont="1" applyAlignment="1">
      <alignment horizontal="center"/>
    </xf>
    <xf numFmtId="1" fontId="25" fillId="0" borderId="0" xfId="0" applyNumberFormat="1" applyFont="1" applyAlignment="1">
      <alignment vertical="center"/>
    </xf>
    <xf numFmtId="2" fontId="25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/>
    </xf>
    <xf numFmtId="2" fontId="25" fillId="0" borderId="0" xfId="0" applyNumberFormat="1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2" formatCode="0.00"/>
      <border diagonalUp="0" diagonalDown="0">
        <left/>
        <right style="medium">
          <color indexed="64"/>
        </right>
        <vertic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>
        <left style="medium">
          <color indexed="64"/>
        </left>
        <right/>
        <vertic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eetMetadata" Target="metadata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ssports.com/mlb/teams/COL/colorado-rockies/" TargetMode="External" /><Relationship Id="rId13" Type="http://schemas.openxmlformats.org/officeDocument/2006/relationships/hyperlink" Target="https://www.cbssports.com/mlb/teams/LAD/los-angeles-dodgers/" TargetMode="External" /><Relationship Id="rId18" Type="http://schemas.openxmlformats.org/officeDocument/2006/relationships/hyperlink" Target="https://www.cbssports.com/mlb/teams/NYY/new-york-yankees/" TargetMode="External" /><Relationship Id="rId26" Type="http://schemas.openxmlformats.org/officeDocument/2006/relationships/hyperlink" Target="https://www.cbssports.com/mlb/teams/TB/tampa-bay-rays/" TargetMode="External" /><Relationship Id="rId3" Type="http://schemas.openxmlformats.org/officeDocument/2006/relationships/hyperlink" Target="https://www.cbssports.com/mlb/teams/BOS/boston-red-sox/" TargetMode="External" /><Relationship Id="rId21" Type="http://schemas.openxmlformats.org/officeDocument/2006/relationships/hyperlink" Target="https://www.cbssports.com/mlb/teams/PIT/pittsburgh-pirates/" TargetMode="External" /><Relationship Id="rId7" Type="http://schemas.openxmlformats.org/officeDocument/2006/relationships/hyperlink" Target="https://www.cbssports.com/mlb/teams/CLE/cleveland-indians/" TargetMode="External" /><Relationship Id="rId12" Type="http://schemas.openxmlformats.org/officeDocument/2006/relationships/hyperlink" Target="https://www.cbssports.com/mlb/teams/LAA/los-angeles-angels/" TargetMode="External" /><Relationship Id="rId17" Type="http://schemas.openxmlformats.org/officeDocument/2006/relationships/hyperlink" Target="https://www.cbssports.com/mlb/teams/NYM/new-york-mets/" TargetMode="External" /><Relationship Id="rId25" Type="http://schemas.openxmlformats.org/officeDocument/2006/relationships/hyperlink" Target="https://www.cbssports.com/mlb/teams/STL/st-louis-cardinals/" TargetMode="External" /><Relationship Id="rId2" Type="http://schemas.openxmlformats.org/officeDocument/2006/relationships/hyperlink" Target="https://www.cbssports.com/mlb/teams/BAL/baltimore-orioles/" TargetMode="External" /><Relationship Id="rId16" Type="http://schemas.openxmlformats.org/officeDocument/2006/relationships/hyperlink" Target="https://www.cbssports.com/mlb/teams/MIN/minnesota-twins/" TargetMode="External" /><Relationship Id="rId20" Type="http://schemas.openxmlformats.org/officeDocument/2006/relationships/hyperlink" Target="https://www.cbssports.com/mlb/teams/PHI/philadelphia-phillies/" TargetMode="External" /><Relationship Id="rId1" Type="http://schemas.openxmlformats.org/officeDocument/2006/relationships/hyperlink" Target="https://www.cbssports.com/mlb/teams/ATL/atlanta-braves/" TargetMode="External" /><Relationship Id="rId6" Type="http://schemas.openxmlformats.org/officeDocument/2006/relationships/hyperlink" Target="https://www.cbssports.com/mlb/teams/CIN/cincinnati-reds/" TargetMode="External" /><Relationship Id="rId11" Type="http://schemas.openxmlformats.org/officeDocument/2006/relationships/hyperlink" Target="https://www.cbssports.com/mlb/teams/KC/kansas-city-royals/" TargetMode="External" /><Relationship Id="rId24" Type="http://schemas.openxmlformats.org/officeDocument/2006/relationships/hyperlink" Target="https://www.cbssports.com/mlb/teams/SEA/seattle-mariners/" TargetMode="External" /><Relationship Id="rId5" Type="http://schemas.openxmlformats.org/officeDocument/2006/relationships/hyperlink" Target="https://www.cbssports.com/mlb/teams/CHW/chicago-white-sox/" TargetMode="External" /><Relationship Id="rId15" Type="http://schemas.openxmlformats.org/officeDocument/2006/relationships/hyperlink" Target="https://www.cbssports.com/mlb/teams/MIL/milwaukee-brewers/" TargetMode="External" /><Relationship Id="rId23" Type="http://schemas.openxmlformats.org/officeDocument/2006/relationships/hyperlink" Target="https://www.cbssports.com/mlb/teams/SF/san-francisco-giants/" TargetMode="External" /><Relationship Id="rId10" Type="http://schemas.openxmlformats.org/officeDocument/2006/relationships/hyperlink" Target="https://www.cbssports.com/mlb/teams/HOU/houston-astros/" TargetMode="External" /><Relationship Id="rId19" Type="http://schemas.openxmlformats.org/officeDocument/2006/relationships/hyperlink" Target="https://www.cbssports.com/mlb/teams/OAK/oakland-athletics/" TargetMode="External" /><Relationship Id="rId4" Type="http://schemas.openxmlformats.org/officeDocument/2006/relationships/hyperlink" Target="https://www.cbssports.com/mlb/teams/CHC/chicago-cubs/" TargetMode="External" /><Relationship Id="rId9" Type="http://schemas.openxmlformats.org/officeDocument/2006/relationships/hyperlink" Target="https://www.cbssports.com/mlb/teams/DET/detroit-tigers/" TargetMode="External" /><Relationship Id="rId14" Type="http://schemas.openxmlformats.org/officeDocument/2006/relationships/hyperlink" Target="https://www.cbssports.com/mlb/teams/MIA/miami-marlins/" TargetMode="External" /><Relationship Id="rId22" Type="http://schemas.openxmlformats.org/officeDocument/2006/relationships/hyperlink" Target="https://www.cbssports.com/mlb/teams/SD/san-diego-padres/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123825</xdr:rowOff>
    </xdr:to>
    <xdr:sp macro="" textlink="">
      <xdr:nvSpPr>
        <xdr:cNvPr id="2" name="AutoShape 1" descr="team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4BD28-A606-4EA4-964B-69AB4EDD170F}"/>
            </a:ext>
          </a:extLst>
        </xdr:cNvPr>
        <xdr:cNvSpPr>
          <a:spLocks noChangeAspect="1" noChangeArrowheads="1"/>
        </xdr:cNvSpPr>
      </xdr:nvSpPr>
      <xdr:spPr bwMode="auto">
        <a:xfrm>
          <a:off x="0" y="5013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304800</xdr:colOff>
      <xdr:row>166</xdr:row>
      <xdr:rowOff>123825</xdr:rowOff>
    </xdr:to>
    <xdr:sp macro="" textlink="">
      <xdr:nvSpPr>
        <xdr:cNvPr id="3" name="AutoShape 2" descr="team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28A94E-03C6-4128-9262-9CC0576156C8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304800</xdr:colOff>
      <xdr:row>209</xdr:row>
      <xdr:rowOff>123825</xdr:rowOff>
    </xdr:to>
    <xdr:sp macro="" textlink="">
      <xdr:nvSpPr>
        <xdr:cNvPr id="4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94CBC-BE10-4337-BFB1-60EDCF65E151}"/>
            </a:ext>
          </a:extLst>
        </xdr:cNvPr>
        <xdr:cNvSpPr>
          <a:spLocks noChangeAspect="1" noChangeArrowheads="1"/>
        </xdr:cNvSpPr>
      </xdr:nvSpPr>
      <xdr:spPr bwMode="auto">
        <a:xfrm>
          <a:off x="0" y="5121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123825</xdr:rowOff>
    </xdr:to>
    <xdr:sp macro="" textlink="">
      <xdr:nvSpPr>
        <xdr:cNvPr id="5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B06C38-E288-4F5A-9054-0450D8415464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123825</xdr:rowOff>
    </xdr:to>
    <xdr:sp macro="" textlink="">
      <xdr:nvSpPr>
        <xdr:cNvPr id="6" name="AutoShape 4" descr="team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DB90CB-BE25-43F1-9A0B-508285413FDF}"/>
            </a:ext>
          </a:extLst>
        </xdr:cNvPr>
        <xdr:cNvSpPr>
          <a:spLocks noChangeAspect="1" noChangeArrowheads="1"/>
        </xdr:cNvSpPr>
      </xdr:nvSpPr>
      <xdr:spPr bwMode="auto">
        <a:xfrm>
          <a:off x="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304800</xdr:colOff>
      <xdr:row>128</xdr:row>
      <xdr:rowOff>123825</xdr:rowOff>
    </xdr:to>
    <xdr:sp macro="" textlink="">
      <xdr:nvSpPr>
        <xdr:cNvPr id="7" name="AutoShape 5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63AA39-659E-438F-B738-90561DBB4D8D}"/>
            </a:ext>
          </a:extLst>
        </xdr:cNvPr>
        <xdr:cNvSpPr>
          <a:spLocks noChangeAspect="1" noChangeArrowheads="1"/>
        </xdr:cNvSpPr>
      </xdr:nvSpPr>
      <xdr:spPr bwMode="auto">
        <a:xfrm>
          <a:off x="0" y="215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304800</xdr:colOff>
      <xdr:row>181</xdr:row>
      <xdr:rowOff>123825</xdr:rowOff>
    </xdr:to>
    <xdr:sp macro="" textlink="">
      <xdr:nvSpPr>
        <xdr:cNvPr id="8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6235123-755B-4CEE-982A-EEC282427D82}"/>
            </a:ext>
          </a:extLst>
        </xdr:cNvPr>
        <xdr:cNvSpPr>
          <a:spLocks noChangeAspect="1" noChangeArrowheads="1"/>
        </xdr:cNvSpPr>
      </xdr:nvSpPr>
      <xdr:spPr bwMode="auto">
        <a:xfrm>
          <a:off x="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123825</xdr:rowOff>
    </xdr:to>
    <xdr:sp macro="" textlink="">
      <xdr:nvSpPr>
        <xdr:cNvPr id="9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82744C-DC34-43D8-A4B8-DC1148CD1F39}"/>
            </a:ext>
          </a:extLst>
        </xdr:cNvPr>
        <xdr:cNvSpPr>
          <a:spLocks noChangeAspect="1" noChangeArrowheads="1"/>
        </xdr:cNvSpPr>
      </xdr:nvSpPr>
      <xdr:spPr bwMode="auto">
        <a:xfrm>
          <a:off x="0" y="8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123825</xdr:rowOff>
    </xdr:to>
    <xdr:sp macro="" textlink="">
      <xdr:nvSpPr>
        <xdr:cNvPr id="10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AB5CF73-B786-484C-967D-D54974831372}"/>
            </a:ext>
          </a:extLst>
        </xdr:cNvPr>
        <xdr:cNvSpPr>
          <a:spLocks noChangeAspect="1" noChangeArrowheads="1"/>
        </xdr:cNvSpPr>
      </xdr:nvSpPr>
      <xdr:spPr bwMode="auto">
        <a:xfrm>
          <a:off x="0" y="474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304800</xdr:colOff>
      <xdr:row>263</xdr:row>
      <xdr:rowOff>123825</xdr:rowOff>
    </xdr:to>
    <xdr:sp macro="" textlink="">
      <xdr:nvSpPr>
        <xdr:cNvPr id="11" name="AutoShape 9" descr="team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DD8F8E2-D632-48F9-A8AE-992C2C7F839C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304800</xdr:colOff>
      <xdr:row>221</xdr:row>
      <xdr:rowOff>123825</xdr:rowOff>
    </xdr:to>
    <xdr:sp macro="" textlink="">
      <xdr:nvSpPr>
        <xdr:cNvPr id="12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C102E23-B5B5-43FE-B0E4-0B58F92867A1}"/>
            </a:ext>
          </a:extLst>
        </xdr:cNvPr>
        <xdr:cNvSpPr>
          <a:spLocks noChangeAspect="1" noChangeArrowheads="1"/>
        </xdr:cNvSpPr>
      </xdr:nvSpPr>
      <xdr:spPr bwMode="auto">
        <a:xfrm>
          <a:off x="0" y="21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123825</xdr:rowOff>
    </xdr:to>
    <xdr:sp macro="" textlink="">
      <xdr:nvSpPr>
        <xdr:cNvPr id="13" name="AutoShape 11" descr="team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A1EA237-2289-4602-A8FD-C42521782FE6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123825</xdr:rowOff>
    </xdr:to>
    <xdr:sp macro="" textlink="">
      <xdr:nvSpPr>
        <xdr:cNvPr id="14" name="AutoShape 12" descr="team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0136743-46B5-49D6-B9D0-15259B6B30F4}"/>
            </a:ext>
          </a:extLst>
        </xdr:cNvPr>
        <xdr:cNvSpPr>
          <a:spLocks noChangeAspect="1" noChangeArrowheads="1"/>
        </xdr:cNvSpPr>
      </xdr:nvSpPr>
      <xdr:spPr bwMode="auto">
        <a:xfrm>
          <a:off x="0" y="1465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304800</xdr:colOff>
      <xdr:row>165</xdr:row>
      <xdr:rowOff>123825</xdr:rowOff>
    </xdr:to>
    <xdr:sp macro="" textlink="">
      <xdr:nvSpPr>
        <xdr:cNvPr id="15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92BF06-CF92-4558-B63C-0F4EB1E18786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304800</xdr:colOff>
      <xdr:row>198</xdr:row>
      <xdr:rowOff>123825</xdr:rowOff>
    </xdr:to>
    <xdr:sp macro="" textlink="">
      <xdr:nvSpPr>
        <xdr:cNvPr id="16" name="AutoShape 14" descr="team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751BEB0-C00F-4261-86BF-D77613CCB9C0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123825</xdr:rowOff>
    </xdr:to>
    <xdr:sp macro="" textlink="">
      <xdr:nvSpPr>
        <xdr:cNvPr id="17" name="AutoShape 15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8D5605C-0594-4440-BECA-CD88267B5E2A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123825</xdr:rowOff>
    </xdr:to>
    <xdr:sp macro="" textlink="">
      <xdr:nvSpPr>
        <xdr:cNvPr id="18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37C57B-AE3A-41A3-93CB-037070DB2937}"/>
            </a:ext>
          </a:extLst>
        </xdr:cNvPr>
        <xdr:cNvSpPr>
          <a:spLocks noChangeAspect="1" noChangeArrowheads="1"/>
        </xdr:cNvSpPr>
      </xdr:nvSpPr>
      <xdr:spPr bwMode="auto">
        <a:xfrm>
          <a:off x="0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123825</xdr:rowOff>
    </xdr:to>
    <xdr:sp macro="" textlink="">
      <xdr:nvSpPr>
        <xdr:cNvPr id="19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F47FDC2-380B-4ACB-AFF7-AB79B6D942BD}"/>
            </a:ext>
          </a:extLst>
        </xdr:cNvPr>
        <xdr:cNvSpPr>
          <a:spLocks noChangeAspect="1" noChangeArrowheads="1"/>
        </xdr:cNvSpPr>
      </xdr:nvSpPr>
      <xdr:spPr bwMode="auto">
        <a:xfrm>
          <a:off x="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123825</xdr:rowOff>
    </xdr:to>
    <xdr:sp macro="" textlink="">
      <xdr:nvSpPr>
        <xdr:cNvPr id="20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1267485-D51D-48E6-A986-D3693F73D767}"/>
            </a:ext>
          </a:extLst>
        </xdr:cNvPr>
        <xdr:cNvSpPr>
          <a:spLocks noChangeAspect="1" noChangeArrowheads="1"/>
        </xdr:cNvSpPr>
      </xdr:nvSpPr>
      <xdr:spPr bwMode="auto">
        <a:xfrm>
          <a:off x="0" y="256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123825</xdr:rowOff>
    </xdr:to>
    <xdr:sp macro="" textlink="">
      <xdr:nvSpPr>
        <xdr:cNvPr id="21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7CEFEEB-834D-4853-871C-F56799CB8D64}"/>
            </a:ext>
          </a:extLst>
        </xdr:cNvPr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123825</xdr:rowOff>
    </xdr:to>
    <xdr:sp macro="" textlink="">
      <xdr:nvSpPr>
        <xdr:cNvPr id="22" name="AutoShape 20" descr="team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A78EEF7-4549-41E8-8D3B-DA32D5A8E2FD}"/>
            </a:ext>
          </a:extLst>
        </xdr:cNvPr>
        <xdr:cNvSpPr>
          <a:spLocks noChangeAspect="1" noChangeArrowheads="1"/>
        </xdr:cNvSpPr>
      </xdr:nvSpPr>
      <xdr:spPr bwMode="auto">
        <a:xfrm>
          <a:off x="0" y="2045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123825</xdr:rowOff>
    </xdr:to>
    <xdr:sp macro="" textlink="">
      <xdr:nvSpPr>
        <xdr:cNvPr id="23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D1A884B-A145-419A-80A7-50B63E094F4B}"/>
            </a:ext>
          </a:extLst>
        </xdr:cNvPr>
        <xdr:cNvSpPr>
          <a:spLocks noChangeAspect="1" noChangeArrowheads="1"/>
        </xdr:cNvSpPr>
      </xdr:nvSpPr>
      <xdr:spPr bwMode="auto">
        <a:xfrm>
          <a:off x="0" y="461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123825</xdr:rowOff>
    </xdr:to>
    <xdr:sp macro="" textlink="">
      <xdr:nvSpPr>
        <xdr:cNvPr id="24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55DF411-4334-4DB9-B5F3-1FB1D9A0C5E9}"/>
            </a:ext>
          </a:extLst>
        </xdr:cNvPr>
        <xdr:cNvSpPr>
          <a:spLocks noChangeAspect="1" noChangeArrowheads="1"/>
        </xdr:cNvSpPr>
      </xdr:nvSpPr>
      <xdr:spPr bwMode="auto">
        <a:xfrm>
          <a:off x="0" y="3854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123825</xdr:rowOff>
    </xdr:to>
    <xdr:sp macro="" textlink="">
      <xdr:nvSpPr>
        <xdr:cNvPr id="25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A779510-0CB6-4EB1-B05C-B42B7597716E}"/>
            </a:ext>
          </a:extLst>
        </xdr:cNvPr>
        <xdr:cNvSpPr>
          <a:spLocks noChangeAspect="1" noChangeArrowheads="1"/>
        </xdr:cNvSpPr>
      </xdr:nvSpPr>
      <xdr:spPr bwMode="auto">
        <a:xfrm>
          <a:off x="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123825</xdr:rowOff>
    </xdr:to>
    <xdr:sp macro="" textlink="">
      <xdr:nvSpPr>
        <xdr:cNvPr id="26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F151EE-76AC-45C9-9427-7D99456194B4}"/>
            </a:ext>
          </a:extLst>
        </xdr:cNvPr>
        <xdr:cNvSpPr>
          <a:spLocks noChangeAspect="1" noChangeArrowheads="1"/>
        </xdr:cNvSpPr>
      </xdr:nvSpPr>
      <xdr:spPr bwMode="auto">
        <a:xfrm>
          <a:off x="0" y="175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123825</xdr:rowOff>
    </xdr:to>
    <xdr:sp macro="" textlink="">
      <xdr:nvSpPr>
        <xdr:cNvPr id="27" name="AutoShape 25" descr="team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D0B20F9-1247-49BC-9BD1-4DBF4C0CBAE4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159</xdr:row>
      <xdr:rowOff>0</xdr:rowOff>
    </xdr:from>
    <xdr:ext cx="304800" cy="304800"/>
    <xdr:sp macro="" textlink="">
      <xdr:nvSpPr>
        <xdr:cNvPr id="28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D75A22-989A-4E7E-8006-BB9C5C26BB28}"/>
            </a:ext>
          </a:extLst>
        </xdr:cNvPr>
        <xdr:cNvSpPr>
          <a:spLocks noChangeAspect="1" noChangeArrowheads="1"/>
        </xdr:cNvSpPr>
      </xdr:nvSpPr>
      <xdr:spPr bwMode="auto">
        <a:xfrm>
          <a:off x="0" y="3167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29" name="AutoShape 5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F5DE10-155D-4B18-9807-41FAC481AAB6}"/>
            </a:ext>
          </a:extLst>
        </xdr:cNvPr>
        <xdr:cNvSpPr>
          <a:spLocks noChangeAspect="1" noChangeArrowheads="1"/>
        </xdr:cNvSpPr>
      </xdr:nvSpPr>
      <xdr:spPr bwMode="auto">
        <a:xfrm>
          <a:off x="0" y="35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304800" cy="304800"/>
    <xdr:sp macro="" textlink="">
      <xdr:nvSpPr>
        <xdr:cNvPr id="30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A12997D-BFF0-418D-BF44-7E16C24DBAC6}"/>
            </a:ext>
          </a:extLst>
        </xdr:cNvPr>
        <xdr:cNvSpPr>
          <a:spLocks noChangeAspect="1" noChangeArrowheads="1"/>
        </xdr:cNvSpPr>
      </xdr:nvSpPr>
      <xdr:spPr bwMode="auto">
        <a:xfrm>
          <a:off x="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31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1F3F225-3A59-45E4-9510-C72AF6FD9CCD}"/>
            </a:ext>
          </a:extLst>
        </xdr:cNvPr>
        <xdr:cNvSpPr>
          <a:spLocks noChangeAspect="1" noChangeArrowheads="1"/>
        </xdr:cNvSpPr>
      </xdr:nvSpPr>
      <xdr:spPr bwMode="auto">
        <a:xfrm>
          <a:off x="0" y="28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32" name="AutoShape 9" descr="team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3E9494-5E78-4FF2-95F0-7D1F26210BE8}"/>
            </a:ext>
          </a:extLst>
        </xdr:cNvPr>
        <xdr:cNvSpPr>
          <a:spLocks noChangeAspect="1" noChangeArrowheads="1"/>
        </xdr:cNvSpPr>
      </xdr:nvSpPr>
      <xdr:spPr bwMode="auto">
        <a:xfrm>
          <a:off x="0" y="352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304800" cy="304800"/>
    <xdr:sp macro="" textlink="">
      <xdr:nvSpPr>
        <xdr:cNvPr id="33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984B900-CCA3-424E-911B-3021651B6CA8}"/>
            </a:ext>
          </a:extLst>
        </xdr:cNvPr>
        <xdr:cNvSpPr>
          <a:spLocks noChangeAspect="1" noChangeArrowheads="1"/>
        </xdr:cNvSpPr>
      </xdr:nvSpPr>
      <xdr:spPr bwMode="auto">
        <a:xfrm>
          <a:off x="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304800" cy="304800"/>
    <xdr:sp macro="" textlink="">
      <xdr:nvSpPr>
        <xdr:cNvPr id="34" name="AutoShape 11" descr="team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AE3632C-91A9-4F12-BC85-12108AA38B72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35" name="AutoShape 12" descr="team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7E9DB38-C545-4A68-99C5-CEBEF1B6F2FE}"/>
            </a:ext>
          </a:extLst>
        </xdr:cNvPr>
        <xdr:cNvSpPr>
          <a:spLocks noChangeAspect="1" noChangeArrowheads="1"/>
        </xdr:cNvSpPr>
      </xdr:nvSpPr>
      <xdr:spPr bwMode="auto">
        <a:xfrm>
          <a:off x="0" y="2768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36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F0A9846-4AF7-466A-988F-34AFD589763C}"/>
            </a:ext>
          </a:extLst>
        </xdr:cNvPr>
        <xdr:cNvSpPr>
          <a:spLocks noChangeAspect="1" noChangeArrowheads="1"/>
        </xdr:cNvSpPr>
      </xdr:nvSpPr>
      <xdr:spPr bwMode="auto">
        <a:xfrm>
          <a:off x="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37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0B098EB-6B6A-4710-9CEB-0623E243BAAD}"/>
            </a:ext>
          </a:extLst>
        </xdr:cNvPr>
        <xdr:cNvSpPr>
          <a:spLocks noChangeAspect="1" noChangeArrowheads="1"/>
        </xdr:cNvSpPr>
      </xdr:nvSpPr>
      <xdr:spPr bwMode="auto">
        <a:xfrm>
          <a:off x="0" y="224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38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4C76B54-A6E9-445B-B7D3-E61C9716A2BE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4800"/>
    <xdr:sp macro="" textlink="">
      <xdr:nvSpPr>
        <xdr:cNvPr id="39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18FFE94-916C-446C-8742-28F2A4B0A967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156</xdr:row>
      <xdr:rowOff>0</xdr:rowOff>
    </xdr:from>
    <xdr:ext cx="304800" cy="304800"/>
    <xdr:sp macro="" textlink="">
      <xdr:nvSpPr>
        <xdr:cNvPr id="40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8834620-E67F-4D38-9057-74C80183EB10}"/>
            </a:ext>
          </a:extLst>
        </xdr:cNvPr>
        <xdr:cNvSpPr>
          <a:spLocks noChangeAspect="1" noChangeArrowheads="1"/>
        </xdr:cNvSpPr>
      </xdr:nvSpPr>
      <xdr:spPr bwMode="auto">
        <a:xfrm>
          <a:off x="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4800"/>
    <xdr:sp macro="" textlink="">
      <xdr:nvSpPr>
        <xdr:cNvPr id="41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B3ADA0B-95FF-4C93-A74F-F8BBBA3C17FD}"/>
            </a:ext>
          </a:extLst>
        </xdr:cNvPr>
        <xdr:cNvSpPr>
          <a:spLocks noChangeAspect="1" noChangeArrowheads="1"/>
        </xdr:cNvSpPr>
      </xdr:nvSpPr>
      <xdr:spPr bwMode="auto">
        <a:xfrm>
          <a:off x="0" y="1031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304800" cy="304800"/>
    <xdr:sp macro="" textlink="">
      <xdr:nvSpPr>
        <xdr:cNvPr id="42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5E63596-B99C-4A59-BA6E-4ECF25EA6783}"/>
            </a:ext>
          </a:extLst>
        </xdr:cNvPr>
        <xdr:cNvSpPr>
          <a:spLocks noChangeAspect="1" noChangeArrowheads="1"/>
        </xdr:cNvSpPr>
      </xdr:nvSpPr>
      <xdr:spPr bwMode="auto">
        <a:xfrm>
          <a:off x="0" y="3348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146</xdr:row>
      <xdr:rowOff>0</xdr:rowOff>
    </xdr:from>
    <xdr:ext cx="304800" cy="304800"/>
    <xdr:sp macro="" textlink="">
      <xdr:nvSpPr>
        <xdr:cNvPr id="43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6CC265A-15FB-4FDD-BBF7-CE8EEB5C7B68}"/>
            </a:ext>
          </a:extLst>
        </xdr:cNvPr>
        <xdr:cNvSpPr>
          <a:spLocks noChangeAspect="1" noChangeArrowheads="1"/>
        </xdr:cNvSpPr>
      </xdr:nvSpPr>
      <xdr:spPr bwMode="auto">
        <a:xfrm>
          <a:off x="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165</xdr:row>
      <xdr:rowOff>0</xdr:rowOff>
    </xdr:from>
    <xdr:ext cx="304800" cy="304800"/>
    <xdr:sp macro="" textlink="">
      <xdr:nvSpPr>
        <xdr:cNvPr id="44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D647FB-CD17-404E-966C-C9393C1E194D}"/>
            </a:ext>
          </a:extLst>
        </xdr:cNvPr>
        <xdr:cNvSpPr>
          <a:spLocks noChangeAspect="1" noChangeArrowheads="1"/>
        </xdr:cNvSpPr>
      </xdr:nvSpPr>
      <xdr:spPr bwMode="auto">
        <a:xfrm>
          <a:off x="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304800" cy="304800"/>
    <xdr:sp macro="" textlink="">
      <xdr:nvSpPr>
        <xdr:cNvPr id="45" name="AutoShape 4" descr="team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CFB7D02-33BA-4EC7-8846-1752EA7F936B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304800" cy="304800"/>
    <xdr:sp macro="" textlink="">
      <xdr:nvSpPr>
        <xdr:cNvPr id="46" name="AutoShape 5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EFACDA4-F906-4371-863C-33F6F121C112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166</xdr:row>
      <xdr:rowOff>0</xdr:rowOff>
    </xdr:from>
    <xdr:ext cx="304800" cy="304800"/>
    <xdr:sp macro="" textlink="">
      <xdr:nvSpPr>
        <xdr:cNvPr id="47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FAB162A-5B44-44A9-B203-1862D712C8B8}"/>
            </a:ext>
          </a:extLst>
        </xdr:cNvPr>
        <xdr:cNvSpPr>
          <a:spLocks noChangeAspect="1" noChangeArrowheads="1"/>
        </xdr:cNvSpPr>
      </xdr:nvSpPr>
      <xdr:spPr bwMode="auto">
        <a:xfrm>
          <a:off x="0" y="3384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304800" cy="304800"/>
    <xdr:sp macro="" textlink="">
      <xdr:nvSpPr>
        <xdr:cNvPr id="48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B9F6307-CFCA-4513-81B7-F2B7B7580096}"/>
            </a:ext>
          </a:extLst>
        </xdr:cNvPr>
        <xdr:cNvSpPr>
          <a:spLocks noChangeAspect="1" noChangeArrowheads="1"/>
        </xdr:cNvSpPr>
      </xdr:nvSpPr>
      <xdr:spPr bwMode="auto">
        <a:xfrm>
          <a:off x="0" y="401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49" name="AutoShape 11" descr="team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DE2856E-8DF3-4E71-905E-FE3416D660B6}"/>
            </a:ext>
          </a:extLst>
        </xdr:cNvPr>
        <xdr:cNvSpPr>
          <a:spLocks noChangeAspect="1" noChangeArrowheads="1"/>
        </xdr:cNvSpPr>
      </xdr:nvSpPr>
      <xdr:spPr bwMode="auto">
        <a:xfrm>
          <a:off x="0" y="340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4800"/>
    <xdr:sp macro="" textlink="">
      <xdr:nvSpPr>
        <xdr:cNvPr id="50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C1EE978-2C80-41B0-8F67-31F12159A30B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51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1DAEC73-2CFC-4F9C-9FFE-EA8A1843F361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139</xdr:row>
      <xdr:rowOff>0</xdr:rowOff>
    </xdr:from>
    <xdr:ext cx="304800" cy="304800"/>
    <xdr:sp macro="" textlink="">
      <xdr:nvSpPr>
        <xdr:cNvPr id="52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7ED4A35-B091-416C-ABE7-866C5AF01B6B}"/>
            </a:ext>
          </a:extLst>
        </xdr:cNvPr>
        <xdr:cNvSpPr>
          <a:spLocks noChangeAspect="1" noChangeArrowheads="1"/>
        </xdr:cNvSpPr>
      </xdr:nvSpPr>
      <xdr:spPr bwMode="auto">
        <a:xfrm>
          <a:off x="0" y="23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53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216069C-30C2-4636-A5DD-4616D795B64B}"/>
            </a:ext>
          </a:extLst>
        </xdr:cNvPr>
        <xdr:cNvSpPr>
          <a:spLocks noChangeAspect="1" noChangeArrowheads="1"/>
        </xdr:cNvSpPr>
      </xdr:nvSpPr>
      <xdr:spPr bwMode="auto">
        <a:xfrm>
          <a:off x="0" y="1465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304800" cy="304800"/>
    <xdr:sp macro="" textlink="">
      <xdr:nvSpPr>
        <xdr:cNvPr id="54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FD65D3C-289C-4454-8F03-181D130A81C0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55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5707452E-B993-4B02-B4C2-5B39A053A054}"/>
            </a:ext>
          </a:extLst>
        </xdr:cNvPr>
        <xdr:cNvSpPr>
          <a:spLocks noChangeAspect="1" noChangeArrowheads="1"/>
        </xdr:cNvSpPr>
      </xdr:nvSpPr>
      <xdr:spPr bwMode="auto">
        <a:xfrm>
          <a:off x="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56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99E956F-BBCE-4E5D-8667-3E7991037A87}"/>
            </a:ext>
          </a:extLst>
        </xdr:cNvPr>
        <xdr:cNvSpPr>
          <a:spLocks noChangeAspect="1" noChangeArrowheads="1"/>
        </xdr:cNvSpPr>
      </xdr:nvSpPr>
      <xdr:spPr bwMode="auto">
        <a:xfrm>
          <a:off x="0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57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0E57CBD-F5C5-4FD5-A464-92E8D740C8A5}"/>
            </a:ext>
          </a:extLst>
        </xdr:cNvPr>
        <xdr:cNvSpPr>
          <a:spLocks noChangeAspect="1" noChangeArrowheads="1"/>
        </xdr:cNvSpPr>
      </xdr:nvSpPr>
      <xdr:spPr bwMode="auto">
        <a:xfrm>
          <a:off x="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304800" cy="304800"/>
    <xdr:sp macro="" textlink="">
      <xdr:nvSpPr>
        <xdr:cNvPr id="58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C6845D1A-7C1B-478F-9958-D3625AB95CE3}"/>
            </a:ext>
          </a:extLst>
        </xdr:cNvPr>
        <xdr:cNvSpPr>
          <a:spLocks noChangeAspect="1" noChangeArrowheads="1"/>
        </xdr:cNvSpPr>
      </xdr:nvSpPr>
      <xdr:spPr bwMode="auto">
        <a:xfrm>
          <a:off x="0" y="99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120015</xdr:rowOff>
    </xdr:to>
    <xdr:sp macro="" textlink="">
      <xdr:nvSpPr>
        <xdr:cNvPr id="59" name="AutoShape 1" descr="team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00787-2A69-4F8B-82C3-1C3FBA7E38A0}"/>
            </a:ext>
          </a:extLst>
        </xdr:cNvPr>
        <xdr:cNvSpPr>
          <a:spLocks noChangeAspect="1" noChangeArrowheads="1"/>
        </xdr:cNvSpPr>
      </xdr:nvSpPr>
      <xdr:spPr bwMode="auto">
        <a:xfrm>
          <a:off x="0" y="177355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120015</xdr:rowOff>
    </xdr:to>
    <xdr:sp macro="" textlink="">
      <xdr:nvSpPr>
        <xdr:cNvPr id="60" name="AutoShape 2" descr="team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8C79E8-3DEE-45FC-A239-859476699343}"/>
            </a:ext>
          </a:extLst>
        </xdr:cNvPr>
        <xdr:cNvSpPr>
          <a:spLocks noChangeAspect="1" noChangeArrowheads="1"/>
        </xdr:cNvSpPr>
      </xdr:nvSpPr>
      <xdr:spPr bwMode="auto">
        <a:xfrm>
          <a:off x="0" y="150209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120015</xdr:rowOff>
    </xdr:to>
    <xdr:sp macro="" textlink="">
      <xdr:nvSpPr>
        <xdr:cNvPr id="61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C640A8-5A2C-4F8C-BB64-D4BE23C252EC}"/>
            </a:ext>
          </a:extLst>
        </xdr:cNvPr>
        <xdr:cNvSpPr>
          <a:spLocks noChangeAspect="1" noChangeArrowheads="1"/>
        </xdr:cNvSpPr>
      </xdr:nvSpPr>
      <xdr:spPr bwMode="auto">
        <a:xfrm>
          <a:off x="0" y="164687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120015</xdr:rowOff>
    </xdr:to>
    <xdr:sp macro="" textlink="">
      <xdr:nvSpPr>
        <xdr:cNvPr id="62" name="AutoShape 4" descr="team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C776894-8817-464F-8D19-FFB20B250A4D}"/>
            </a:ext>
          </a:extLst>
        </xdr:cNvPr>
        <xdr:cNvSpPr>
          <a:spLocks noChangeAspect="1" noChangeArrowheads="1"/>
        </xdr:cNvSpPr>
      </xdr:nvSpPr>
      <xdr:spPr bwMode="auto">
        <a:xfrm>
          <a:off x="0" y="439769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120015</xdr:rowOff>
    </xdr:to>
    <xdr:sp macro="" textlink="">
      <xdr:nvSpPr>
        <xdr:cNvPr id="63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FB2821-13B6-4792-AA8B-FBB1FEE3D2C4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120015</xdr:rowOff>
    </xdr:to>
    <xdr:sp macro="" textlink="">
      <xdr:nvSpPr>
        <xdr:cNvPr id="64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D80C35D-1B30-4B80-AA72-94DEF8EA9474}"/>
            </a:ext>
          </a:extLst>
        </xdr:cNvPr>
        <xdr:cNvSpPr>
          <a:spLocks noChangeAspect="1" noChangeArrowheads="1"/>
        </xdr:cNvSpPr>
      </xdr:nvSpPr>
      <xdr:spPr bwMode="auto">
        <a:xfrm>
          <a:off x="0" y="450627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120015</xdr:rowOff>
    </xdr:to>
    <xdr:sp macro="" textlink="">
      <xdr:nvSpPr>
        <xdr:cNvPr id="65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E1B3581-2B66-4B3E-BEF0-B936627574C7}"/>
            </a:ext>
          </a:extLst>
        </xdr:cNvPr>
        <xdr:cNvSpPr>
          <a:spLocks noChangeAspect="1" noChangeArrowheads="1"/>
        </xdr:cNvSpPr>
      </xdr:nvSpPr>
      <xdr:spPr bwMode="auto">
        <a:xfrm>
          <a:off x="0" y="454247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120015</xdr:rowOff>
    </xdr:to>
    <xdr:sp macro="" textlink="">
      <xdr:nvSpPr>
        <xdr:cNvPr id="66" name="AutoShape 9" descr="team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BABD59A-8C3E-42FF-8988-0962875FF76E}"/>
            </a:ext>
          </a:extLst>
        </xdr:cNvPr>
        <xdr:cNvSpPr>
          <a:spLocks noChangeAspect="1" noChangeArrowheads="1"/>
        </xdr:cNvSpPr>
      </xdr:nvSpPr>
      <xdr:spPr bwMode="auto">
        <a:xfrm>
          <a:off x="0" y="459676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120015</xdr:rowOff>
    </xdr:to>
    <xdr:sp macro="" textlink="">
      <xdr:nvSpPr>
        <xdr:cNvPr id="67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580C682-5D4B-4C8F-AE00-5653D03B0BB5}"/>
            </a:ext>
          </a:extLst>
        </xdr:cNvPr>
        <xdr:cNvSpPr>
          <a:spLocks noChangeAspect="1" noChangeArrowheads="1"/>
        </xdr:cNvSpPr>
      </xdr:nvSpPr>
      <xdr:spPr bwMode="auto">
        <a:xfrm>
          <a:off x="0" y="465105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304800</xdr:colOff>
      <xdr:row>197</xdr:row>
      <xdr:rowOff>120015</xdr:rowOff>
    </xdr:to>
    <xdr:sp macro="" textlink="">
      <xdr:nvSpPr>
        <xdr:cNvPr id="68" name="AutoShape 12" descr="team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76664F9-57AC-47D8-995A-02094726C49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120015</xdr:rowOff>
    </xdr:to>
    <xdr:sp macro="" textlink="">
      <xdr:nvSpPr>
        <xdr:cNvPr id="69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DA5F8A5-76F1-4503-9C45-86A0AE03F3EB}"/>
            </a:ext>
          </a:extLst>
        </xdr:cNvPr>
        <xdr:cNvSpPr>
          <a:spLocks noChangeAspect="1" noChangeArrowheads="1"/>
        </xdr:cNvSpPr>
      </xdr:nvSpPr>
      <xdr:spPr bwMode="auto">
        <a:xfrm>
          <a:off x="0" y="474154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304800</xdr:colOff>
      <xdr:row>203</xdr:row>
      <xdr:rowOff>120015</xdr:rowOff>
    </xdr:to>
    <xdr:sp macro="" textlink="">
      <xdr:nvSpPr>
        <xdr:cNvPr id="70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2102305-7EA7-4326-BB19-3331AFAB4094}"/>
            </a:ext>
          </a:extLst>
        </xdr:cNvPr>
        <xdr:cNvSpPr>
          <a:spLocks noChangeAspect="1" noChangeArrowheads="1"/>
        </xdr:cNvSpPr>
      </xdr:nvSpPr>
      <xdr:spPr bwMode="auto">
        <a:xfrm>
          <a:off x="0" y="483203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120015</xdr:rowOff>
    </xdr:to>
    <xdr:sp macro="" textlink="">
      <xdr:nvSpPr>
        <xdr:cNvPr id="71" name="AutoShape 1" descr="team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9DBBE-388B-40C8-812A-A4FA6C071426}"/>
            </a:ext>
          </a:extLst>
        </xdr:cNvPr>
        <xdr:cNvSpPr>
          <a:spLocks noChangeAspect="1" noChangeArrowheads="1"/>
        </xdr:cNvSpPr>
      </xdr:nvSpPr>
      <xdr:spPr bwMode="auto">
        <a:xfrm>
          <a:off x="0" y="439769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120015</xdr:rowOff>
    </xdr:to>
    <xdr:sp macro="" textlink="">
      <xdr:nvSpPr>
        <xdr:cNvPr id="72" name="AutoShape 2" descr="team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449129-51B2-4876-A9C8-DAD890166CEB}"/>
            </a:ext>
          </a:extLst>
        </xdr:cNvPr>
        <xdr:cNvSpPr>
          <a:spLocks noChangeAspect="1" noChangeArrowheads="1"/>
        </xdr:cNvSpPr>
      </xdr:nvSpPr>
      <xdr:spPr bwMode="auto">
        <a:xfrm>
          <a:off x="0" y="441579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304800</xdr:colOff>
      <xdr:row>163</xdr:row>
      <xdr:rowOff>120015</xdr:rowOff>
    </xdr:to>
    <xdr:sp macro="" textlink="">
      <xdr:nvSpPr>
        <xdr:cNvPr id="73" name="AutoShape 5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5280130-069A-4411-A3CD-70D64D454F0D}"/>
            </a:ext>
          </a:extLst>
        </xdr:cNvPr>
        <xdr:cNvSpPr>
          <a:spLocks noChangeAspect="1" noChangeArrowheads="1"/>
        </xdr:cNvSpPr>
      </xdr:nvSpPr>
      <xdr:spPr bwMode="auto">
        <a:xfrm>
          <a:off x="0" y="381857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120015</xdr:rowOff>
    </xdr:to>
    <xdr:sp macro="" textlink="">
      <xdr:nvSpPr>
        <xdr:cNvPr id="74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C2F1478-E8DF-41EA-ACC6-A348A6BA0EAA}"/>
            </a:ext>
          </a:extLst>
        </xdr:cNvPr>
        <xdr:cNvSpPr>
          <a:spLocks noChangeAspect="1" noChangeArrowheads="1"/>
        </xdr:cNvSpPr>
      </xdr:nvSpPr>
      <xdr:spPr bwMode="auto">
        <a:xfrm>
          <a:off x="0" y="266033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120015</xdr:rowOff>
    </xdr:to>
    <xdr:sp macro="" textlink="">
      <xdr:nvSpPr>
        <xdr:cNvPr id="75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D368188-B788-48C4-B63C-9699CB6F42C3}"/>
            </a:ext>
          </a:extLst>
        </xdr:cNvPr>
        <xdr:cNvSpPr>
          <a:spLocks noChangeAspect="1" noChangeArrowheads="1"/>
        </xdr:cNvSpPr>
      </xdr:nvSpPr>
      <xdr:spPr bwMode="auto">
        <a:xfrm>
          <a:off x="0" y="320325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120015</xdr:rowOff>
    </xdr:to>
    <xdr:sp macro="" textlink="">
      <xdr:nvSpPr>
        <xdr:cNvPr id="76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7C9DC23-7EF5-4414-BEFF-12527A99BBE8}"/>
            </a:ext>
          </a:extLst>
        </xdr:cNvPr>
        <xdr:cNvSpPr>
          <a:spLocks noChangeAspect="1" noChangeArrowheads="1"/>
        </xdr:cNvSpPr>
      </xdr:nvSpPr>
      <xdr:spPr bwMode="auto">
        <a:xfrm>
          <a:off x="0" y="124872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120015</xdr:rowOff>
    </xdr:to>
    <xdr:sp macro="" textlink="">
      <xdr:nvSpPr>
        <xdr:cNvPr id="77" name="AutoShape 9" descr="team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BAF125F-DE28-4938-A8B2-A156EFA9C51D}"/>
            </a:ext>
          </a:extLst>
        </xdr:cNvPr>
        <xdr:cNvSpPr>
          <a:spLocks noChangeAspect="1" noChangeArrowheads="1"/>
        </xdr:cNvSpPr>
      </xdr:nvSpPr>
      <xdr:spPr bwMode="auto">
        <a:xfrm>
          <a:off x="0" y="378237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120015</xdr:rowOff>
    </xdr:to>
    <xdr:sp macro="" textlink="">
      <xdr:nvSpPr>
        <xdr:cNvPr id="78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62868DC-1D12-4F2A-9676-E4D2EC40EF83}"/>
            </a:ext>
          </a:extLst>
        </xdr:cNvPr>
        <xdr:cNvSpPr>
          <a:spLocks noChangeAspect="1" noChangeArrowheads="1"/>
        </xdr:cNvSpPr>
      </xdr:nvSpPr>
      <xdr:spPr bwMode="auto">
        <a:xfrm>
          <a:off x="0" y="278701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120015</xdr:rowOff>
    </xdr:to>
    <xdr:sp macro="" textlink="">
      <xdr:nvSpPr>
        <xdr:cNvPr id="79" name="AutoShape 12" descr="team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F4BA150-132E-476F-BF8D-89537DF4AE58}"/>
            </a:ext>
          </a:extLst>
        </xdr:cNvPr>
        <xdr:cNvSpPr>
          <a:spLocks noChangeAspect="1" noChangeArrowheads="1"/>
        </xdr:cNvSpPr>
      </xdr:nvSpPr>
      <xdr:spPr bwMode="auto">
        <a:xfrm>
          <a:off x="0" y="314896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120015</xdr:rowOff>
    </xdr:to>
    <xdr:sp macro="" textlink="">
      <xdr:nvSpPr>
        <xdr:cNvPr id="80" name="AutoShape 14" descr="team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FFD9D0-427F-4938-97EA-22B7CA0D1E8C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120015</xdr:rowOff>
    </xdr:to>
    <xdr:sp macro="" textlink="">
      <xdr:nvSpPr>
        <xdr:cNvPr id="81" name="AutoShape 15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A5C0DE6-1548-446F-B7F9-4C23C77822A4}"/>
            </a:ext>
            <a:ext uri="{147F2762-F138-4A5C-976F-8EAC2B608ADB}">
              <a16:predDERef xmlns:a16="http://schemas.microsoft.com/office/drawing/2014/main" pred="{D6064316-4E11-48CB-9302-4CE3B2B45104}"/>
            </a:ext>
          </a:extLst>
        </xdr:cNvPr>
        <xdr:cNvSpPr>
          <a:spLocks noChangeAspect="1" noChangeArrowheads="1"/>
        </xdr:cNvSpPr>
      </xdr:nvSpPr>
      <xdr:spPr bwMode="auto">
        <a:xfrm>
          <a:off x="0" y="177355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120015</xdr:rowOff>
    </xdr:to>
    <xdr:sp macro="" textlink="">
      <xdr:nvSpPr>
        <xdr:cNvPr id="82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326C7F9-D060-439B-BE98-0644A44856F8}"/>
            </a:ext>
          </a:extLst>
        </xdr:cNvPr>
        <xdr:cNvSpPr>
          <a:spLocks noChangeAspect="1" noChangeArrowheads="1"/>
        </xdr:cNvSpPr>
      </xdr:nvSpPr>
      <xdr:spPr bwMode="auto">
        <a:xfrm>
          <a:off x="0" y="280511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120015</xdr:rowOff>
    </xdr:to>
    <xdr:sp macro="" textlink="">
      <xdr:nvSpPr>
        <xdr:cNvPr id="83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61D2B82-A174-4CE3-BE85-AE75A26E1AF0}"/>
            </a:ext>
          </a:extLst>
        </xdr:cNvPr>
        <xdr:cNvSpPr>
          <a:spLocks noChangeAspect="1" noChangeArrowheads="1"/>
        </xdr:cNvSpPr>
      </xdr:nvSpPr>
      <xdr:spPr bwMode="auto">
        <a:xfrm>
          <a:off x="0" y="342042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120015</xdr:rowOff>
    </xdr:to>
    <xdr:sp macro="" textlink="">
      <xdr:nvSpPr>
        <xdr:cNvPr id="84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F733170-EB7E-43BE-B195-FF3BA2340259}"/>
            </a:ext>
          </a:extLst>
        </xdr:cNvPr>
        <xdr:cNvSpPr>
          <a:spLocks noChangeAspect="1" noChangeArrowheads="1"/>
        </xdr:cNvSpPr>
      </xdr:nvSpPr>
      <xdr:spPr bwMode="auto">
        <a:xfrm>
          <a:off x="0" y="251555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304800</xdr:colOff>
      <xdr:row>148</xdr:row>
      <xdr:rowOff>120015</xdr:rowOff>
    </xdr:to>
    <xdr:sp macro="" textlink="">
      <xdr:nvSpPr>
        <xdr:cNvPr id="85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74C554F-6484-4396-AFA5-CDF6A5E62E5D}"/>
            </a:ext>
          </a:extLst>
        </xdr:cNvPr>
        <xdr:cNvSpPr>
          <a:spLocks noChangeAspect="1" noChangeArrowheads="1"/>
        </xdr:cNvSpPr>
      </xdr:nvSpPr>
      <xdr:spPr bwMode="auto">
        <a:xfrm>
          <a:off x="0" y="338423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120015</xdr:rowOff>
    </xdr:to>
    <xdr:sp macro="" textlink="">
      <xdr:nvSpPr>
        <xdr:cNvPr id="86" name="AutoShape 20" descr="team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75C0550-2D75-40F4-AC62-460DC14A5EC1}"/>
            </a:ext>
          </a:extLst>
        </xdr:cNvPr>
        <xdr:cNvSpPr>
          <a:spLocks noChangeAspect="1" noChangeArrowheads="1"/>
        </xdr:cNvSpPr>
      </xdr:nvSpPr>
      <xdr:spPr bwMode="auto">
        <a:xfrm>
          <a:off x="0" y="439769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120015</xdr:rowOff>
    </xdr:to>
    <xdr:sp macro="" textlink="">
      <xdr:nvSpPr>
        <xdr:cNvPr id="87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CCEF958-24A5-41C0-86ED-6AECF742B3CB}"/>
            </a:ext>
          </a:extLst>
        </xdr:cNvPr>
        <xdr:cNvSpPr>
          <a:spLocks noChangeAspect="1" noChangeArrowheads="1"/>
        </xdr:cNvSpPr>
      </xdr:nvSpPr>
      <xdr:spPr bwMode="auto">
        <a:xfrm>
          <a:off x="0" y="190023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120015</xdr:rowOff>
    </xdr:to>
    <xdr:sp macro="" textlink="">
      <xdr:nvSpPr>
        <xdr:cNvPr id="88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CAC4D87-DBF9-4E68-90A2-62DF60E64B41}"/>
            </a:ext>
          </a:extLst>
        </xdr:cNvPr>
        <xdr:cNvSpPr>
          <a:spLocks noChangeAspect="1" noChangeArrowheads="1"/>
        </xdr:cNvSpPr>
      </xdr:nvSpPr>
      <xdr:spPr bwMode="auto">
        <a:xfrm>
          <a:off x="0" y="439769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304800</xdr:colOff>
      <xdr:row>156</xdr:row>
      <xdr:rowOff>120015</xdr:rowOff>
    </xdr:to>
    <xdr:sp macro="" textlink="">
      <xdr:nvSpPr>
        <xdr:cNvPr id="89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BC2BB4D-D99B-4046-AEAC-83CC8DDDCBC8}"/>
            </a:ext>
          </a:extLst>
        </xdr:cNvPr>
        <xdr:cNvSpPr>
          <a:spLocks noChangeAspect="1" noChangeArrowheads="1"/>
        </xdr:cNvSpPr>
      </xdr:nvSpPr>
      <xdr:spPr bwMode="auto">
        <a:xfrm>
          <a:off x="0" y="363759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120015</xdr:rowOff>
    </xdr:to>
    <xdr:sp macro="" textlink="">
      <xdr:nvSpPr>
        <xdr:cNvPr id="90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7AD231C-2D40-4963-A01E-A25B4ADB442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120015</xdr:rowOff>
    </xdr:to>
    <xdr:sp macro="" textlink="">
      <xdr:nvSpPr>
        <xdr:cNvPr id="91" name="AutoShape 25" descr="team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D53B927-E4D9-4424-A9DE-B4FF77D3EBFB}"/>
            </a:ext>
          </a:extLst>
        </xdr:cNvPr>
        <xdr:cNvSpPr>
          <a:spLocks noChangeAspect="1" noChangeArrowheads="1"/>
        </xdr:cNvSpPr>
      </xdr:nvSpPr>
      <xdr:spPr bwMode="auto">
        <a:xfrm>
          <a:off x="0" y="439769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304800</xdr:colOff>
      <xdr:row>202</xdr:row>
      <xdr:rowOff>120015</xdr:rowOff>
    </xdr:to>
    <xdr:sp macro="" textlink="">
      <xdr:nvSpPr>
        <xdr:cNvPr id="92" name="AutoShape 26" descr="team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7984C5C-0C07-484E-B9EF-040C1FF1AA64}"/>
            </a:ext>
          </a:extLst>
        </xdr:cNvPr>
        <xdr:cNvSpPr>
          <a:spLocks noChangeAspect="1" noChangeArrowheads="1"/>
        </xdr:cNvSpPr>
      </xdr:nvSpPr>
      <xdr:spPr bwMode="auto">
        <a:xfrm>
          <a:off x="0" y="479583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304800</xdr:colOff>
      <xdr:row>157</xdr:row>
      <xdr:rowOff>120015</xdr:rowOff>
    </xdr:to>
    <xdr:sp macro="" textlink="">
      <xdr:nvSpPr>
        <xdr:cNvPr id="93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E36EA6-8911-4211-8626-2E4AA57E6BDF}"/>
            </a:ext>
          </a:extLst>
        </xdr:cNvPr>
        <xdr:cNvSpPr>
          <a:spLocks noChangeAspect="1" noChangeArrowheads="1"/>
        </xdr:cNvSpPr>
      </xdr:nvSpPr>
      <xdr:spPr bwMode="auto">
        <a:xfrm>
          <a:off x="0" y="365569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120015</xdr:rowOff>
    </xdr:to>
    <xdr:sp macro="" textlink="">
      <xdr:nvSpPr>
        <xdr:cNvPr id="94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6625044-2991-41EC-AD7D-4486FC15FCED}"/>
            </a:ext>
          </a:extLst>
        </xdr:cNvPr>
        <xdr:cNvSpPr>
          <a:spLocks noChangeAspect="1" noChangeArrowheads="1"/>
        </xdr:cNvSpPr>
      </xdr:nvSpPr>
      <xdr:spPr bwMode="auto">
        <a:xfrm>
          <a:off x="0" y="153828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304800</xdr:colOff>
      <xdr:row>158</xdr:row>
      <xdr:rowOff>120015</xdr:rowOff>
    </xdr:to>
    <xdr:sp macro="" textlink="">
      <xdr:nvSpPr>
        <xdr:cNvPr id="95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64E56F8-48B9-463C-8273-5553C0524AF8}"/>
            </a:ext>
          </a:extLst>
        </xdr:cNvPr>
        <xdr:cNvSpPr>
          <a:spLocks noChangeAspect="1" noChangeArrowheads="1"/>
        </xdr:cNvSpPr>
      </xdr:nvSpPr>
      <xdr:spPr bwMode="auto">
        <a:xfrm>
          <a:off x="0" y="367379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120015</xdr:rowOff>
    </xdr:to>
    <xdr:sp macro="" textlink="">
      <xdr:nvSpPr>
        <xdr:cNvPr id="96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5A14106-2864-4CBA-B4AD-2732A21D8546}"/>
            </a:ext>
          </a:extLst>
        </xdr:cNvPr>
        <xdr:cNvSpPr>
          <a:spLocks noChangeAspect="1" noChangeArrowheads="1"/>
        </xdr:cNvSpPr>
      </xdr:nvSpPr>
      <xdr:spPr bwMode="auto">
        <a:xfrm>
          <a:off x="0" y="179165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304800</xdr:colOff>
      <xdr:row>176</xdr:row>
      <xdr:rowOff>120015</xdr:rowOff>
    </xdr:to>
    <xdr:sp macro="" textlink="">
      <xdr:nvSpPr>
        <xdr:cNvPr id="97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897F508-76BD-456E-A007-2FFA96621116}"/>
            </a:ext>
          </a:extLst>
        </xdr:cNvPr>
        <xdr:cNvSpPr>
          <a:spLocks noChangeAspect="1" noChangeArrowheads="1"/>
        </xdr:cNvSpPr>
      </xdr:nvSpPr>
      <xdr:spPr bwMode="auto">
        <a:xfrm>
          <a:off x="0" y="414432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120015</xdr:rowOff>
    </xdr:to>
    <xdr:sp macro="" textlink="">
      <xdr:nvSpPr>
        <xdr:cNvPr id="98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22B2E76-0C6C-47BB-B0C8-DBCA3BFA6BA7}"/>
            </a:ext>
          </a:extLst>
        </xdr:cNvPr>
        <xdr:cNvSpPr>
          <a:spLocks noChangeAspect="1" noChangeArrowheads="1"/>
        </xdr:cNvSpPr>
      </xdr:nvSpPr>
      <xdr:spPr bwMode="auto">
        <a:xfrm>
          <a:off x="0" y="421671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120015</xdr:rowOff>
    </xdr:to>
    <xdr:sp macro="" textlink="">
      <xdr:nvSpPr>
        <xdr:cNvPr id="99" name="AutoShape 15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797834B-F10C-42DB-AEE4-7B04D9CF3280}"/>
            </a:ext>
          </a:extLst>
        </xdr:cNvPr>
        <xdr:cNvSpPr>
          <a:spLocks noChangeAspect="1" noChangeArrowheads="1"/>
        </xdr:cNvSpPr>
      </xdr:nvSpPr>
      <xdr:spPr bwMode="auto">
        <a:xfrm>
          <a:off x="0" y="142970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120015</xdr:rowOff>
    </xdr:to>
    <xdr:sp macro="" textlink="">
      <xdr:nvSpPr>
        <xdr:cNvPr id="100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FAB9A97-D7DC-4A67-8619-48592F40A71A}"/>
            </a:ext>
          </a:extLst>
        </xdr:cNvPr>
        <xdr:cNvSpPr>
          <a:spLocks noChangeAspect="1" noChangeArrowheads="1"/>
        </xdr:cNvSpPr>
      </xdr:nvSpPr>
      <xdr:spPr bwMode="auto">
        <a:xfrm>
          <a:off x="0" y="275082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304800</xdr:colOff>
      <xdr:row>127</xdr:row>
      <xdr:rowOff>120015</xdr:rowOff>
    </xdr:to>
    <xdr:sp macro="" textlink="">
      <xdr:nvSpPr>
        <xdr:cNvPr id="101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9965845-96C8-44AA-86C5-49CFCF21E0C8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120015</xdr:rowOff>
    </xdr:to>
    <xdr:sp macro="" textlink="">
      <xdr:nvSpPr>
        <xdr:cNvPr id="102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1068C6A-B860-4111-A96E-94222F2574F9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120015</xdr:rowOff>
    </xdr:to>
    <xdr:sp macro="" textlink="">
      <xdr:nvSpPr>
        <xdr:cNvPr id="103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12A14C9-E6CD-4D5B-B00A-08F1AE304F5B}"/>
            </a:ext>
          </a:extLst>
        </xdr:cNvPr>
        <xdr:cNvSpPr>
          <a:spLocks noChangeAspect="1" noChangeArrowheads="1"/>
        </xdr:cNvSpPr>
      </xdr:nvSpPr>
      <xdr:spPr bwMode="auto">
        <a:xfrm>
          <a:off x="0" y="2026920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120015</xdr:rowOff>
    </xdr:to>
    <xdr:sp macro="" textlink="">
      <xdr:nvSpPr>
        <xdr:cNvPr id="104" name="AutoShape 20" descr="team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374667A-165A-4626-B9DA-67D61916E683}"/>
            </a:ext>
          </a:extLst>
        </xdr:cNvPr>
        <xdr:cNvSpPr>
          <a:spLocks noChangeAspect="1" noChangeArrowheads="1"/>
        </xdr:cNvSpPr>
      </xdr:nvSpPr>
      <xdr:spPr bwMode="auto">
        <a:xfrm>
          <a:off x="0" y="439769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120015</xdr:rowOff>
    </xdr:to>
    <xdr:sp macro="" textlink="">
      <xdr:nvSpPr>
        <xdr:cNvPr id="105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56AB897-0FCF-4A68-81E7-98001C6FF8B4}"/>
            </a:ext>
          </a:extLst>
        </xdr:cNvPr>
        <xdr:cNvSpPr>
          <a:spLocks noChangeAspect="1" noChangeArrowheads="1"/>
        </xdr:cNvSpPr>
      </xdr:nvSpPr>
      <xdr:spPr bwMode="auto">
        <a:xfrm>
          <a:off x="0" y="215360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120015</xdr:rowOff>
    </xdr:to>
    <xdr:sp macro="" textlink="">
      <xdr:nvSpPr>
        <xdr:cNvPr id="106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9779B8B-490A-496A-AE52-53DEF5AE2518}"/>
            </a:ext>
          </a:extLst>
        </xdr:cNvPr>
        <xdr:cNvSpPr>
          <a:spLocks noChangeAspect="1" noChangeArrowheads="1"/>
        </xdr:cNvSpPr>
      </xdr:nvSpPr>
      <xdr:spPr bwMode="auto">
        <a:xfrm>
          <a:off x="0" y="2189797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120015</xdr:rowOff>
    </xdr:to>
    <xdr:sp macro="" textlink="">
      <xdr:nvSpPr>
        <xdr:cNvPr id="107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BB5D1F3-2BD2-40ED-8BD7-25CE7F45B44A}"/>
            </a:ext>
          </a:extLst>
        </xdr:cNvPr>
        <xdr:cNvSpPr>
          <a:spLocks noChangeAspect="1" noChangeArrowheads="1"/>
        </xdr:cNvSpPr>
      </xdr:nvSpPr>
      <xdr:spPr bwMode="auto">
        <a:xfrm>
          <a:off x="0" y="24250650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120015</xdr:rowOff>
    </xdr:to>
    <xdr:sp macro="" textlink="">
      <xdr:nvSpPr>
        <xdr:cNvPr id="108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1B953BE-51F7-4D6A-A15C-55C1D9268888}"/>
            </a:ext>
          </a:extLst>
        </xdr:cNvPr>
        <xdr:cNvSpPr>
          <a:spLocks noChangeAspect="1" noChangeArrowheads="1"/>
        </xdr:cNvSpPr>
      </xdr:nvSpPr>
      <xdr:spPr bwMode="auto">
        <a:xfrm>
          <a:off x="0" y="18640425"/>
          <a:ext cx="304800" cy="300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123825</xdr:rowOff>
    </xdr:to>
    <xdr:sp macro="" textlink="">
      <xdr:nvSpPr>
        <xdr:cNvPr id="109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378F2E-2DC1-43D1-9989-F1CCA9551BE1}"/>
            </a:ext>
          </a:extLst>
        </xdr:cNvPr>
        <xdr:cNvSpPr>
          <a:spLocks noChangeAspect="1" noChangeArrowheads="1"/>
        </xdr:cNvSpPr>
      </xdr:nvSpPr>
      <xdr:spPr bwMode="auto">
        <a:xfrm>
          <a:off x="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123825</xdr:rowOff>
    </xdr:to>
    <xdr:sp macro="" textlink="">
      <xdr:nvSpPr>
        <xdr:cNvPr id="110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30D5F95-8E29-4FE5-A6A9-45A2F588FD34}"/>
            </a:ext>
          </a:extLst>
        </xdr:cNvPr>
        <xdr:cNvSpPr>
          <a:spLocks noChangeAspect="1" noChangeArrowheads="1"/>
        </xdr:cNvSpPr>
      </xdr:nvSpPr>
      <xdr:spPr bwMode="auto">
        <a:xfrm>
          <a:off x="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123825</xdr:rowOff>
    </xdr:to>
    <xdr:sp macro="" textlink="">
      <xdr:nvSpPr>
        <xdr:cNvPr id="111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675FE1C-B6B6-4B6C-B1D3-FF2D9B4C3B17}"/>
            </a:ext>
          </a:extLst>
        </xdr:cNvPr>
        <xdr:cNvSpPr>
          <a:spLocks noChangeAspect="1" noChangeArrowheads="1"/>
        </xdr:cNvSpPr>
      </xdr:nvSpPr>
      <xdr:spPr bwMode="auto">
        <a:xfrm>
          <a:off x="0" y="220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123825</xdr:rowOff>
    </xdr:to>
    <xdr:sp macro="" textlink="">
      <xdr:nvSpPr>
        <xdr:cNvPr id="112" name="AutoShape 14" descr="team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5CC8C56-CF37-47E5-9152-3447E39C93D5}"/>
            </a:ext>
          </a:extLst>
        </xdr:cNvPr>
        <xdr:cNvSpPr>
          <a:spLocks noChangeAspect="1" noChangeArrowheads="1"/>
        </xdr:cNvSpPr>
      </xdr:nvSpPr>
      <xdr:spPr bwMode="auto">
        <a:xfrm>
          <a:off x="0" y="447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304800</xdr:colOff>
      <xdr:row>154</xdr:row>
      <xdr:rowOff>123825</xdr:rowOff>
    </xdr:to>
    <xdr:sp macro="" textlink="">
      <xdr:nvSpPr>
        <xdr:cNvPr id="113" name="AutoShape 15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E146EF6-34DC-4B8B-A233-6E11C648F943}"/>
            </a:ext>
          </a:extLst>
        </xdr:cNvPr>
        <xdr:cNvSpPr>
          <a:spLocks noChangeAspect="1" noChangeArrowheads="1"/>
        </xdr:cNvSpPr>
      </xdr:nvSpPr>
      <xdr:spPr bwMode="auto">
        <a:xfrm>
          <a:off x="0" y="352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123825</xdr:rowOff>
    </xdr:to>
    <xdr:sp macro="" textlink="">
      <xdr:nvSpPr>
        <xdr:cNvPr id="114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449C3C7-8E08-4C71-8BA7-7448D32D947B}"/>
            </a:ext>
          </a:extLst>
        </xdr:cNvPr>
        <xdr:cNvSpPr>
          <a:spLocks noChangeAspect="1" noChangeArrowheads="1"/>
        </xdr:cNvSpPr>
      </xdr:nvSpPr>
      <xdr:spPr bwMode="auto">
        <a:xfrm>
          <a:off x="0" y="477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123825</xdr:rowOff>
    </xdr:to>
    <xdr:sp macro="" textlink="">
      <xdr:nvSpPr>
        <xdr:cNvPr id="115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6EB7CAB-FEDC-497A-BCA8-FE742D5BA9AF}"/>
            </a:ext>
          </a:extLst>
        </xdr:cNvPr>
        <xdr:cNvSpPr>
          <a:spLocks noChangeAspect="1" noChangeArrowheads="1"/>
        </xdr:cNvSpPr>
      </xdr:nvSpPr>
      <xdr:spPr bwMode="auto">
        <a:xfrm>
          <a:off x="0" y="481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123825</xdr:rowOff>
    </xdr:to>
    <xdr:sp macro="" textlink="">
      <xdr:nvSpPr>
        <xdr:cNvPr id="116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CAF3BAD-FB61-4746-BD97-C1FE6D99CEE1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123825</xdr:rowOff>
    </xdr:to>
    <xdr:sp macro="" textlink="">
      <xdr:nvSpPr>
        <xdr:cNvPr id="117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2ECEB1C-211E-4D92-B40D-54FA75BFC710}"/>
            </a:ext>
          </a:extLst>
        </xdr:cNvPr>
        <xdr:cNvSpPr>
          <a:spLocks noChangeAspect="1" noChangeArrowheads="1"/>
        </xdr:cNvSpPr>
      </xdr:nvSpPr>
      <xdr:spPr bwMode="auto">
        <a:xfrm>
          <a:off x="0" y="2986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123825</xdr:rowOff>
    </xdr:to>
    <xdr:sp macro="" textlink="">
      <xdr:nvSpPr>
        <xdr:cNvPr id="118" name="AutoShape 20" descr="team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9EC4B14-0B7E-4B58-BE16-3228527F1AFA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304800</xdr:colOff>
      <xdr:row>183</xdr:row>
      <xdr:rowOff>123825</xdr:rowOff>
    </xdr:to>
    <xdr:sp macro="" textlink="">
      <xdr:nvSpPr>
        <xdr:cNvPr id="119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4C59865-9BB2-41D9-9C55-B5C4ED98CB1C}"/>
            </a:ext>
          </a:extLst>
        </xdr:cNvPr>
        <xdr:cNvSpPr>
          <a:spLocks noChangeAspect="1" noChangeArrowheads="1"/>
        </xdr:cNvSpPr>
      </xdr:nvSpPr>
      <xdr:spPr bwMode="auto">
        <a:xfrm>
          <a:off x="0" y="432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 macro="" textlink="">
      <xdr:nvSpPr>
        <xdr:cNvPr id="120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FDD604F-6D61-42CF-B49A-42F71679C09D}"/>
            </a:ext>
          </a:extLst>
        </xdr:cNvPr>
        <xdr:cNvSpPr>
          <a:spLocks noChangeAspect="1" noChangeArrowheads="1"/>
        </xdr:cNvSpPr>
      </xdr:nvSpPr>
      <xdr:spPr bwMode="auto">
        <a:xfrm>
          <a:off x="0" y="264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123825</xdr:rowOff>
    </xdr:to>
    <xdr:sp macro="" textlink="">
      <xdr:nvSpPr>
        <xdr:cNvPr id="121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5CACFAB-79E0-430C-8D17-9D748031BFE2}"/>
            </a:ext>
          </a:extLst>
        </xdr:cNvPr>
        <xdr:cNvSpPr>
          <a:spLocks noChangeAspect="1" noChangeArrowheads="1"/>
        </xdr:cNvSpPr>
      </xdr:nvSpPr>
      <xdr:spPr bwMode="auto">
        <a:xfrm>
          <a:off x="0" y="177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123825</xdr:rowOff>
    </xdr:to>
    <xdr:sp macro="" textlink="">
      <xdr:nvSpPr>
        <xdr:cNvPr id="122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7BD04E1-803C-495C-BCF2-E7728B78DE86}"/>
            </a:ext>
          </a:extLst>
        </xdr:cNvPr>
        <xdr:cNvSpPr>
          <a:spLocks noChangeAspect="1" noChangeArrowheads="1"/>
        </xdr:cNvSpPr>
      </xdr:nvSpPr>
      <xdr:spPr bwMode="auto">
        <a:xfrm>
          <a:off x="0" y="182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AC74E-967E-467D-8554-98ED510299DA}" name="Table13" displayName="Table13" ref="B1:V31" totalsRowShown="0" headerRowDxfId="22" tableBorderDxfId="21">
  <autoFilter ref="B1:V31" xr:uid="{E8968150-E25D-40A9-A2BE-DFD3A70556D0}"/>
  <sortState xmlns:xlrd2="http://schemas.microsoft.com/office/spreadsheetml/2017/richdata2" ref="B2:V31">
    <sortCondition descending="1" ref="T1:T31"/>
  </sortState>
  <tableColumns count="21">
    <tableColumn id="1" xr3:uid="{63375F2A-D989-461A-B0E6-A141AF955FE4}" name="Team" dataDxfId="20"/>
    <tableColumn id="2" xr3:uid="{AA8790E3-43A1-4266-BF7B-28E0D7AF7173}" name="N" dataDxfId="19">
      <calculatedColumnFormula>COUNTIF(Players!B:B,$B2)</calculatedColumnFormula>
    </tableColumn>
    <tableColumn id="3" xr3:uid="{1892AD87-A865-4523-8FF3-0E34BA5CC8F7}" name="wZ" dataDxfId="18">
      <calculatedColumnFormula>SUMIF(Players!B:B,B2,Players!O:O)</calculatedColumnFormula>
    </tableColumn>
    <tableColumn id="4" xr3:uid="{7CBB85A4-A3AD-48EC-B8FD-409C2C093F86}" name="RP1" dataDxfId="17">
      <calculatedColumnFormula>_xlfn.XMATCH(B2,Players!$B$2:INDIRECT("Players!B"&amp;$AA$6,1),1)</calculatedColumnFormula>
    </tableColumn>
    <tableColumn id="5" xr3:uid="{376E938F-6EA9-4D79-8D34-3BA85821B1A5}" name="RP2" dataDxfId="16">
      <calculatedColumnFormula>_xlfn.XMATCH($B2,INDIRECT("Players!B"&amp;E2+2):INDIRECT("Players!B"&amp;$AA$6,1))+E2</calculatedColumnFormula>
    </tableColumn>
    <tableColumn id="6" xr3:uid="{93A12A7C-5B7D-4E65-BCCD-B0D7CB7CA834}" name="RP3" dataDxfId="15">
      <calculatedColumnFormula>_xlfn.XMATCH($B2,INDIRECT("Players!B"&amp;F2+2):INDIRECT("Players!B"&amp;$AA$6,1))+F2</calculatedColumnFormula>
    </tableColumn>
    <tableColumn id="7" xr3:uid="{4EA20EB4-C09E-4724-9FC7-18A3F8D16089}" name="RP4" dataDxfId="14">
      <calculatedColumnFormula>_xlfn.XMATCH($B2,INDIRECT("Players!B"&amp;G2+2):INDIRECT("Players!B"&amp;$AA$6,1))+G2</calculatedColumnFormula>
    </tableColumn>
    <tableColumn id="8" xr3:uid="{CAA814DC-87BD-4510-B9C8-E02C918283D4}" name="RP5" dataDxfId="13">
      <calculatedColumnFormula>_xlfn.XMATCH($B2,INDIRECT("Players!B"&amp;H2+2):INDIRECT("Players!B"&amp;$AA$6,1))+H2</calculatedColumnFormula>
    </tableColumn>
    <tableColumn id="14" xr3:uid="{42B030DE-587A-484E-B4F8-A742AE537A1D}" name="RP6" dataDxfId="12">
      <calculatedColumnFormula>_xlfn.XMATCH($B2,INDIRECT("Players!B"&amp;I2+2):INDIRECT("Players!B"&amp;$AA$6,1))+I2</calculatedColumnFormula>
    </tableColumn>
    <tableColumn id="15" xr3:uid="{3838D1C6-D7CA-43BC-A44F-95AFA439E48C}" name="RP7" dataDxfId="11">
      <calculatedColumnFormula>_xlfn.XMATCH($B2,INDIRECT("Players!B"&amp;J2+2):INDIRECT("Players!B"&amp;$AA$6,1))+J2</calculatedColumnFormula>
    </tableColumn>
    <tableColumn id="16" xr3:uid="{CAFE27DB-68DA-4FAE-B7EA-DE75050CB97C}" name="RP8" dataDxfId="10">
      <calculatedColumnFormula>_xlfn.XMATCH($B2,INDIRECT("Players!B"&amp;K2+2):INDIRECT("Players!B"&amp;$AA$6,1))+K2</calculatedColumnFormula>
    </tableColumn>
    <tableColumn id="17" xr3:uid="{EE2CD0AB-AF9B-4E8C-B6E9-B155FB365732}" name="RP9" dataDxfId="9">
      <calculatedColumnFormula>_xlfn.XMATCH($B2,INDIRECT("Players!B"&amp;L2+2):INDIRECT("Players!B"&amp;$AA$6,1))+L2</calculatedColumnFormula>
    </tableColumn>
    <tableColumn id="9" xr3:uid="{4AEF6517-D449-4457-A2F9-1AC09A387CDD}" name="Top1" dataDxfId="8">
      <calculatedColumnFormula array="1">INDIRECT("Players!"&amp;$AA$7&amp;E2+1)</calculatedColumnFormula>
    </tableColumn>
    <tableColumn id="10" xr3:uid="{5F877B26-379B-47C4-B4D2-D70006787DDB}" name="Top2" dataDxfId="7">
      <calculatedColumnFormula array="1">INDIRECT("Players!"&amp;$AA$7&amp;F2+1)+N2</calculatedColumnFormula>
    </tableColumn>
    <tableColumn id="11" xr3:uid="{4B4F5E04-8D80-4190-9579-4EDBE522EE93}" name="Top3" dataDxfId="6">
      <calculatedColumnFormula array="1">INDIRECT("Players!"&amp;$AA$7&amp;G2+1)+O2</calculatedColumnFormula>
    </tableColumn>
    <tableColumn id="12" xr3:uid="{DA281F5E-FA54-49B5-8BE1-3E84DC519936}" name="Top4" dataDxfId="5">
      <calculatedColumnFormula array="1">INDIRECT("Players!"&amp;$AA$7&amp;H2+1)+P2</calculatedColumnFormula>
    </tableColumn>
    <tableColumn id="13" xr3:uid="{A55B5197-E0CD-4332-854A-CCA6844058D2}" name="Top5" dataDxfId="4">
      <calculatedColumnFormula array="1">INDIRECT("Players!"&amp;$AA$7&amp;I2+1)+Q2</calculatedColumnFormula>
    </tableColumn>
    <tableColumn id="18" xr3:uid="{E5E41754-B722-4AD3-8B4F-7AAF6980C8E1}" name="Top6" dataDxfId="3">
      <calculatedColumnFormula array="1">INDIRECT("Players!"&amp;$AA$7&amp;J2+1)+R2</calculatedColumnFormula>
    </tableColumn>
    <tableColumn id="19" xr3:uid="{E0D3326C-4A63-4C7C-96A3-2706AF8A2FEC}" name="Top7" dataDxfId="2">
      <calculatedColumnFormula array="1">INDIRECT("Players!"&amp;$AA$7&amp;K2+1)+S2</calculatedColumnFormula>
    </tableColumn>
    <tableColumn id="20" xr3:uid="{8A5D9323-6CB1-45DF-BBA2-14666D622CA9}" name="Top8" dataDxfId="1">
      <calculatedColumnFormula array="1">INDIRECT("Players!"&amp;$AA$7&amp;L2+1)+T2</calculatedColumnFormula>
    </tableColumn>
    <tableColumn id="21" xr3:uid="{0A4A5F1A-9E05-47CD-8A7D-A69D8ECBF5F7}" name="Top9" dataDxfId="0">
      <calculatedColumnFormula array="1">INDIRECT("Players!"&amp;$AA$7&amp;M2+1)+U2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3"/>
  <sheetViews>
    <sheetView topLeftCell="G1" workbookViewId="0">
      <selection activeCell="Q1" sqref="Q1:Q1048576"/>
    </sheetView>
  </sheetViews>
  <sheetFormatPr defaultRowHeight="15" x14ac:dyDescent="0.2"/>
  <cols>
    <col min="1" max="1" width="18.16015625" style="34" bestFit="1" customWidth="1"/>
    <col min="2" max="2" width="5.109375" style="34" bestFit="1" customWidth="1"/>
    <col min="3" max="3" width="2.6875" style="34" bestFit="1" customWidth="1"/>
    <col min="4" max="4" width="3.62890625" style="34" bestFit="1" customWidth="1"/>
    <col min="5" max="6" width="2.82421875" style="34" bestFit="1" customWidth="1"/>
    <col min="7" max="7" width="5.78125" style="30" bestFit="1" customWidth="1"/>
    <col min="8" max="9" width="5.24609375" style="30" bestFit="1" customWidth="1"/>
    <col min="10" max="10" width="4.16796875" style="31" bestFit="1" customWidth="1"/>
    <col min="11" max="14" width="4.83984375" style="32" bestFit="1" customWidth="1"/>
    <col min="15" max="15" width="5.78125" style="31" bestFit="1" customWidth="1"/>
    <col min="16" max="16" width="4.03515625" style="33" bestFit="1" customWidth="1"/>
    <col min="17" max="17" width="6.859375" style="36" bestFit="1" customWidth="1"/>
    <col min="18" max="18" width="6.58984375" style="1" customWidth="1"/>
    <col min="19" max="19" width="3.765625" style="13" bestFit="1" customWidth="1"/>
    <col min="20" max="22" width="5.24609375" style="3" bestFit="1" customWidth="1"/>
    <col min="23" max="23" width="6.72265625" bestFit="1" customWidth="1"/>
  </cols>
  <sheetData>
    <row r="1" spans="1:23" x14ac:dyDescent="0.2">
      <c r="A1" s="3" t="s">
        <v>0</v>
      </c>
      <c r="B1" s="3" t="s">
        <v>1</v>
      </c>
      <c r="C1" s="3" t="s">
        <v>363</v>
      </c>
      <c r="D1" s="3" t="s">
        <v>2</v>
      </c>
      <c r="E1" s="3" t="s">
        <v>4</v>
      </c>
      <c r="F1" s="3" t="s">
        <v>5</v>
      </c>
      <c r="G1" s="64" t="s">
        <v>3</v>
      </c>
      <c r="H1" s="35" t="s">
        <v>336</v>
      </c>
      <c r="I1" s="35" t="s">
        <v>337</v>
      </c>
      <c r="J1" s="36" t="s">
        <v>406</v>
      </c>
      <c r="K1" s="33" t="s">
        <v>338</v>
      </c>
      <c r="L1" s="33" t="s">
        <v>339</v>
      </c>
      <c r="M1" s="33" t="s">
        <v>340</v>
      </c>
      <c r="N1" s="33" t="s">
        <v>341</v>
      </c>
      <c r="O1" s="36" t="s">
        <v>342</v>
      </c>
      <c r="P1" s="33" t="s">
        <v>360</v>
      </c>
      <c r="Q1" s="36" t="s">
        <v>514</v>
      </c>
      <c r="S1" s="26"/>
      <c r="T1" s="26" t="s">
        <v>3</v>
      </c>
      <c r="U1" s="26" t="s">
        <v>336</v>
      </c>
      <c r="V1" s="26" t="s">
        <v>337</v>
      </c>
      <c r="W1" s="26" t="s">
        <v>484</v>
      </c>
    </row>
    <row r="2" spans="1:23" x14ac:dyDescent="0.2">
      <c r="A2" t="s">
        <v>31</v>
      </c>
      <c r="B2" t="s">
        <v>30</v>
      </c>
      <c r="C2">
        <v>30</v>
      </c>
      <c r="D2">
        <v>110</v>
      </c>
      <c r="E2">
        <v>11</v>
      </c>
      <c r="F2">
        <v>50</v>
      </c>
      <c r="G2" s="2">
        <v>0.111</v>
      </c>
      <c r="H2" s="30">
        <f>E2/D2</f>
        <v>0.1</v>
      </c>
      <c r="I2" s="30">
        <f>F2/D2</f>
        <v>0.45454545454545453</v>
      </c>
      <c r="J2" s="31">
        <f>D2/C2</f>
        <v>3.6666666666666665</v>
      </c>
      <c r="K2" s="32">
        <f>-(G2-T$2)/T$3</f>
        <v>1.9112945537724555</v>
      </c>
      <c r="L2" s="32">
        <f>-(H2-U$2)/U$3</f>
        <v>-8.5340863556118227E-3</v>
      </c>
      <c r="M2" s="32">
        <f>(I2-V$2)/V$3</f>
        <v>2.7904043310440296</v>
      </c>
      <c r="N2" s="32">
        <f>AVERAGE(K2*(1+$W$4),L2*(1-$W$4*2),M2*(1+$W$4))</f>
        <v>1.9576188542809334</v>
      </c>
      <c r="O2" s="31">
        <f>N2*D2</f>
        <v>215.33807397090268</v>
      </c>
      <c r="P2" s="33" t="str">
        <f>IF(SUMIF(LHP!A:A,A2,LHP!C:C)&gt;=1,"L",IF(SUMIF(RHP!A:A,A2,RHP!C:C)&gt;=1,"R","?"))</f>
        <v>L</v>
      </c>
      <c r="Q2" s="36">
        <f>IFERROR(-100*_xlfn.XMATCH(A2,Injuries!A:A),O2)</f>
        <v>215.33807397090268</v>
      </c>
      <c r="S2" s="26" t="s">
        <v>394</v>
      </c>
      <c r="T2" s="27">
        <f>AVERAGE(G:G)</f>
        <v>0.23344892473118273</v>
      </c>
      <c r="U2" s="27">
        <f>SUM(E:E)/SUM($D:$D)</f>
        <v>9.9608815952676275E-2</v>
      </c>
      <c r="V2" s="27">
        <f>SUM(F:F)/SUM($D:$D)</f>
        <v>0.248513182584359</v>
      </c>
      <c r="W2" s="53">
        <f>COUNTIF(P:P,"?")-COUNTIF(P:P,"L")-COUNTIF(P:P,"R")</f>
        <v>0</v>
      </c>
    </row>
    <row r="3" spans="1:23" x14ac:dyDescent="0.2">
      <c r="A3" t="s">
        <v>13</v>
      </c>
      <c r="B3" t="s">
        <v>8</v>
      </c>
      <c r="C3">
        <v>29</v>
      </c>
      <c r="D3">
        <v>105</v>
      </c>
      <c r="E3">
        <v>9</v>
      </c>
      <c r="F3">
        <v>47</v>
      </c>
      <c r="G3" s="2">
        <v>0.104</v>
      </c>
      <c r="H3" s="30">
        <f>E3/D3</f>
        <v>8.5714285714285715E-2</v>
      </c>
      <c r="I3" s="30">
        <f>F3/D3</f>
        <v>0.44761904761904764</v>
      </c>
      <c r="J3" s="31">
        <f>D3/C3</f>
        <v>3.6206896551724137</v>
      </c>
      <c r="K3" s="32">
        <f>-(G3-T$2)/T$3</f>
        <v>2.020556941382464</v>
      </c>
      <c r="L3" s="32">
        <f>-(H3-U$2)/U$3</f>
        <v>0.30312361083312339</v>
      </c>
      <c r="M3" s="32">
        <f>(I3-V$2)/V$3</f>
        <v>2.6965963285303811</v>
      </c>
      <c r="N3" s="32">
        <f>AVERAGE(K3*(1+$W$4),L3*(1-$W$4*2),M3*(1+$W$4))</f>
        <v>2.0160011309358725</v>
      </c>
      <c r="O3" s="31">
        <f>N3*D3</f>
        <v>211.68011874826661</v>
      </c>
      <c r="P3" s="33" t="str">
        <f>IF(SUMIF(LHP!A:A,A3,LHP!C:C)&gt;=1,"L",IF(SUMIF(RHP!A:A,A3,RHP!C:C)&gt;=1,"R","?"))</f>
        <v>R</v>
      </c>
      <c r="Q3" s="36">
        <f>IFERROR(-100*_xlfn.XMATCH(A3,Injuries!A:A),O3)</f>
        <v>211.68011874826661</v>
      </c>
      <c r="S3" s="26" t="s">
        <v>393</v>
      </c>
      <c r="T3" s="27">
        <f>STDEV(G:G)</f>
        <v>6.4065962250296135E-2</v>
      </c>
      <c r="U3" s="27">
        <f>STDEV(H:H)</f>
        <v>4.5837835595194935E-2</v>
      </c>
      <c r="V3" s="27">
        <f>STDEV(I:I)</f>
        <v>7.3835992034892148E-2</v>
      </c>
      <c r="W3" s="54">
        <f>W2/COUNTIF(P:P,"?")</f>
        <v>0</v>
      </c>
    </row>
    <row r="4" spans="1:23" x14ac:dyDescent="0.2">
      <c r="A4" t="s">
        <v>149</v>
      </c>
      <c r="B4" t="s">
        <v>61</v>
      </c>
      <c r="C4">
        <v>29</v>
      </c>
      <c r="D4">
        <v>108</v>
      </c>
      <c r="E4">
        <v>7</v>
      </c>
      <c r="F4">
        <v>52</v>
      </c>
      <c r="G4" s="2">
        <v>0.158</v>
      </c>
      <c r="H4" s="30">
        <f>E4/D4</f>
        <v>6.4814814814814811E-2</v>
      </c>
      <c r="I4" s="30">
        <f>F4/D4</f>
        <v>0.48148148148148145</v>
      </c>
      <c r="J4" s="31">
        <f>D4/C4</f>
        <v>3.7241379310344827</v>
      </c>
      <c r="K4" s="32">
        <f>-(G4-T$2)/T$3</f>
        <v>1.1776756655338299</v>
      </c>
      <c r="L4" s="32">
        <f>-(H4-U$2)/U$3</f>
        <v>0.7590672789425692</v>
      </c>
      <c r="M4" s="32">
        <f>(I4-V$2)/V$3</f>
        <v>3.1552132297082198</v>
      </c>
      <c r="N4" s="32">
        <f>AVERAGE(K4*(1+$W$4),L4*(1-$W$4*2),M4*(1+$W$4))</f>
        <v>1.9318815861746155</v>
      </c>
      <c r="O4" s="31">
        <f>N4*D4</f>
        <v>208.64321130685846</v>
      </c>
      <c r="P4" s="33" t="str">
        <f>IF(SUMIF(LHP!A:A,A4,LHP!C:C)&gt;=1,"L",IF(SUMIF(RHP!A:A,A4,RHP!C:C)&gt;=1,"R","?"))</f>
        <v>R</v>
      </c>
      <c r="Q4" s="36">
        <f>IFERROR(-100*_xlfn.XMATCH(A4,Injuries!A:A),O4)</f>
        <v>208.64321130685846</v>
      </c>
      <c r="U4" s="65" t="s">
        <v>485</v>
      </c>
      <c r="V4" s="65"/>
      <c r="W4" s="25">
        <v>0.25</v>
      </c>
    </row>
    <row r="5" spans="1:23" x14ac:dyDescent="0.2">
      <c r="A5" t="s">
        <v>62</v>
      </c>
      <c r="B5" t="s">
        <v>7</v>
      </c>
      <c r="C5">
        <v>33</v>
      </c>
      <c r="D5">
        <v>124</v>
      </c>
      <c r="E5">
        <v>16</v>
      </c>
      <c r="F5">
        <v>55</v>
      </c>
      <c r="G5" s="2">
        <v>0.13100000000000001</v>
      </c>
      <c r="H5" s="30">
        <f>E5/D5</f>
        <v>0.12903225806451613</v>
      </c>
      <c r="I5" s="30">
        <f>F5/D5</f>
        <v>0.44354838709677419</v>
      </c>
      <c r="J5" s="31">
        <f>D5/C5</f>
        <v>3.7575757575757578</v>
      </c>
      <c r="K5" s="32">
        <f>-(G5-T$2)/T$3</f>
        <v>1.5991163034581466</v>
      </c>
      <c r="L5" s="32">
        <f>-(H5-U$2)/U$3</f>
        <v>-0.64190295483594417</v>
      </c>
      <c r="M5" s="32">
        <f>(I5-V$2)/V$3</f>
        <v>2.6414652141498793</v>
      </c>
      <c r="N5" s="32">
        <f>AVERAGE(K5*(1+$W$4),L5*(1-$W$4*2),M5*(1+$W$4))</f>
        <v>1.65992513986402</v>
      </c>
      <c r="O5" s="31">
        <f>N5*D5</f>
        <v>205.83071734313847</v>
      </c>
      <c r="P5" s="33" t="str">
        <f>IF(SUMIF(LHP!A:A,A5,LHP!C:C)&gt;=1,"L",IF(SUMIF(RHP!A:A,A5,RHP!C:C)&gt;=1,"R","?"))</f>
        <v>R</v>
      </c>
      <c r="Q5" s="36">
        <f>IFERROR(-100*_xlfn.XMATCH(A5,Injuries!A:A),O5)</f>
        <v>205.83071734313847</v>
      </c>
      <c r="T5" s="29">
        <f>COUNTIF(K2:K100, "&lt;"&amp;0)</f>
        <v>5</v>
      </c>
      <c r="U5" s="29">
        <f>COUNTIF(L2:L100, "&lt;"&amp;0)</f>
        <v>43</v>
      </c>
      <c r="V5" s="29">
        <f>COUNTIF(M2:M100, "&lt;"&amp;0)</f>
        <v>9</v>
      </c>
      <c r="W5" s="29">
        <f>SUM(T5,V5)</f>
        <v>14</v>
      </c>
    </row>
    <row r="6" spans="1:23" x14ac:dyDescent="0.2">
      <c r="A6" t="s">
        <v>232</v>
      </c>
      <c r="B6" t="s">
        <v>53</v>
      </c>
      <c r="C6">
        <v>31</v>
      </c>
      <c r="D6">
        <v>115</v>
      </c>
      <c r="E6">
        <v>3</v>
      </c>
      <c r="F6">
        <v>46</v>
      </c>
      <c r="G6" s="2">
        <v>0.188</v>
      </c>
      <c r="H6" s="30">
        <f>E6/D6</f>
        <v>2.6086956521739129E-2</v>
      </c>
      <c r="I6" s="30">
        <f>F6/D6</f>
        <v>0.4</v>
      </c>
      <c r="J6" s="31">
        <f>D6/C6</f>
        <v>3.7096774193548385</v>
      </c>
      <c r="K6" s="32">
        <f>-(G6-T$2)/T$3</f>
        <v>0.70940829006236683</v>
      </c>
      <c r="L6" s="32">
        <f>-(H6-U$2)/U$3</f>
        <v>1.6039557382295828</v>
      </c>
      <c r="M6" s="32">
        <f>(I6-V$2)/V$3</f>
        <v>2.0516663112490447</v>
      </c>
      <c r="N6" s="32">
        <f>AVERAGE(K6*(1+$W$4),L6*(1-$W$4*2),M6*(1+$W$4))</f>
        <v>1.4177737069180187</v>
      </c>
      <c r="O6" s="31">
        <f>N6*D6</f>
        <v>163.04397629557215</v>
      </c>
      <c r="P6" s="33" t="str">
        <f>IF(SUMIF(LHP!A:A,A6,LHP!C:C)&gt;=1,"L",IF(SUMIF(RHP!A:A,A6,RHP!C:C)&gt;=1,"R","?"))</f>
        <v>R</v>
      </c>
      <c r="Q6" s="36">
        <f>IFERROR(-100*_xlfn.XMATCH(A6,Injuries!A:A),O6)</f>
        <v>163.04397629557215</v>
      </c>
    </row>
    <row r="7" spans="1:23" x14ac:dyDescent="0.2">
      <c r="A7" t="s">
        <v>161</v>
      </c>
      <c r="B7" t="s">
        <v>34</v>
      </c>
      <c r="C7">
        <v>30</v>
      </c>
      <c r="D7">
        <v>139</v>
      </c>
      <c r="E7">
        <v>8</v>
      </c>
      <c r="F7">
        <v>44</v>
      </c>
      <c r="G7" s="2">
        <v>0.14099999999999999</v>
      </c>
      <c r="H7" s="30">
        <f>E7/D7</f>
        <v>5.7553956834532377E-2</v>
      </c>
      <c r="I7" s="30">
        <f>F7/D7</f>
        <v>0.31654676258992803</v>
      </c>
      <c r="J7" s="31">
        <f>D7/C7</f>
        <v>4.6333333333333337</v>
      </c>
      <c r="K7" s="32">
        <f>-(G7-T$2)/T$3</f>
        <v>1.4430271783009925</v>
      </c>
      <c r="L7" s="32">
        <f>-(H7-U$2)/U$3</f>
        <v>0.91747043838501841</v>
      </c>
      <c r="M7" s="32">
        <f>(I7-V$2)/V$3</f>
        <v>0.92141485650275934</v>
      </c>
      <c r="N7" s="32">
        <f>AVERAGE(K7*(1+$W$4),L7*(1-$W$4*2),M7*(1+$W$4))</f>
        <v>1.1380959208990664</v>
      </c>
      <c r="O7" s="31">
        <f>N7*D7</f>
        <v>158.19533300497022</v>
      </c>
      <c r="P7" s="33" t="str">
        <f>IF(SUMIF(LHP!A:A,A7,LHP!C:C)&gt;=1,"L",IF(SUMIF(RHP!A:A,A7,RHP!C:C)&gt;=1,"R","?"))</f>
        <v>R</v>
      </c>
      <c r="Q7" s="36">
        <f>IFERROR(-100*_xlfn.XMATCH(A7,Injuries!A:A),O7)</f>
        <v>158.19533300497022</v>
      </c>
    </row>
    <row r="8" spans="1:23" x14ac:dyDescent="0.2">
      <c r="A8" t="s">
        <v>15</v>
      </c>
      <c r="B8" t="s">
        <v>16</v>
      </c>
      <c r="C8">
        <v>28</v>
      </c>
      <c r="D8">
        <v>106</v>
      </c>
      <c r="E8">
        <v>12</v>
      </c>
      <c r="F8">
        <v>47</v>
      </c>
      <c r="G8" s="2">
        <v>0.17</v>
      </c>
      <c r="H8" s="30">
        <f>E8/D8</f>
        <v>0.11320754716981132</v>
      </c>
      <c r="I8" s="30">
        <f>F8/D8</f>
        <v>0.44339622641509435</v>
      </c>
      <c r="J8" s="31">
        <f>D8/C8</f>
        <v>3.7857142857142856</v>
      </c>
      <c r="K8" s="32">
        <f>-(G8-T$2)/T$3</f>
        <v>0.99036871534524451</v>
      </c>
      <c r="L8" s="32">
        <f>-(H8-U$2)/U$3</f>
        <v>-0.29667044790746117</v>
      </c>
      <c r="M8" s="32">
        <f>(I8-V$2)/V$3</f>
        <v>2.6394044213375079</v>
      </c>
      <c r="N8" s="32">
        <f>AVERAGE(K8*(1+$W$4),L8*(1-$W$4*2),M8*(1+$W$4))</f>
        <v>1.46296039896657</v>
      </c>
      <c r="O8" s="31">
        <f>N8*D8</f>
        <v>155.07380229045643</v>
      </c>
      <c r="P8" s="33" t="str">
        <f>IF(SUMIF(LHP!A:A,A8,LHP!C:C)&gt;=1,"L",IF(SUMIF(RHP!A:A,A8,RHP!C:C)&gt;=1,"R","?"))</f>
        <v>L</v>
      </c>
      <c r="Q8" s="36">
        <f>IFERROR(-100*_xlfn.XMATCH(A8,Injuries!A:A),O8)</f>
        <v>155.07380229045643</v>
      </c>
    </row>
    <row r="9" spans="1:23" x14ac:dyDescent="0.2">
      <c r="A9" t="s">
        <v>71</v>
      </c>
      <c r="B9" t="s">
        <v>20</v>
      </c>
      <c r="C9">
        <v>20</v>
      </c>
      <c r="D9">
        <v>116</v>
      </c>
      <c r="E9">
        <v>11</v>
      </c>
      <c r="F9">
        <v>40</v>
      </c>
      <c r="G9" s="2">
        <v>0.11799999999999999</v>
      </c>
      <c r="H9" s="30">
        <f>E9/D9</f>
        <v>9.4827586206896547E-2</v>
      </c>
      <c r="I9" s="30">
        <f>F9/D9</f>
        <v>0.34482758620689657</v>
      </c>
      <c r="J9" s="31">
        <f>D9/C9</f>
        <v>5.8</v>
      </c>
      <c r="K9" s="32">
        <f>-(G9-T$2)/T$3</f>
        <v>1.8020321661624474</v>
      </c>
      <c r="L9" s="32">
        <f>-(H9-U$2)/U$3</f>
        <v>0.10430749366099938</v>
      </c>
      <c r="M9" s="32">
        <f>(I9-V$2)/V$3</f>
        <v>1.3044370498472202</v>
      </c>
      <c r="N9" s="32">
        <f>AVERAGE(K9*(1+$W$4),L9*(1-$W$4*2),M9*(1+$W$4))</f>
        <v>1.3117467556141948</v>
      </c>
      <c r="O9" s="31">
        <f>N9*D9</f>
        <v>152.16262365124661</v>
      </c>
      <c r="P9" s="33" t="str">
        <f>IF(SUMIF(LHP!A:A,A9,LHP!C:C)&gt;=1,"L",IF(SUMIF(RHP!A:A,A9,RHP!C:C)&gt;=1,"R","?"))</f>
        <v>R</v>
      </c>
      <c r="Q9" s="36">
        <f>IFERROR(-100*_xlfn.XMATCH(A9,Injuries!A:A),O9)</f>
        <v>152.16262365124661</v>
      </c>
    </row>
    <row r="10" spans="1:23" x14ac:dyDescent="0.2">
      <c r="A10" t="s">
        <v>227</v>
      </c>
      <c r="B10" t="s">
        <v>8</v>
      </c>
      <c r="C10">
        <v>32</v>
      </c>
      <c r="D10">
        <v>120</v>
      </c>
      <c r="E10">
        <v>7</v>
      </c>
      <c r="F10">
        <v>37</v>
      </c>
      <c r="G10" s="2">
        <v>0.126</v>
      </c>
      <c r="H10" s="30">
        <f>E10/D10</f>
        <v>5.8333333333333334E-2</v>
      </c>
      <c r="I10" s="30">
        <f>F10/D10</f>
        <v>0.30833333333333335</v>
      </c>
      <c r="J10" s="31">
        <f>D10/C10</f>
        <v>3.75</v>
      </c>
      <c r="K10" s="32">
        <f>-(G10-T$2)/T$3</f>
        <v>1.6771608660367239</v>
      </c>
      <c r="L10" s="32">
        <f>-(H10-U$2)/U$3</f>
        <v>0.9004675304448656</v>
      </c>
      <c r="M10" s="32">
        <f>(I10-V$2)/V$3</f>
        <v>0.81017602798247179</v>
      </c>
      <c r="N10" s="32">
        <f>AVERAGE(K10*(1+$W$4),L10*(1-$W$4*2),M10*(1+$W$4))</f>
        <v>1.1864682942488092</v>
      </c>
      <c r="O10" s="31">
        <f>N10*D10</f>
        <v>142.37619530985711</v>
      </c>
      <c r="P10" s="33" t="str">
        <f>IF(SUMIF(LHP!A:A,A10,LHP!C:C)&gt;=1,"L",IF(SUMIF(RHP!A:A,A10,RHP!C:C)&gt;=1,"R","?"))</f>
        <v>R</v>
      </c>
      <c r="Q10" s="36">
        <f>IFERROR(-100*_xlfn.XMATCH(A10,Injuries!A:A),O10)</f>
        <v>142.37619530985711</v>
      </c>
    </row>
    <row r="11" spans="1:23" x14ac:dyDescent="0.2">
      <c r="A11" t="s">
        <v>412</v>
      </c>
      <c r="B11" t="s">
        <v>7</v>
      </c>
      <c r="C11">
        <v>16</v>
      </c>
      <c r="D11">
        <v>72</v>
      </c>
      <c r="E11">
        <v>8</v>
      </c>
      <c r="F11">
        <v>29</v>
      </c>
      <c r="G11" s="2">
        <v>8.1000000000000003E-2</v>
      </c>
      <c r="H11" s="30">
        <f>E11/D11</f>
        <v>0.1111111111111111</v>
      </c>
      <c r="I11" s="30">
        <f>F11/D11</f>
        <v>0.40277777777777779</v>
      </c>
      <c r="J11" s="31">
        <f>D11/C11</f>
        <v>4.5</v>
      </c>
      <c r="K11" s="32">
        <f>-(G11-T$2)/T$3</f>
        <v>2.3795619292439181</v>
      </c>
      <c r="L11" s="32">
        <f>-(H11-U$2)/U$3</f>
        <v>-0.25093451750240553</v>
      </c>
      <c r="M11" s="32">
        <f>(I11-V$2)/V$3</f>
        <v>2.0892872289237894</v>
      </c>
      <c r="N11" s="32">
        <f>AVERAGE(K11*(1+$W$4),L11*(1-$W$4*2),M11*(1+$W$4))</f>
        <v>1.8201980629861438</v>
      </c>
      <c r="O11" s="31">
        <f>N11*D11</f>
        <v>131.05426053500236</v>
      </c>
      <c r="P11" s="33" t="str">
        <f>IF(SUMIF(LHP!A:A,A11,LHP!C:C)&gt;=1,"L",IF(SUMIF(RHP!A:A,A11,RHP!C:C)&gt;=1,"R","?"))</f>
        <v>R</v>
      </c>
      <c r="Q11" s="36">
        <f>IFERROR(-100*_xlfn.XMATCH(A11,Injuries!A:A),O11)</f>
        <v>131.05426053500236</v>
      </c>
    </row>
    <row r="12" spans="1:23" x14ac:dyDescent="0.2">
      <c r="A12" t="s">
        <v>266</v>
      </c>
      <c r="B12" t="s">
        <v>48</v>
      </c>
      <c r="C12">
        <v>31</v>
      </c>
      <c r="D12">
        <v>109</v>
      </c>
      <c r="E12">
        <v>12</v>
      </c>
      <c r="F12">
        <v>38</v>
      </c>
      <c r="G12" s="2">
        <v>0.14099999999999999</v>
      </c>
      <c r="H12" s="30">
        <f>E12/D12</f>
        <v>0.11009174311926606</v>
      </c>
      <c r="I12" s="30">
        <f>F12/D12</f>
        <v>0.34862385321100919</v>
      </c>
      <c r="J12" s="31">
        <f>D12/C12</f>
        <v>3.5161290322580645</v>
      </c>
      <c r="K12" s="32">
        <f>-(G12-T$2)/T$3</f>
        <v>1.4430271783009925</v>
      </c>
      <c r="L12" s="32">
        <f>-(H12-U$2)/U$3</f>
        <v>-0.22869594583756231</v>
      </c>
      <c r="M12" s="32">
        <f>(I12-V$2)/V$3</f>
        <v>1.3558519072831257</v>
      </c>
      <c r="N12" s="32">
        <f>AVERAGE(K12*(1+$W$4),L12*(1-$W$4*2),M12*(1+$W$4))</f>
        <v>1.1280836280204556</v>
      </c>
      <c r="O12" s="31">
        <f>N12*D12</f>
        <v>122.96111545422966</v>
      </c>
      <c r="P12" s="33" t="str">
        <f>IF(SUMIF(LHP!A:A,A12,LHP!C:C)&gt;=1,"L",IF(SUMIF(RHP!A:A,A12,RHP!C:C)&gt;=1,"R","?"))</f>
        <v>R</v>
      </c>
      <c r="Q12" s="36">
        <f>IFERROR(-100*_xlfn.XMATCH(A12,Injuries!A:A),O12)</f>
        <v>122.96111545422966</v>
      </c>
    </row>
    <row r="13" spans="1:23" x14ac:dyDescent="0.2">
      <c r="A13" t="s">
        <v>209</v>
      </c>
      <c r="B13" t="s">
        <v>46</v>
      </c>
      <c r="C13">
        <v>19</v>
      </c>
      <c r="D13">
        <v>82</v>
      </c>
      <c r="E13">
        <v>10</v>
      </c>
      <c r="F13">
        <v>34</v>
      </c>
      <c r="G13" s="2">
        <v>0.14099999999999999</v>
      </c>
      <c r="H13" s="30">
        <f>E13/D13</f>
        <v>0.12195121951219512</v>
      </c>
      <c r="I13" s="30">
        <f>F13/D13</f>
        <v>0.41463414634146339</v>
      </c>
      <c r="J13" s="31">
        <f>D13/C13</f>
        <v>4.3157894736842106</v>
      </c>
      <c r="K13" s="32">
        <f>-(G13-T$2)/T$3</f>
        <v>1.4430271783009925</v>
      </c>
      <c r="L13" s="32">
        <f>-(H13-U$2)/U$3</f>
        <v>-0.48742274301147287</v>
      </c>
      <c r="M13" s="32">
        <f>(I13-V$2)/V$3</f>
        <v>2.2498643165598939</v>
      </c>
      <c r="N13" s="32">
        <f>AVERAGE(K13*(1+$W$4),L13*(1-$W$4*2),M13*(1+$W$4))</f>
        <v>1.4574676656901238</v>
      </c>
      <c r="O13" s="31">
        <f>N13*D13</f>
        <v>119.51234858659015</v>
      </c>
      <c r="P13" s="33" t="str">
        <f>IF(SUMIF(LHP!A:A,A13,LHP!C:C)&gt;=1,"L",IF(SUMIF(RHP!A:A,A13,RHP!C:C)&gt;=1,"R","?"))</f>
        <v>R</v>
      </c>
      <c r="Q13" s="36">
        <f>IFERROR(-100*_xlfn.XMATCH(A13,Injuries!A:A),O13)</f>
        <v>119.51234858659015</v>
      </c>
    </row>
    <row r="14" spans="1:23" x14ac:dyDescent="0.2">
      <c r="A14" t="s">
        <v>269</v>
      </c>
      <c r="B14" t="s">
        <v>20</v>
      </c>
      <c r="C14">
        <v>26</v>
      </c>
      <c r="D14">
        <v>117</v>
      </c>
      <c r="E14">
        <v>14</v>
      </c>
      <c r="F14">
        <v>43</v>
      </c>
      <c r="G14" s="2">
        <v>0.182</v>
      </c>
      <c r="H14" s="30">
        <f>E14/D14</f>
        <v>0.11965811965811966</v>
      </c>
      <c r="I14" s="30">
        <f>F14/D14</f>
        <v>0.36752136752136755</v>
      </c>
      <c r="J14" s="31">
        <f>D14/C14</f>
        <v>4.5</v>
      </c>
      <c r="K14" s="32">
        <f>-(G14-T$2)/T$3</f>
        <v>0.80306176515665961</v>
      </c>
      <c r="L14" s="32">
        <f>-(H14-U$2)/U$3</f>
        <v>-0.43739638761532418</v>
      </c>
      <c r="M14" s="32">
        <f>(I14-V$2)/V$3</f>
        <v>1.6117909661289538</v>
      </c>
      <c r="N14" s="32">
        <f>AVERAGE(K14*(1+$W$4),L14*(1-$W$4*2),M14*(1+$W$4))</f>
        <v>0.93328924009978487</v>
      </c>
      <c r="O14" s="31">
        <f>N14*D14</f>
        <v>109.19484109167483</v>
      </c>
      <c r="P14" s="33" t="str">
        <f>IF(SUMIF(LHP!A:A,A14,LHP!C:C)&gt;=1,"L",IF(SUMIF(RHP!A:A,A14,RHP!C:C)&gt;=1,"R","?"))</f>
        <v>R</v>
      </c>
      <c r="Q14" s="36">
        <f>IFERROR(-100*_xlfn.XMATCH(A14,Injuries!A:A),O14)</f>
        <v>109.19484109167483</v>
      </c>
    </row>
    <row r="15" spans="1:23" x14ac:dyDescent="0.2">
      <c r="A15" t="s">
        <v>19</v>
      </c>
      <c r="B15" t="s">
        <v>20</v>
      </c>
      <c r="C15">
        <v>21</v>
      </c>
      <c r="D15">
        <v>86</v>
      </c>
      <c r="E15">
        <v>7</v>
      </c>
      <c r="F15">
        <v>35</v>
      </c>
      <c r="G15" s="2">
        <v>0.192</v>
      </c>
      <c r="H15" s="30">
        <f>E15/D15</f>
        <v>8.1395348837209308E-2</v>
      </c>
      <c r="I15" s="30">
        <f>F15/D15</f>
        <v>0.40697674418604651</v>
      </c>
      <c r="J15" s="31">
        <f>D15/C15</f>
        <v>4.0952380952380949</v>
      </c>
      <c r="K15" s="32">
        <f>-(G15-T$2)/T$3</f>
        <v>0.64697263999950505</v>
      </c>
      <c r="L15" s="32">
        <f>-(H15-U$2)/U$3</f>
        <v>0.39734570533204316</v>
      </c>
      <c r="M15" s="32">
        <f>(I15-V$2)/V$3</f>
        <v>2.1461560579670076</v>
      </c>
      <c r="N15" s="32">
        <f>AVERAGE(K15*(1+$W$4),L15*(1-$W$4*2),M15*(1+$W$4))</f>
        <v>1.2300279083747208</v>
      </c>
      <c r="O15" s="31">
        <f>N15*D15</f>
        <v>105.78240012022599</v>
      </c>
      <c r="P15" s="33" t="str">
        <f>IF(SUMIF(LHP!A:A,A15,LHP!C:C)&gt;=1,"L",IF(SUMIF(RHP!A:A,A15,RHP!C:C)&gt;=1,"R","?"))</f>
        <v>R</v>
      </c>
      <c r="Q15" s="36">
        <f>IFERROR(-100*_xlfn.XMATCH(A15,Injuries!A:A),O15)</f>
        <v>105.78240012022599</v>
      </c>
    </row>
    <row r="16" spans="1:23" x14ac:dyDescent="0.2">
      <c r="A16" t="s">
        <v>124</v>
      </c>
      <c r="B16" t="s">
        <v>8</v>
      </c>
      <c r="C16">
        <v>18</v>
      </c>
      <c r="D16">
        <v>95</v>
      </c>
      <c r="E16">
        <v>14</v>
      </c>
      <c r="F16">
        <v>32</v>
      </c>
      <c r="G16" s="2">
        <v>0.11799999999999999</v>
      </c>
      <c r="H16" s="30">
        <f>E16/D16</f>
        <v>0.14736842105263157</v>
      </c>
      <c r="I16" s="30">
        <f>F16/D16</f>
        <v>0.33684210526315789</v>
      </c>
      <c r="J16" s="31">
        <f>D16/C16</f>
        <v>5.2777777777777777</v>
      </c>
      <c r="K16" s="32">
        <f>-(G16-T$2)/T$3</f>
        <v>1.8020321661624474</v>
      </c>
      <c r="L16" s="32">
        <f>-(H16-U$2)/U$3</f>
        <v>-1.0419253980866803</v>
      </c>
      <c r="M16" s="32">
        <f>(I16-V$2)/V$3</f>
        <v>1.1962854462232717</v>
      </c>
      <c r="N16" s="32">
        <f>AVERAGE(K16*(1+$W$4),L16*(1-$W$4*2),M16*(1+$W$4))</f>
        <v>1.0756447721462696</v>
      </c>
      <c r="O16" s="31">
        <f>N16*D16</f>
        <v>102.18625335389561</v>
      </c>
      <c r="P16" s="33" t="str">
        <f>IF(SUMIF(LHP!A:A,A16,LHP!C:C)&gt;=1,"L",IF(SUMIF(RHP!A:A,A16,RHP!C:C)&gt;=1,"R","?"))</f>
        <v>R</v>
      </c>
      <c r="Q16" s="36">
        <f>IFERROR(-100*_xlfn.XMATCH(A16,Injuries!A:A),O16)</f>
        <v>102.18625335389561</v>
      </c>
    </row>
    <row r="17" spans="1:17" x14ac:dyDescent="0.2">
      <c r="A17" t="s">
        <v>193</v>
      </c>
      <c r="B17" t="s">
        <v>8</v>
      </c>
      <c r="C17">
        <v>27</v>
      </c>
      <c r="D17">
        <v>99</v>
      </c>
      <c r="E17">
        <v>14</v>
      </c>
      <c r="F17">
        <v>38</v>
      </c>
      <c r="G17" s="2">
        <v>0.17100000000000001</v>
      </c>
      <c r="H17" s="30">
        <f>E17/D17</f>
        <v>0.14141414141414141</v>
      </c>
      <c r="I17" s="30">
        <f>F17/D17</f>
        <v>0.38383838383838381</v>
      </c>
      <c r="J17" s="31">
        <f>D17/C17</f>
        <v>3.6666666666666665</v>
      </c>
      <c r="K17" s="32">
        <f>-(G17-T$2)/T$3</f>
        <v>0.97475980282952912</v>
      </c>
      <c r="L17" s="32">
        <f>-(H17-U$2)/U$3</f>
        <v>-0.91202660244820721</v>
      </c>
      <c r="M17" s="32">
        <f>(I17-V$2)/V$3</f>
        <v>1.8327809720505299</v>
      </c>
      <c r="N17" s="32">
        <f>AVERAGE(K17*(1+$W$4),L17*(1-$W$4*2),M17*(1+$W$4))</f>
        <v>1.0178042224586568</v>
      </c>
      <c r="O17" s="31">
        <f>N17*D17</f>
        <v>100.76261802340701</v>
      </c>
      <c r="P17" s="33" t="str">
        <f>IF(SUMIF(LHP!A:A,A17,LHP!C:C)&gt;=1,"L",IF(SUMIF(RHP!A:A,A17,RHP!C:C)&gt;=1,"R","?"))</f>
        <v>L</v>
      </c>
      <c r="Q17" s="36">
        <f>IFERROR(-100*_xlfn.XMATCH(A17,Injuries!A:A),O17)</f>
        <v>100.76261802340701</v>
      </c>
    </row>
    <row r="18" spans="1:17" x14ac:dyDescent="0.2">
      <c r="A18" t="s">
        <v>33</v>
      </c>
      <c r="B18" t="s">
        <v>34</v>
      </c>
      <c r="C18">
        <v>31</v>
      </c>
      <c r="D18">
        <v>141</v>
      </c>
      <c r="E18">
        <v>29</v>
      </c>
      <c r="F18">
        <v>46</v>
      </c>
      <c r="G18" s="2">
        <v>0.13400000000000001</v>
      </c>
      <c r="H18" s="30">
        <f>E18/D18</f>
        <v>0.20567375886524822</v>
      </c>
      <c r="I18" s="30">
        <f>F18/D18</f>
        <v>0.32624113475177308</v>
      </c>
      <c r="J18" s="31">
        <f>D18/C18</f>
        <v>4.5483870967741939</v>
      </c>
      <c r="K18" s="32">
        <f>-(G18-T$2)/T$3</f>
        <v>1.5522895659110003</v>
      </c>
      <c r="L18" s="32">
        <f>-(H18-U$2)/U$3</f>
        <v>-2.3139169102410775</v>
      </c>
      <c r="M18" s="32">
        <f>(I18-V$2)/V$3</f>
        <v>1.0527108802260383</v>
      </c>
      <c r="N18" s="32">
        <f>AVERAGE(K18*(1+$W$4),L18*(1-$W$4*2),M18*(1+$W$4))</f>
        <v>0.69976403418358635</v>
      </c>
      <c r="O18" s="31">
        <f>N18*D18</f>
        <v>98.666728819885677</v>
      </c>
      <c r="P18" s="33" t="str">
        <f>IF(SUMIF(LHP!A:A,A18,LHP!C:C)&gt;=1,"L",IF(SUMIF(RHP!A:A,A18,RHP!C:C)&gt;=1,"R","?"))</f>
        <v>R</v>
      </c>
      <c r="Q18" s="36">
        <f>IFERROR(-100*_xlfn.XMATCH(A18,Injuries!A:A),O18)</f>
        <v>98.666728819885677</v>
      </c>
    </row>
    <row r="19" spans="1:17" x14ac:dyDescent="0.2">
      <c r="A19" t="s">
        <v>264</v>
      </c>
      <c r="B19" t="s">
        <v>86</v>
      </c>
      <c r="C19">
        <v>26</v>
      </c>
      <c r="D19">
        <v>113</v>
      </c>
      <c r="E19">
        <v>6</v>
      </c>
      <c r="F19">
        <v>41</v>
      </c>
      <c r="G19" s="2">
        <v>0.22600000000000001</v>
      </c>
      <c r="H19" s="30">
        <f>E19/D19</f>
        <v>5.3097345132743362E-2</v>
      </c>
      <c r="I19" s="30">
        <f>F19/D19</f>
        <v>0.36283185840707965</v>
      </c>
      <c r="J19" s="31">
        <f>D19/C19</f>
        <v>4.3461538461538458</v>
      </c>
      <c r="K19" s="32">
        <f>-(G19-T$2)/T$3</f>
        <v>0.11626961446518022</v>
      </c>
      <c r="L19" s="32">
        <f>-(H19-U$2)/U$3</f>
        <v>1.0146960522020938</v>
      </c>
      <c r="M19" s="32">
        <f>(I19-V$2)/V$3</f>
        <v>1.5482784570524615</v>
      </c>
      <c r="N19" s="32">
        <f>AVERAGE(K19*(1+$W$4),L19*(1-$W$4*2),M19*(1+$W$4))</f>
        <v>0.86267770516603293</v>
      </c>
      <c r="O19" s="31">
        <f>N19*D19</f>
        <v>97.482580683761725</v>
      </c>
      <c r="P19" s="33" t="str">
        <f>IF(SUMIF(LHP!A:A,A19,LHP!C:C)&gt;=1,"L",IF(SUMIF(RHP!A:A,A19,RHP!C:C)&gt;=1,"R","?"))</f>
        <v>R</v>
      </c>
      <c r="Q19" s="36">
        <f>IFERROR(-100*_xlfn.XMATCH(A19,Injuries!A:A),O19)</f>
        <v>97.482580683761725</v>
      </c>
    </row>
    <row r="20" spans="1:17" x14ac:dyDescent="0.2">
      <c r="A20" t="s">
        <v>26</v>
      </c>
      <c r="B20" t="s">
        <v>27</v>
      </c>
      <c r="C20">
        <v>28</v>
      </c>
      <c r="D20">
        <v>119</v>
      </c>
      <c r="E20">
        <v>5</v>
      </c>
      <c r="F20">
        <v>41</v>
      </c>
      <c r="G20" s="2">
        <v>0.22800000000000001</v>
      </c>
      <c r="H20" s="30">
        <f>E20/D20</f>
        <v>4.2016806722689079E-2</v>
      </c>
      <c r="I20" s="30">
        <f>F20/D20</f>
        <v>0.34453781512605042</v>
      </c>
      <c r="J20" s="31">
        <f>D20/C20</f>
        <v>4.25</v>
      </c>
      <c r="K20" s="32">
        <f>-(G20-T$2)/T$3</f>
        <v>8.5051789433749317E-2</v>
      </c>
      <c r="L20" s="32">
        <f>-(H20-U$2)/U$3</f>
        <v>1.256429508116313</v>
      </c>
      <c r="M20" s="32">
        <f>(I20-V$2)/V$3</f>
        <v>1.3005125264154878</v>
      </c>
      <c r="N20" s="32">
        <f>AVERAGE(K20*(1+$W$4),L20*(1-$W$4*2),M20*(1+$W$4))</f>
        <v>0.78672338295656763</v>
      </c>
      <c r="O20" s="31">
        <f>N20*D20</f>
        <v>93.620082571831546</v>
      </c>
      <c r="P20" s="33" t="str">
        <f>IF(SUMIF(LHP!A:A,A20,LHP!C:C)&gt;=1,"L",IF(SUMIF(RHP!A:A,A20,RHP!C:C)&gt;=1,"R","?"))</f>
        <v>L</v>
      </c>
      <c r="Q20" s="36">
        <f>IFERROR(-100*_xlfn.XMATCH(A20,Injuries!A:A),O20)</f>
        <v>93.620082571831546</v>
      </c>
    </row>
    <row r="21" spans="1:17" x14ac:dyDescent="0.2">
      <c r="A21" t="s">
        <v>221</v>
      </c>
      <c r="B21" t="s">
        <v>25</v>
      </c>
      <c r="C21">
        <v>29</v>
      </c>
      <c r="D21">
        <v>123</v>
      </c>
      <c r="E21">
        <v>7</v>
      </c>
      <c r="F21">
        <v>41</v>
      </c>
      <c r="G21" s="2">
        <v>0.216</v>
      </c>
      <c r="H21" s="30">
        <f>E21/D21</f>
        <v>5.6910569105691054E-2</v>
      </c>
      <c r="I21" s="30">
        <f>F21/D21</f>
        <v>0.33333333333333331</v>
      </c>
      <c r="J21" s="31">
        <f>D21/C21</f>
        <v>4.2413793103448274</v>
      </c>
      <c r="K21" s="32">
        <f>-(G21-T$2)/T$3</f>
        <v>0.2723587396223347</v>
      </c>
      <c r="L21" s="32">
        <f>-(H21-U$2)/U$3</f>
        <v>0.93150661004293078</v>
      </c>
      <c r="M21" s="32">
        <f>(I21-V$2)/V$3</f>
        <v>1.1487642870551731</v>
      </c>
      <c r="N21" s="32">
        <f>AVERAGE(K21*(1+$W$4),L21*(1-$W$4*2),M21*(1+$W$4))</f>
        <v>0.74738569612278338</v>
      </c>
      <c r="O21" s="31">
        <f>N21*D21</f>
        <v>91.928440623102361</v>
      </c>
      <c r="P21" s="33" t="str">
        <f>IF(SUMIF(LHP!A:A,A21,LHP!C:C)&gt;=1,"L",IF(SUMIF(RHP!A:A,A21,RHP!C:C)&gt;=1,"R","?"))</f>
        <v>L</v>
      </c>
      <c r="Q21" s="36">
        <f>IFERROR(-100*_xlfn.XMATCH(A21,Injuries!A:A),O21)</f>
        <v>91.928440623102361</v>
      </c>
    </row>
    <row r="22" spans="1:17" x14ac:dyDescent="0.2">
      <c r="A22" t="s">
        <v>153</v>
      </c>
      <c r="B22" t="s">
        <v>46</v>
      </c>
      <c r="C22">
        <v>28</v>
      </c>
      <c r="D22">
        <v>111</v>
      </c>
      <c r="E22">
        <v>19</v>
      </c>
      <c r="F22">
        <v>31</v>
      </c>
      <c r="G22" s="2">
        <v>9.8000000000000004E-2</v>
      </c>
      <c r="H22" s="30">
        <f>E22/D22</f>
        <v>0.17117117117117117</v>
      </c>
      <c r="I22" s="30">
        <f>F22/D22</f>
        <v>0.27927927927927926</v>
      </c>
      <c r="J22" s="31">
        <f>D22/C22</f>
        <v>3.9642857142857144</v>
      </c>
      <c r="K22" s="32">
        <f>-(G22-T$2)/T$3</f>
        <v>2.1142104164767561</v>
      </c>
      <c r="L22" s="32">
        <f>-(H22-U$2)/U$3</f>
        <v>-1.5612071182958864</v>
      </c>
      <c r="M22" s="32">
        <f>(I22-V$2)/V$3</f>
        <v>0.41668156473581797</v>
      </c>
      <c r="N22" s="32">
        <f>AVERAGE(K22*(1+$W$4),L22*(1-$W$4*2),M22*(1+$W$4))</f>
        <v>0.7943371391225913</v>
      </c>
      <c r="O22" s="31">
        <f>N22*D22</f>
        <v>88.171422442607636</v>
      </c>
      <c r="P22" s="33" t="str">
        <f>IF(SUMIF(LHP!A:A,A22,LHP!C:C)&gt;=1,"L",IF(SUMIF(RHP!A:A,A22,RHP!C:C)&gt;=1,"R","?"))</f>
        <v>R</v>
      </c>
      <c r="Q22" s="36">
        <f>IFERROR(-100*_xlfn.XMATCH(A22,Injuries!A:A),O22)</f>
        <v>88.171422442607636</v>
      </c>
    </row>
    <row r="23" spans="1:17" x14ac:dyDescent="0.2">
      <c r="A23" t="s">
        <v>187</v>
      </c>
      <c r="B23" t="s">
        <v>66</v>
      </c>
      <c r="C23">
        <v>30</v>
      </c>
      <c r="D23">
        <v>113</v>
      </c>
      <c r="E23">
        <v>10</v>
      </c>
      <c r="F23">
        <v>38</v>
      </c>
      <c r="G23" s="2">
        <v>0.19600000000000001</v>
      </c>
      <c r="H23" s="30">
        <f>E23/D23</f>
        <v>8.8495575221238937E-2</v>
      </c>
      <c r="I23" s="30">
        <f>F23/D23</f>
        <v>0.33628318584070799</v>
      </c>
      <c r="J23" s="31">
        <f>D23/C23</f>
        <v>3.7666666666666666</v>
      </c>
      <c r="K23" s="32">
        <f>-(G23-T$2)/T$3</f>
        <v>0.58453698993664327</v>
      </c>
      <c r="L23" s="32">
        <f>-(H23-U$2)/U$3</f>
        <v>0.24244689102646702</v>
      </c>
      <c r="M23" s="32">
        <f>(I23-V$2)/V$3</f>
        <v>1.1887157040549023</v>
      </c>
      <c r="N23" s="32">
        <f>AVERAGE(K23*(1+$W$4),L23*(1-$W$4*2),M23*(1+$W$4))</f>
        <v>0.77926310433422186</v>
      </c>
      <c r="O23" s="31">
        <f>N23*D23</f>
        <v>88.056730789767073</v>
      </c>
      <c r="P23" s="33" t="str">
        <f>IF(SUMIF(LHP!A:A,A23,LHP!C:C)&gt;=1,"L",IF(SUMIF(RHP!A:A,A23,RHP!C:C)&gt;=1,"R","?"))</f>
        <v>L</v>
      </c>
      <c r="Q23" s="36">
        <f>IFERROR(-100*_xlfn.XMATCH(A23,Injuries!A:A),O23)</f>
        <v>88.056730789767073</v>
      </c>
    </row>
    <row r="24" spans="1:17" x14ac:dyDescent="0.2">
      <c r="A24" t="s">
        <v>36</v>
      </c>
      <c r="B24" t="s">
        <v>37</v>
      </c>
      <c r="C24">
        <v>22</v>
      </c>
      <c r="D24">
        <v>99</v>
      </c>
      <c r="E24">
        <v>8</v>
      </c>
      <c r="F24">
        <v>36</v>
      </c>
      <c r="G24" s="2">
        <v>0.20899999999999999</v>
      </c>
      <c r="H24" s="30">
        <f>E24/D24</f>
        <v>8.0808080808080815E-2</v>
      </c>
      <c r="I24" s="30">
        <f>F24/D24</f>
        <v>0.36363636363636365</v>
      </c>
      <c r="J24" s="31">
        <f>D24/C24</f>
        <v>4.5</v>
      </c>
      <c r="K24" s="32">
        <f>-(G24-T$2)/T$3</f>
        <v>0.38162112723234287</v>
      </c>
      <c r="L24" s="32">
        <f>-(H24-U$2)/U$3</f>
        <v>0.41015756744339588</v>
      </c>
      <c r="M24" s="32">
        <f>(I24-V$2)/V$3</f>
        <v>1.5591742980523875</v>
      </c>
      <c r="N24" s="32">
        <f>AVERAGE(K24*(1+$W$4),L24*(1-$W$4*2),M24*(1+$W$4))</f>
        <v>0.87702435510920373</v>
      </c>
      <c r="O24" s="31">
        <f>N24*D24</f>
        <v>86.825411155811167</v>
      </c>
      <c r="P24" s="33" t="str">
        <f>IF(SUMIF(LHP!A:A,A24,LHP!C:C)&gt;=1,"L",IF(SUMIF(RHP!A:A,A24,RHP!C:C)&gt;=1,"R","?"))</f>
        <v>R</v>
      </c>
      <c r="Q24" s="36">
        <f>IFERROR(-100*_xlfn.XMATCH(A24,Injuries!A:A),O24)</f>
        <v>86.825411155811167</v>
      </c>
    </row>
    <row r="25" spans="1:17" x14ac:dyDescent="0.2">
      <c r="A25" t="s">
        <v>141</v>
      </c>
      <c r="B25" t="s">
        <v>21</v>
      </c>
      <c r="C25">
        <v>32</v>
      </c>
      <c r="D25">
        <v>148</v>
      </c>
      <c r="E25">
        <v>15</v>
      </c>
      <c r="F25">
        <v>49</v>
      </c>
      <c r="G25" s="2">
        <v>0.214</v>
      </c>
      <c r="H25" s="30">
        <f>E25/D25</f>
        <v>0.10135135135135136</v>
      </c>
      <c r="I25" s="30">
        <f>F25/D25</f>
        <v>0.33108108108108109</v>
      </c>
      <c r="J25" s="31">
        <f>D25/C25</f>
        <v>4.625</v>
      </c>
      <c r="K25" s="32">
        <f>-(G25-T$2)/T$3</f>
        <v>0.30357656465376559</v>
      </c>
      <c r="L25" s="32">
        <f>-(H25-U$2)/U$3</f>
        <v>-3.8015219873465143E-2</v>
      </c>
      <c r="M25" s="32">
        <f>(I25-V$2)/V$3</f>
        <v>1.1182608402918668</v>
      </c>
      <c r="N25" s="32">
        <f>AVERAGE(K25*(1+$W$4),L25*(1-$W$4*2),M25*(1+$W$4))</f>
        <v>0.58609638208176928</v>
      </c>
      <c r="O25" s="31">
        <f>N25*D25</f>
        <v>86.742264548101858</v>
      </c>
      <c r="P25" s="33" t="str">
        <f>IF(SUMIF(LHP!A:A,A25,LHP!C:C)&gt;=1,"L",IF(SUMIF(RHP!A:A,A25,RHP!C:C)&gt;=1,"R","?"))</f>
        <v>R</v>
      </c>
      <c r="Q25" s="36">
        <f>IFERROR(-100*_xlfn.XMATCH(A25,Injuries!A:A),O25)</f>
        <v>86.742264548101858</v>
      </c>
    </row>
    <row r="26" spans="1:17" x14ac:dyDescent="0.2">
      <c r="A26" t="s">
        <v>165</v>
      </c>
      <c r="B26" t="s">
        <v>47</v>
      </c>
      <c r="C26">
        <v>31</v>
      </c>
      <c r="D26">
        <v>117</v>
      </c>
      <c r="E26">
        <v>6</v>
      </c>
      <c r="F26">
        <v>35</v>
      </c>
      <c r="G26" s="2">
        <v>0.191</v>
      </c>
      <c r="H26" s="30">
        <f>E26/D26</f>
        <v>5.128205128205128E-2</v>
      </c>
      <c r="I26" s="30">
        <f>F26/D26</f>
        <v>0.29914529914529914</v>
      </c>
      <c r="J26" s="31">
        <f>D26/C26</f>
        <v>3.774193548387097</v>
      </c>
      <c r="K26" s="32">
        <f>-(G26-T$2)/T$3</f>
        <v>0.66258155251522055</v>
      </c>
      <c r="L26" s="32">
        <f>-(H26-U$2)/U$3</f>
        <v>1.0542985732880235</v>
      </c>
      <c r="M26" s="32">
        <f>(I26-V$2)/V$3</f>
        <v>0.68573760798139305</v>
      </c>
      <c r="N26" s="32">
        <f>AVERAGE(K26*(1+$W$4),L26*(1-$W$4*2),M26*(1+$W$4))</f>
        <v>0.73751607908825945</v>
      </c>
      <c r="O26" s="31">
        <f>N26*D26</f>
        <v>86.289381253326354</v>
      </c>
      <c r="P26" s="33" t="str">
        <f>IF(SUMIF(LHP!A:A,A26,LHP!C:C)&gt;=1,"L",IF(SUMIF(RHP!A:A,A26,RHP!C:C)&gt;=1,"R","?"))</f>
        <v>L</v>
      </c>
      <c r="Q26" s="36">
        <f>IFERROR(-100*_xlfn.XMATCH(A26,Injuries!A:A),O26)</f>
        <v>86.289381253326354</v>
      </c>
    </row>
    <row r="27" spans="1:17" x14ac:dyDescent="0.2">
      <c r="A27" t="s">
        <v>73</v>
      </c>
      <c r="B27" t="s">
        <v>16</v>
      </c>
      <c r="C27">
        <v>30</v>
      </c>
      <c r="D27">
        <v>130</v>
      </c>
      <c r="E27">
        <v>8</v>
      </c>
      <c r="F27">
        <v>36</v>
      </c>
      <c r="G27" s="2">
        <v>0.18</v>
      </c>
      <c r="H27" s="30">
        <f>E27/D27</f>
        <v>6.1538461538461542E-2</v>
      </c>
      <c r="I27" s="30">
        <f>F27/D27</f>
        <v>0.27692307692307694</v>
      </c>
      <c r="J27" s="31">
        <f>D27/C27</f>
        <v>4.333333333333333</v>
      </c>
      <c r="K27" s="32">
        <f>-(G27-T$2)/T$3</f>
        <v>0.8342795901880905</v>
      </c>
      <c r="L27" s="32">
        <f>-(H27-U$2)/U$3</f>
        <v>0.83054432915252119</v>
      </c>
      <c r="M27" s="32">
        <f>(I27-V$2)/V$3</f>
        <v>0.38477026658343633</v>
      </c>
      <c r="N27" s="32">
        <f>AVERAGE(K27*(1+$W$4),L27*(1-$W$4*2),M27*(1+$W$4))</f>
        <v>0.64636149518022301</v>
      </c>
      <c r="O27" s="31">
        <f>N27*D27</f>
        <v>84.026994373428991</v>
      </c>
      <c r="P27" s="33" t="str">
        <f>IF(SUMIF(LHP!A:A,A27,LHP!C:C)&gt;=1,"L",IF(SUMIF(RHP!A:A,A27,RHP!C:C)&gt;=1,"R","?"))</f>
        <v>R</v>
      </c>
      <c r="Q27" s="36">
        <f>IFERROR(-100*_xlfn.XMATCH(A27,Injuries!A:A),O27)</f>
        <v>84.026994373428991</v>
      </c>
    </row>
    <row r="28" spans="1:17" x14ac:dyDescent="0.2">
      <c r="A28" t="s">
        <v>160</v>
      </c>
      <c r="B28" t="s">
        <v>48</v>
      </c>
      <c r="C28">
        <v>29</v>
      </c>
      <c r="D28">
        <v>160</v>
      </c>
      <c r="E28">
        <v>6</v>
      </c>
      <c r="F28">
        <v>44</v>
      </c>
      <c r="G28" s="2">
        <v>0.21099999999999999</v>
      </c>
      <c r="H28" s="30">
        <f>E28/D28</f>
        <v>3.7499999999999999E-2</v>
      </c>
      <c r="I28" s="30">
        <f>F28/D28</f>
        <v>0.27500000000000002</v>
      </c>
      <c r="J28" s="31">
        <f>D28/C28</f>
        <v>5.5172413793103452</v>
      </c>
      <c r="K28" s="32">
        <f>-(G28-T$2)/T$3</f>
        <v>0.35040330220091198</v>
      </c>
      <c r="L28" s="32">
        <f>-(H28-U$2)/U$3</f>
        <v>1.3549683388451044</v>
      </c>
      <c r="M28" s="32">
        <f>(I28-V$2)/V$3</f>
        <v>0.35872501588553629</v>
      </c>
      <c r="N28" s="32">
        <f>AVERAGE(K28*(1+$W$4),L28*(1-$W$4*2),M28*(1+$W$4))</f>
        <v>0.52129818901020419</v>
      </c>
      <c r="O28" s="31">
        <f>N28*D28</f>
        <v>83.407710241632671</v>
      </c>
      <c r="P28" s="33" t="str">
        <f>IF(SUMIF(LHP!A:A,A28,LHP!C:C)&gt;=1,"L",IF(SUMIF(RHP!A:A,A28,RHP!C:C)&gt;=1,"R","?"))</f>
        <v>R</v>
      </c>
      <c r="Q28" s="36">
        <f>IFERROR(-100*_xlfn.XMATCH(A28,Injuries!A:A),O28)</f>
        <v>83.407710241632671</v>
      </c>
    </row>
    <row r="29" spans="1:17" x14ac:dyDescent="0.2">
      <c r="A29" t="s">
        <v>177</v>
      </c>
      <c r="B29" t="s">
        <v>25</v>
      </c>
      <c r="C29">
        <v>26</v>
      </c>
      <c r="D29">
        <v>108</v>
      </c>
      <c r="E29">
        <v>8</v>
      </c>
      <c r="F29">
        <v>38</v>
      </c>
      <c r="G29" s="2">
        <v>0.22</v>
      </c>
      <c r="H29" s="30">
        <f>E29/D29</f>
        <v>7.407407407407407E-2</v>
      </c>
      <c r="I29" s="30">
        <f>F29/D29</f>
        <v>0.35185185185185186</v>
      </c>
      <c r="J29" s="31">
        <f>D29/C29</f>
        <v>4.1538461538461542</v>
      </c>
      <c r="K29" s="32">
        <f>-(G29-T$2)/T$3</f>
        <v>0.20992308955947292</v>
      </c>
      <c r="L29" s="32">
        <f>-(H29-U$2)/U$3</f>
        <v>0.55706691965357424</v>
      </c>
      <c r="M29" s="32">
        <f>(I29-V$2)/V$3</f>
        <v>1.3995704048868043</v>
      </c>
      <c r="N29" s="32">
        <f>AVERAGE(K29*(1+$W$4),L29*(1-$W$4*2),M29*(1+$W$4))</f>
        <v>0.76346677596154455</v>
      </c>
      <c r="O29" s="31">
        <f>N29*D29</f>
        <v>82.45441180384681</v>
      </c>
      <c r="P29" s="33" t="str">
        <f>IF(SUMIF(LHP!A:A,A29,LHP!C:C)&gt;=1,"L",IF(SUMIF(RHP!A:A,A29,RHP!C:C)&gt;=1,"R","?"))</f>
        <v>R</v>
      </c>
      <c r="Q29" s="36">
        <f>IFERROR(-100*_xlfn.XMATCH(A29,Injuries!A:A),O29)</f>
        <v>82.45441180384681</v>
      </c>
    </row>
    <row r="30" spans="1:17" x14ac:dyDescent="0.2">
      <c r="A30" t="s">
        <v>123</v>
      </c>
      <c r="B30" t="s">
        <v>21</v>
      </c>
      <c r="C30">
        <v>34</v>
      </c>
      <c r="D30">
        <v>135</v>
      </c>
      <c r="E30">
        <v>19</v>
      </c>
      <c r="F30">
        <v>38</v>
      </c>
      <c r="G30" s="2">
        <v>0.14699999999999999</v>
      </c>
      <c r="H30" s="30">
        <f>E30/D30</f>
        <v>0.14074074074074075</v>
      </c>
      <c r="I30" s="30">
        <f>F30/D30</f>
        <v>0.2814814814814815</v>
      </c>
      <c r="J30" s="31">
        <f>D30/C30</f>
        <v>3.9705882352941178</v>
      </c>
      <c r="K30" s="32">
        <f>-(G30-T$2)/T$3</f>
        <v>1.3493737032066999</v>
      </c>
      <c r="L30" s="32">
        <f>-(H30-U$2)/U$3</f>
        <v>-0.89733566722718971</v>
      </c>
      <c r="M30" s="32">
        <f>(I30-V$2)/V$3</f>
        <v>0.44650715712660705</v>
      </c>
      <c r="N30" s="32">
        <f>AVERAGE(K30*(1+$W$4),L30*(1-$W$4*2),M30*(1+$W$4))</f>
        <v>0.59872774726767963</v>
      </c>
      <c r="O30" s="31">
        <f>N30*D30</f>
        <v>80.828245881136752</v>
      </c>
      <c r="P30" s="33" t="str">
        <f>IF(SUMIF(LHP!A:A,A30,LHP!C:C)&gt;=1,"L",IF(SUMIF(RHP!A:A,A30,RHP!C:C)&gt;=1,"R","?"))</f>
        <v>L</v>
      </c>
      <c r="Q30" s="36">
        <f>IFERROR(-100*_xlfn.XMATCH(A30,Injuries!A:A),O30)</f>
        <v>80.828245881136752</v>
      </c>
    </row>
    <row r="31" spans="1:17" x14ac:dyDescent="0.2">
      <c r="A31" t="s">
        <v>419</v>
      </c>
      <c r="B31" t="s">
        <v>68</v>
      </c>
      <c r="C31">
        <v>18</v>
      </c>
      <c r="D31">
        <v>66</v>
      </c>
      <c r="E31">
        <v>5</v>
      </c>
      <c r="F31">
        <v>22</v>
      </c>
      <c r="G31" s="2">
        <v>0.13300000000000001</v>
      </c>
      <c r="H31" s="30">
        <f>E31/D31</f>
        <v>7.575757575757576E-2</v>
      </c>
      <c r="I31" s="30">
        <f>F31/D31</f>
        <v>0.33333333333333331</v>
      </c>
      <c r="J31" s="31">
        <f>D31/C31</f>
        <v>3.6666666666666665</v>
      </c>
      <c r="K31" s="32">
        <f>-(G31-T$2)/T$3</f>
        <v>1.5678984784267158</v>
      </c>
      <c r="L31" s="32">
        <f>-(H31-U$2)/U$3</f>
        <v>0.52033958160102967</v>
      </c>
      <c r="M31" s="32">
        <f>(I31-V$2)/V$3</f>
        <v>1.1487642870551731</v>
      </c>
      <c r="N31" s="32">
        <f>AVERAGE(K31*(1+$W$4),L31*(1-$W$4*2),M31*(1+$W$4))</f>
        <v>1.2186660825509585</v>
      </c>
      <c r="O31" s="31">
        <f>N31*D31</f>
        <v>80.431961448363268</v>
      </c>
      <c r="P31" s="33" t="str">
        <f>IF(SUMIF(LHP!A:A,A31,LHP!C:C)&gt;=1,"L",IF(SUMIF(RHP!A:A,A31,RHP!C:C)&gt;=1,"R","?"))</f>
        <v>R</v>
      </c>
      <c r="Q31" s="36">
        <f>IFERROR(-100*_xlfn.XMATCH(A31,Injuries!A:A),O31)</f>
        <v>80.431961448363268</v>
      </c>
    </row>
    <row r="32" spans="1:17" x14ac:dyDescent="0.2">
      <c r="A32" t="s">
        <v>84</v>
      </c>
      <c r="B32" t="s">
        <v>37</v>
      </c>
      <c r="C32">
        <v>27</v>
      </c>
      <c r="D32">
        <v>109</v>
      </c>
      <c r="E32">
        <v>14</v>
      </c>
      <c r="F32">
        <v>37</v>
      </c>
      <c r="G32" s="2">
        <v>0.183</v>
      </c>
      <c r="H32" s="30">
        <f>E32/D32</f>
        <v>0.12844036697247707</v>
      </c>
      <c r="I32" s="30">
        <f>F32/D32</f>
        <v>0.33944954128440369</v>
      </c>
      <c r="J32" s="31">
        <f>D32/C32</f>
        <v>4.0370370370370372</v>
      </c>
      <c r="K32" s="32">
        <f>-(G32-T$2)/T$3</f>
        <v>0.78745285264094411</v>
      </c>
      <c r="L32" s="32">
        <f>-(H32-U$2)/U$3</f>
        <v>-0.628990235804745</v>
      </c>
      <c r="M32" s="32">
        <f>(I32-V$2)/V$3</f>
        <v>1.2315993351463543</v>
      </c>
      <c r="N32" s="32">
        <f>AVERAGE(K32*(1+$W$4),L32*(1-$W$4*2),M32*(1+$W$4))</f>
        <v>0.73644003894391685</v>
      </c>
      <c r="O32" s="31">
        <f>N32*D32</f>
        <v>80.271964244886931</v>
      </c>
      <c r="P32" s="33" t="str">
        <f>IF(SUMIF(LHP!A:A,A32,LHP!C:C)&gt;=1,"L",IF(SUMIF(RHP!A:A,A32,RHP!C:C)&gt;=1,"R","?"))</f>
        <v>L</v>
      </c>
      <c r="Q32" s="36">
        <f>IFERROR(-100*_xlfn.XMATCH(A32,Injuries!A:A),O32)</f>
        <v>80.271964244886931</v>
      </c>
    </row>
    <row r="33" spans="1:17" x14ac:dyDescent="0.2">
      <c r="A33" t="s">
        <v>272</v>
      </c>
      <c r="B33" t="s">
        <v>37</v>
      </c>
      <c r="C33">
        <v>20</v>
      </c>
      <c r="D33">
        <v>131</v>
      </c>
      <c r="E33">
        <v>8</v>
      </c>
      <c r="F33">
        <v>40</v>
      </c>
      <c r="G33" s="2">
        <v>0.21299999999999999</v>
      </c>
      <c r="H33" s="30">
        <f>E33/D33</f>
        <v>6.1068702290076333E-2</v>
      </c>
      <c r="I33" s="30">
        <f>F33/D33</f>
        <v>0.30534351145038169</v>
      </c>
      <c r="J33" s="31">
        <f>D33/C33</f>
        <v>6.55</v>
      </c>
      <c r="K33" s="32">
        <f>-(G33-T$2)/T$3</f>
        <v>0.31918547716948109</v>
      </c>
      <c r="L33" s="32">
        <f>-(H33-U$2)/U$3</f>
        <v>0.84079261514346026</v>
      </c>
      <c r="M33" s="32">
        <f>(I33-V$2)/V$3</f>
        <v>0.76968328453102897</v>
      </c>
      <c r="N33" s="32">
        <f>AVERAGE(K33*(1+$W$4),L33*(1-$W$4*2),M33*(1+$W$4))</f>
        <v>0.59382741989912258</v>
      </c>
      <c r="O33" s="31">
        <f>N33*D33</f>
        <v>77.79139200678506</v>
      </c>
      <c r="P33" s="33" t="str">
        <f>IF(SUMIF(LHP!A:A,A33,LHP!C:C)&gt;=1,"L",IF(SUMIF(RHP!A:A,A33,RHP!C:C)&gt;=1,"R","?"))</f>
        <v>R</v>
      </c>
      <c r="Q33" s="36">
        <f>IFERROR(-100*_xlfn.XMATCH(A33,Injuries!A:A),O33)</f>
        <v>77.79139200678506</v>
      </c>
    </row>
    <row r="34" spans="1:17" x14ac:dyDescent="0.2">
      <c r="A34" t="s">
        <v>139</v>
      </c>
      <c r="B34" t="s">
        <v>22</v>
      </c>
      <c r="C34">
        <v>30</v>
      </c>
      <c r="D34">
        <v>107</v>
      </c>
      <c r="E34">
        <v>8</v>
      </c>
      <c r="F34">
        <v>36</v>
      </c>
      <c r="G34" s="2">
        <v>0.21199999999999999</v>
      </c>
      <c r="H34" s="30">
        <f>E34/D34</f>
        <v>7.476635514018691E-2</v>
      </c>
      <c r="I34" s="30">
        <f>F34/D34</f>
        <v>0.3364485981308411</v>
      </c>
      <c r="J34" s="31">
        <f>D34/C34</f>
        <v>3.5666666666666669</v>
      </c>
      <c r="K34" s="32">
        <f>-(G34-T$2)/T$3</f>
        <v>0.33479438968519654</v>
      </c>
      <c r="L34" s="32">
        <f>-(H34-U$2)/U$3</f>
        <v>0.54196408905252802</v>
      </c>
      <c r="M34" s="32">
        <f>(I34-V$2)/V$3</f>
        <v>1.1909559704287185</v>
      </c>
      <c r="N34" s="32">
        <f>AVERAGE(K34*(1+$W$4),L34*(1-$W$4*2),M34*(1+$W$4))</f>
        <v>0.72605666488955256</v>
      </c>
      <c r="O34" s="31">
        <f>N34*D34</f>
        <v>77.68806314318212</v>
      </c>
      <c r="P34" s="33" t="str">
        <f>IF(SUMIF(LHP!A:A,A34,LHP!C:C)&gt;=1,"L",IF(SUMIF(RHP!A:A,A34,RHP!C:C)&gt;=1,"R","?"))</f>
        <v>R</v>
      </c>
      <c r="Q34" s="36">
        <f>IFERROR(-100*_xlfn.XMATCH(A34,Injuries!A:A),O34)</f>
        <v>77.68806314318212</v>
      </c>
    </row>
    <row r="35" spans="1:17" x14ac:dyDescent="0.2">
      <c r="A35" t="s">
        <v>245</v>
      </c>
      <c r="B35" t="s">
        <v>30</v>
      </c>
      <c r="C35">
        <v>29</v>
      </c>
      <c r="D35">
        <v>116</v>
      </c>
      <c r="E35">
        <v>17</v>
      </c>
      <c r="F35">
        <v>42</v>
      </c>
      <c r="G35" s="2">
        <v>0.20399999999999999</v>
      </c>
      <c r="H35" s="30">
        <f>E35/D35</f>
        <v>0.14655172413793102</v>
      </c>
      <c r="I35" s="30">
        <f>F35/D35</f>
        <v>0.36206896551724138</v>
      </c>
      <c r="J35" s="31">
        <f>D35/C35</f>
        <v>4</v>
      </c>
      <c r="K35" s="32">
        <f>-(G35-T$2)/T$3</f>
        <v>0.4596656898109201</v>
      </c>
      <c r="L35" s="32">
        <f>-(H35-U$2)/U$3</f>
        <v>-1.0241083065051102</v>
      </c>
      <c r="M35" s="32">
        <f>(I35-V$2)/V$3</f>
        <v>1.5379461940352901</v>
      </c>
      <c r="N35" s="32">
        <f>AVERAGE(K35*(1+$W$4),L35*(1-$W$4*2),M35*(1+$W$4))</f>
        <v>0.66165356718506918</v>
      </c>
      <c r="O35" s="31">
        <f>N35*D35</f>
        <v>76.751813793468031</v>
      </c>
      <c r="P35" s="33" t="str">
        <f>IF(SUMIF(LHP!A:A,A35,LHP!C:C)&gt;=1,"L",IF(SUMIF(RHP!A:A,A35,RHP!C:C)&gt;=1,"R","?"))</f>
        <v>R</v>
      </c>
      <c r="Q35" s="36">
        <f>IFERROR(-100*_xlfn.XMATCH(A35,Injuries!A:A),O35)</f>
        <v>76.751813793468031</v>
      </c>
    </row>
    <row r="36" spans="1:17" x14ac:dyDescent="0.2">
      <c r="A36" t="s">
        <v>194</v>
      </c>
      <c r="B36" t="s">
        <v>10</v>
      </c>
      <c r="C36">
        <v>25</v>
      </c>
      <c r="D36">
        <v>100</v>
      </c>
      <c r="E36">
        <v>13</v>
      </c>
      <c r="F36">
        <v>32</v>
      </c>
      <c r="G36" s="2">
        <v>0.161</v>
      </c>
      <c r="H36" s="30">
        <f>E36/D36</f>
        <v>0.13</v>
      </c>
      <c r="I36" s="30">
        <f>F36/D36</f>
        <v>0.32</v>
      </c>
      <c r="J36" s="31">
        <f>D36/C36</f>
        <v>4</v>
      </c>
      <c r="K36" s="32">
        <f>-(G36-T$2)/T$3</f>
        <v>1.1308489279866836</v>
      </c>
      <c r="L36" s="32">
        <f>-(H36-U$2)/U$3</f>
        <v>-0.66301525045195553</v>
      </c>
      <c r="M36" s="32">
        <f>(I36-V$2)/V$3</f>
        <v>0.96818388221639906</v>
      </c>
      <c r="N36" s="32">
        <f>AVERAGE(K36*(1+$W$4),L36*(1-$W$4*2),M36*(1+$W$4))</f>
        <v>0.76409446250929192</v>
      </c>
      <c r="O36" s="31">
        <f>N36*D36</f>
        <v>76.409446250929193</v>
      </c>
      <c r="P36" s="33" t="str">
        <f>IF(SUMIF(LHP!A:A,A36,LHP!C:C)&gt;=1,"L",IF(SUMIF(RHP!A:A,A36,RHP!C:C)&gt;=1,"R","?"))</f>
        <v>R</v>
      </c>
      <c r="Q36" s="36">
        <f>IFERROR(-100*_xlfn.XMATCH(A36,Injuries!A:A),O36)</f>
        <v>76.409446250929193</v>
      </c>
    </row>
    <row r="37" spans="1:17" x14ac:dyDescent="0.2">
      <c r="A37" t="s">
        <v>125</v>
      </c>
      <c r="B37" t="s">
        <v>18</v>
      </c>
      <c r="C37">
        <v>27</v>
      </c>
      <c r="D37">
        <v>108</v>
      </c>
      <c r="E37">
        <v>8</v>
      </c>
      <c r="F37">
        <v>37</v>
      </c>
      <c r="G37" s="2">
        <v>0.224</v>
      </c>
      <c r="H37" s="30">
        <f>E37/D37</f>
        <v>7.407407407407407E-2</v>
      </c>
      <c r="I37" s="30">
        <f>F37/D37</f>
        <v>0.34259259259259262</v>
      </c>
      <c r="J37" s="31">
        <f>D37/C37</f>
        <v>4</v>
      </c>
      <c r="K37" s="32">
        <f>-(G37-T$2)/T$3</f>
        <v>0.14748743949661111</v>
      </c>
      <c r="L37" s="32">
        <f>-(H37-U$2)/U$3</f>
        <v>0.55706691965357424</v>
      </c>
      <c r="M37" s="32">
        <f>(I37-V$2)/V$3</f>
        <v>1.274167345970989</v>
      </c>
      <c r="N37" s="32">
        <f>AVERAGE(K37*(1+$W$4),L37*(1-$W$4*2),M37*(1+$W$4))</f>
        <v>0.68520064722042917</v>
      </c>
      <c r="O37" s="31">
        <f>N37*D37</f>
        <v>74.001669899806345</v>
      </c>
      <c r="P37" s="33" t="str">
        <f>IF(SUMIF(LHP!A:A,A37,LHP!C:C)&gt;=1,"L",IF(SUMIF(RHP!A:A,A37,RHP!C:C)&gt;=1,"R","?"))</f>
        <v>R</v>
      </c>
      <c r="Q37" s="36">
        <f>IFERROR(-100*_xlfn.XMATCH(A37,Injuries!A:A),O37)</f>
        <v>74.001669899806345</v>
      </c>
    </row>
    <row r="38" spans="1:17" x14ac:dyDescent="0.2">
      <c r="A38" t="s">
        <v>154</v>
      </c>
      <c r="B38" t="s">
        <v>49</v>
      </c>
      <c r="C38">
        <v>31</v>
      </c>
      <c r="D38">
        <v>127</v>
      </c>
      <c r="E38">
        <v>14</v>
      </c>
      <c r="F38">
        <v>40</v>
      </c>
      <c r="G38" s="2">
        <v>0.19600000000000001</v>
      </c>
      <c r="H38" s="30">
        <f>E38/D38</f>
        <v>0.11023622047244094</v>
      </c>
      <c r="I38" s="30">
        <f>F38/D38</f>
        <v>0.31496062992125984</v>
      </c>
      <c r="J38" s="31">
        <f>D38/C38</f>
        <v>4.096774193548387</v>
      </c>
      <c r="K38" s="32">
        <f>-(G38-T$2)/T$3</f>
        <v>0.58453698993664327</v>
      </c>
      <c r="L38" s="32">
        <f>-(H38-U$2)/U$3</f>
        <v>-0.23184786938061083</v>
      </c>
      <c r="M38" s="32">
        <f>(I38-V$2)/V$3</f>
        <v>0.8999330205450512</v>
      </c>
      <c r="N38" s="32">
        <f>AVERAGE(K38*(1+$W$4),L38*(1-$W$4*2),M38*(1+$W$4))</f>
        <v>0.57988785947060428</v>
      </c>
      <c r="O38" s="31">
        <f>N38*D38</f>
        <v>73.645758152766746</v>
      </c>
      <c r="P38" s="33" t="str">
        <f>IF(SUMIF(LHP!A:A,A38,LHP!C:C)&gt;=1,"L",IF(SUMIF(RHP!A:A,A38,RHP!C:C)&gt;=1,"R","?"))</f>
        <v>L</v>
      </c>
      <c r="Q38" s="36">
        <f>IFERROR(-100*_xlfn.XMATCH(A38,Injuries!A:A),O38)</f>
        <v>73.645758152766746</v>
      </c>
    </row>
    <row r="39" spans="1:17" x14ac:dyDescent="0.2">
      <c r="A39" t="s">
        <v>425</v>
      </c>
      <c r="B39" t="s">
        <v>64</v>
      </c>
      <c r="C39">
        <v>14</v>
      </c>
      <c r="D39">
        <v>95</v>
      </c>
      <c r="E39">
        <v>7</v>
      </c>
      <c r="F39">
        <v>22</v>
      </c>
      <c r="G39" s="2">
        <v>0.11799999999999999</v>
      </c>
      <c r="H39" s="30">
        <f>E39/D39</f>
        <v>7.3684210526315783E-2</v>
      </c>
      <c r="I39" s="30">
        <f>F39/D39</f>
        <v>0.23157894736842105</v>
      </c>
      <c r="J39" s="31">
        <f>D39/C39</f>
        <v>6.7857142857142856</v>
      </c>
      <c r="K39" s="32">
        <f>-(G39-T$2)/T$3</f>
        <v>1.8020321661624474</v>
      </c>
      <c r="L39" s="32">
        <f>-(H39-U$2)/U$3</f>
        <v>0.56557219793942681</v>
      </c>
      <c r="M39" s="32">
        <f>(I39-V$2)/V$3</f>
        <v>-0.22934932881968273</v>
      </c>
      <c r="N39" s="32">
        <f>AVERAGE(K39*(1+$W$4),L39*(1-$W$4*2),M39*(1+$W$4))</f>
        <v>0.74954654854938985</v>
      </c>
      <c r="O39" s="31">
        <f>N39*D39</f>
        <v>71.206922112192032</v>
      </c>
      <c r="P39" s="33" t="str">
        <f>IF(SUMIF(LHP!A:A,A39,LHP!C:C)&gt;=1,"L",IF(SUMIF(RHP!A:A,A39,RHP!C:C)&gt;=1,"R","?"))</f>
        <v>L</v>
      </c>
      <c r="Q39" s="36">
        <f>IFERROR(-100*_xlfn.XMATCH(A39,Injuries!A:A),O39)</f>
        <v>71.206922112192032</v>
      </c>
    </row>
    <row r="40" spans="1:17" x14ac:dyDescent="0.2">
      <c r="A40" t="s">
        <v>215</v>
      </c>
      <c r="B40" t="s">
        <v>66</v>
      </c>
      <c r="C40">
        <v>28</v>
      </c>
      <c r="D40">
        <v>109</v>
      </c>
      <c r="E40">
        <v>15</v>
      </c>
      <c r="F40">
        <v>37</v>
      </c>
      <c r="G40" s="2">
        <v>0.191</v>
      </c>
      <c r="H40" s="30">
        <f>E40/D40</f>
        <v>0.13761467889908258</v>
      </c>
      <c r="I40" s="30">
        <f>F40/D40</f>
        <v>0.33944954128440369</v>
      </c>
      <c r="J40" s="31">
        <f>D40/C40</f>
        <v>3.8928571428571428</v>
      </c>
      <c r="K40" s="32">
        <f>-(G40-T$2)/T$3</f>
        <v>0.66258155251522055</v>
      </c>
      <c r="L40" s="32">
        <f>-(H40-U$2)/U$3</f>
        <v>-0.82913738078833632</v>
      </c>
      <c r="M40" s="32">
        <f>(I40-V$2)/V$3</f>
        <v>1.2315993351463543</v>
      </c>
      <c r="N40" s="32">
        <f>AVERAGE(K40*(1+$W$4),L40*(1-$W$4*2),M40*(1+$W$4))</f>
        <v>0.6510524730609335</v>
      </c>
      <c r="O40" s="31">
        <f>N40*D40</f>
        <v>70.964719563641751</v>
      </c>
      <c r="P40" s="33" t="str">
        <f>IF(SUMIF(LHP!A:A,A40,LHP!C:C)&gt;=1,"L",IF(SUMIF(RHP!A:A,A40,RHP!C:C)&gt;=1,"R","?"))</f>
        <v>L</v>
      </c>
      <c r="Q40" s="36">
        <f>IFERROR(-100*_xlfn.XMATCH(A40,Injuries!A:A),O40)</f>
        <v>70.964719563641751</v>
      </c>
    </row>
    <row r="41" spans="1:17" x14ac:dyDescent="0.2">
      <c r="A41" t="s">
        <v>76</v>
      </c>
      <c r="B41" t="s">
        <v>65</v>
      </c>
      <c r="C41">
        <v>27</v>
      </c>
      <c r="D41">
        <v>111</v>
      </c>
      <c r="E41">
        <v>5</v>
      </c>
      <c r="F41">
        <v>33</v>
      </c>
      <c r="G41" s="2">
        <v>0.20799999999999999</v>
      </c>
      <c r="H41" s="30">
        <f>E41/D41</f>
        <v>4.5045045045045043E-2</v>
      </c>
      <c r="I41" s="30">
        <f>F41/D41</f>
        <v>0.29729729729729731</v>
      </c>
      <c r="J41" s="31">
        <f>D41/C41</f>
        <v>4.1111111111111107</v>
      </c>
      <c r="K41" s="32">
        <f>-(G41-T$2)/T$3</f>
        <v>0.39723003974805832</v>
      </c>
      <c r="L41" s="32">
        <f>-(H41-U$2)/U$3</f>
        <v>1.1903653433704233</v>
      </c>
      <c r="M41" s="32">
        <f>(I41-V$2)/V$3</f>
        <v>0.66070913884227012</v>
      </c>
      <c r="N41" s="32">
        <f>AVERAGE(K41*(1+$W$4),L41*(1-$W$4*2),M41*(1+$W$4))</f>
        <v>0.63920221497437402</v>
      </c>
      <c r="O41" s="31">
        <f>N41*D41</f>
        <v>70.951445862155509</v>
      </c>
      <c r="P41" s="33" t="str">
        <f>IF(SUMIF(LHP!A:A,A41,LHP!C:C)&gt;=1,"L",IF(SUMIF(RHP!A:A,A41,RHP!C:C)&gt;=1,"R","?"))</f>
        <v>R</v>
      </c>
      <c r="Q41" s="36">
        <f>IFERROR(-100*_xlfn.XMATCH(A41,Injuries!A:A),O41)</f>
        <v>70.951445862155509</v>
      </c>
    </row>
    <row r="42" spans="1:17" x14ac:dyDescent="0.2">
      <c r="A42" t="s">
        <v>423</v>
      </c>
      <c r="B42" t="s">
        <v>39</v>
      </c>
      <c r="C42">
        <v>18</v>
      </c>
      <c r="D42">
        <v>74</v>
      </c>
      <c r="E42">
        <v>2</v>
      </c>
      <c r="F42">
        <v>22</v>
      </c>
      <c r="G42" s="2">
        <v>0.17399999999999999</v>
      </c>
      <c r="H42" s="30">
        <f>E42/D42</f>
        <v>2.7027027027027029E-2</v>
      </c>
      <c r="I42" s="30">
        <f>F42/D42</f>
        <v>0.29729729729729731</v>
      </c>
      <c r="J42" s="31">
        <f>D42/C42</f>
        <v>4.1111111111111107</v>
      </c>
      <c r="K42" s="32">
        <f>-(G42-T$2)/T$3</f>
        <v>0.92793306528238317</v>
      </c>
      <c r="L42" s="32">
        <f>-(H42-U$2)/U$3</f>
        <v>1.5834471236084675</v>
      </c>
      <c r="M42" s="32">
        <f>(I42-V$2)/V$3</f>
        <v>0.66070913884227012</v>
      </c>
      <c r="N42" s="32">
        <f>AVERAGE(K42*(1+$W$4),L42*(1-$W$4*2),M42*(1+$W$4))</f>
        <v>0.92584210565335001</v>
      </c>
      <c r="O42" s="31">
        <f>N42*D42</f>
        <v>68.512315818347901</v>
      </c>
      <c r="P42" s="33" t="str">
        <f>IF(SUMIF(LHP!A:A,A42,LHP!C:C)&gt;=1,"L",IF(SUMIF(RHP!A:A,A42,RHP!C:C)&gt;=1,"R","?"))</f>
        <v>R</v>
      </c>
      <c r="Q42" s="36">
        <f>IFERROR(-100*_xlfn.XMATCH(A42,Injuries!A:A),O42)</f>
        <v>68.512315818347901</v>
      </c>
    </row>
    <row r="43" spans="1:17" x14ac:dyDescent="0.2">
      <c r="A43" t="s">
        <v>167</v>
      </c>
      <c r="B43" t="s">
        <v>25</v>
      </c>
      <c r="C43">
        <v>31</v>
      </c>
      <c r="D43">
        <v>118</v>
      </c>
      <c r="E43">
        <v>9</v>
      </c>
      <c r="F43">
        <v>33</v>
      </c>
      <c r="G43" s="2">
        <v>0.187</v>
      </c>
      <c r="H43" s="30">
        <f>E43/D43</f>
        <v>7.6271186440677971E-2</v>
      </c>
      <c r="I43" s="30">
        <f>F43/D43</f>
        <v>0.27966101694915252</v>
      </c>
      <c r="J43" s="31">
        <f>D43/C43</f>
        <v>3.806451612903226</v>
      </c>
      <c r="K43" s="32">
        <f>-(G43-T$2)/T$3</f>
        <v>0.72501720257808233</v>
      </c>
      <c r="L43" s="32">
        <f>-(H43-U$2)/U$3</f>
        <v>0.5091346310087278</v>
      </c>
      <c r="M43" s="32">
        <f>(I43-V$2)/V$3</f>
        <v>0.42185164045841228</v>
      </c>
      <c r="N43" s="32">
        <f>AVERAGE(K43*(1+$W$4),L43*(1-$W$4*2),M43*(1+$W$4))</f>
        <v>0.56271778976666076</v>
      </c>
      <c r="O43" s="31">
        <f>N43*D43</f>
        <v>66.400699192465964</v>
      </c>
      <c r="P43" s="33" t="str">
        <f>IF(SUMIF(LHP!A:A,A43,LHP!C:C)&gt;=1,"L",IF(SUMIF(RHP!A:A,A43,RHP!C:C)&gt;=1,"R","?"))</f>
        <v>R</v>
      </c>
      <c r="Q43" s="36">
        <f>IFERROR(-100*_xlfn.XMATCH(A43,Injuries!A:A),O43)</f>
        <v>66.400699192465964</v>
      </c>
    </row>
    <row r="44" spans="1:17" x14ac:dyDescent="0.2">
      <c r="A44" t="s">
        <v>430</v>
      </c>
      <c r="B44" t="s">
        <v>39</v>
      </c>
      <c r="C44">
        <v>15</v>
      </c>
      <c r="D44">
        <v>69</v>
      </c>
      <c r="E44">
        <v>9</v>
      </c>
      <c r="F44">
        <v>25</v>
      </c>
      <c r="G44" s="2">
        <v>0.16700000000000001</v>
      </c>
      <c r="H44" s="30">
        <f>E44/D44</f>
        <v>0.13043478260869565</v>
      </c>
      <c r="I44" s="30">
        <f>F44/D44</f>
        <v>0.36231884057971014</v>
      </c>
      <c r="J44" s="31">
        <f>D44/C44</f>
        <v>4.5999999999999996</v>
      </c>
      <c r="K44" s="32">
        <f>-(G44-T$2)/T$3</f>
        <v>1.0371954528923908</v>
      </c>
      <c r="L44" s="32">
        <f>-(H44-U$2)/U$3</f>
        <v>-0.67250048471422119</v>
      </c>
      <c r="M44" s="32">
        <f>(I44-V$2)/V$3</f>
        <v>1.5413303845307693</v>
      </c>
      <c r="N44" s="32">
        <f>AVERAGE(K44*(1+$W$4),L44*(1-$W$4*2),M44*(1+$W$4))</f>
        <v>0.96230235147394649</v>
      </c>
      <c r="O44" s="31">
        <f>N44*D44</f>
        <v>66.398862251702312</v>
      </c>
      <c r="P44" s="33" t="str">
        <f>IF(SUMIF(LHP!A:A,A44,LHP!C:C)&gt;=1,"L",IF(SUMIF(RHP!A:A,A44,RHP!C:C)&gt;=1,"R","?"))</f>
        <v>R</v>
      </c>
      <c r="Q44" s="36">
        <f>IFERROR(-100*_xlfn.XMATCH(A44,Injuries!A:A),O44)</f>
        <v>66.398862251702312</v>
      </c>
    </row>
    <row r="45" spans="1:17" x14ac:dyDescent="0.2">
      <c r="A45" t="s">
        <v>238</v>
      </c>
      <c r="B45" t="s">
        <v>30</v>
      </c>
      <c r="C45">
        <v>16</v>
      </c>
      <c r="D45">
        <v>102</v>
      </c>
      <c r="E45">
        <v>8</v>
      </c>
      <c r="F45">
        <v>32</v>
      </c>
      <c r="G45" s="2">
        <v>0.20200000000000001</v>
      </c>
      <c r="H45" s="30">
        <f>E45/D45</f>
        <v>7.8431372549019607E-2</v>
      </c>
      <c r="I45" s="30">
        <f>F45/D45</f>
        <v>0.31372549019607843</v>
      </c>
      <c r="J45" s="31">
        <f>D45/C45</f>
        <v>6.375</v>
      </c>
      <c r="K45" s="32">
        <f>-(G45-T$2)/T$3</f>
        <v>0.4908835148423506</v>
      </c>
      <c r="L45" s="32">
        <f>-(H45-U$2)/U$3</f>
        <v>0.46200792704698834</v>
      </c>
      <c r="M45" s="32">
        <f>(I45-V$2)/V$3</f>
        <v>0.88320486817462285</v>
      </c>
      <c r="N45" s="32">
        <f>AVERAGE(K45*(1+$W$4),L45*(1-$W$4*2),M45*(1+$W$4))</f>
        <v>0.64953814743157035</v>
      </c>
      <c r="O45" s="31">
        <f>N45*D45</f>
        <v>66.252891038020181</v>
      </c>
      <c r="P45" s="33" t="str">
        <f>IF(SUMIF(LHP!A:A,A45,LHP!C:C)&gt;=1,"L",IF(SUMIF(RHP!A:A,A45,RHP!C:C)&gt;=1,"R","?"))</f>
        <v>R</v>
      </c>
      <c r="Q45" s="36">
        <f>IFERROR(-100*_xlfn.XMATCH(A45,Injuries!A:A),O45)</f>
        <v>66.252891038020181</v>
      </c>
    </row>
    <row r="46" spans="1:17" x14ac:dyDescent="0.2">
      <c r="A46" t="s">
        <v>43</v>
      </c>
      <c r="B46" t="s">
        <v>8</v>
      </c>
      <c r="C46">
        <v>11</v>
      </c>
      <c r="D46">
        <v>56</v>
      </c>
      <c r="E46">
        <v>7</v>
      </c>
      <c r="F46">
        <v>21</v>
      </c>
      <c r="G46" s="2">
        <v>0.14899999999999999</v>
      </c>
      <c r="H46" s="30">
        <f>E46/D46</f>
        <v>0.125</v>
      </c>
      <c r="I46" s="30">
        <f>F46/D46</f>
        <v>0.375</v>
      </c>
      <c r="J46" s="31">
        <f>D46/C46</f>
        <v>5.0909090909090908</v>
      </c>
      <c r="K46" s="32">
        <f>-(G46-T$2)/T$3</f>
        <v>1.3181558781752689</v>
      </c>
      <c r="L46" s="32">
        <f>-(H46-U$2)/U$3</f>
        <v>-0.55393505643589813</v>
      </c>
      <c r="M46" s="32">
        <f>(I46-V$2)/V$3</f>
        <v>1.7130780521763427</v>
      </c>
      <c r="N46" s="32">
        <f>AVERAGE(K46*(1+$W$4),L46*(1-$W$4*2),M46*(1+$W$4))</f>
        <v>1.1706916282405218</v>
      </c>
      <c r="O46" s="31">
        <f>N46*D46</f>
        <v>65.558731181469213</v>
      </c>
      <c r="P46" s="33" t="str">
        <f>IF(SUMIF(LHP!A:A,A46,LHP!C:C)&gt;=1,"L",IF(SUMIF(RHP!A:A,A46,RHP!C:C)&gt;=1,"R","?"))</f>
        <v>L</v>
      </c>
      <c r="Q46" s="36">
        <f>IFERROR(-100*_xlfn.XMATCH(A46,Injuries!A:A),O46)</f>
        <v>65.558731181469213</v>
      </c>
    </row>
    <row r="47" spans="1:17" x14ac:dyDescent="0.2">
      <c r="A47" t="s">
        <v>317</v>
      </c>
      <c r="B47" t="s">
        <v>25</v>
      </c>
      <c r="C47">
        <v>25</v>
      </c>
      <c r="D47">
        <v>95</v>
      </c>
      <c r="E47">
        <v>6</v>
      </c>
      <c r="F47">
        <v>32</v>
      </c>
      <c r="G47" s="2">
        <v>0.22500000000000001</v>
      </c>
      <c r="H47" s="30">
        <f>E47/D47</f>
        <v>6.3157894736842107E-2</v>
      </c>
      <c r="I47" s="30">
        <f>F47/D47</f>
        <v>0.33684210526315789</v>
      </c>
      <c r="J47" s="31">
        <f>D47/C47</f>
        <v>3.8</v>
      </c>
      <c r="K47" s="32">
        <f>-(G47-T$2)/T$3</f>
        <v>0.13187852698089567</v>
      </c>
      <c r="L47" s="32">
        <f>-(H47-U$2)/U$3</f>
        <v>0.79521471165744195</v>
      </c>
      <c r="M47" s="32">
        <f>(I47-V$2)/V$3</f>
        <v>1.1962854462232717</v>
      </c>
      <c r="N47" s="32">
        <f>AVERAGE(K47*(1+$W$4),L47*(1-$W$4*2),M47*(1+$W$4))</f>
        <v>0.68593744077797669</v>
      </c>
      <c r="O47" s="31">
        <f>N47*D47</f>
        <v>65.164056873907782</v>
      </c>
      <c r="P47" s="33" t="str">
        <f>IF(SUMIF(LHP!A:A,A47,LHP!C:C)&gt;=1,"L",IF(SUMIF(RHP!A:A,A47,RHP!C:C)&gt;=1,"R","?"))</f>
        <v>R</v>
      </c>
      <c r="Q47" s="36">
        <f>IFERROR(-100*_xlfn.XMATCH(A47,Injuries!A:A),O47)</f>
        <v>65.164056873907782</v>
      </c>
    </row>
    <row r="48" spans="1:17" x14ac:dyDescent="0.2">
      <c r="A48" t="s">
        <v>144</v>
      </c>
      <c r="B48" t="s">
        <v>7</v>
      </c>
      <c r="C48">
        <v>22</v>
      </c>
      <c r="D48">
        <v>107</v>
      </c>
      <c r="E48">
        <v>9</v>
      </c>
      <c r="F48">
        <v>38</v>
      </c>
      <c r="G48" s="2">
        <v>0.24199999999999999</v>
      </c>
      <c r="H48" s="30">
        <f>E48/D48</f>
        <v>8.4112149532710276E-2</v>
      </c>
      <c r="I48" s="30">
        <f>F48/D48</f>
        <v>0.35514018691588783</v>
      </c>
      <c r="J48" s="31">
        <f>D48/C48</f>
        <v>4.8636363636363633</v>
      </c>
      <c r="K48" s="32">
        <f>-(G48-T$2)/T$3</f>
        <v>-0.13347298578626654</v>
      </c>
      <c r="L48" s="32">
        <f>-(H48-U$2)/U$3</f>
        <v>0.33807587593840216</v>
      </c>
      <c r="M48" s="32">
        <f>(I48-V$2)/V$3</f>
        <v>1.4441060706699906</v>
      </c>
      <c r="N48" s="32">
        <f>AVERAGE(K48*(1+$W$4),L48*(1-$W$4*2),M48*(1+$W$4))</f>
        <v>0.60244309802461871</v>
      </c>
      <c r="O48" s="31">
        <f>N48*D48</f>
        <v>64.461411488634198</v>
      </c>
      <c r="P48" s="33" t="str">
        <f>IF(SUMIF(LHP!A:A,A48,LHP!C:C)&gt;=1,"L",IF(SUMIF(RHP!A:A,A48,RHP!C:C)&gt;=1,"R","?"))</f>
        <v>R</v>
      </c>
      <c r="Q48" s="36">
        <f>IFERROR(-100*_xlfn.XMATCH(A48,Injuries!A:A),O48)</f>
        <v>64.461411488634198</v>
      </c>
    </row>
    <row r="49" spans="1:17" x14ac:dyDescent="0.2">
      <c r="A49" t="s">
        <v>113</v>
      </c>
      <c r="B49" t="s">
        <v>64</v>
      </c>
      <c r="C49">
        <v>28</v>
      </c>
      <c r="D49">
        <v>111</v>
      </c>
      <c r="E49">
        <v>11</v>
      </c>
      <c r="F49">
        <v>33</v>
      </c>
      <c r="G49" s="2">
        <v>0.188</v>
      </c>
      <c r="H49" s="30">
        <f>E49/D49</f>
        <v>9.90990990990991E-2</v>
      </c>
      <c r="I49" s="30">
        <f>F49/D49</f>
        <v>0.29729729729729731</v>
      </c>
      <c r="J49" s="31">
        <f>D49/C49</f>
        <v>3.9642857142857144</v>
      </c>
      <c r="K49" s="32">
        <f>-(G49-T$2)/T$3</f>
        <v>0.70940829006236683</v>
      </c>
      <c r="L49" s="32">
        <f>-(H49-U$2)/U$3</f>
        <v>1.1120002656290493E-2</v>
      </c>
      <c r="M49" s="32">
        <f>(I49-V$2)/V$3</f>
        <v>0.66070913884227012</v>
      </c>
      <c r="N49" s="32">
        <f>AVERAGE(K49*(1+$W$4),L49*(1-$W$4*2),M49*(1+$W$4))</f>
        <v>0.57273559581964717</v>
      </c>
      <c r="O49" s="31">
        <f>N49*D49</f>
        <v>63.573651135980839</v>
      </c>
      <c r="P49" s="33" t="str">
        <f>IF(SUMIF(LHP!A:A,A49,LHP!C:C)&gt;=1,"L",IF(SUMIF(RHP!A:A,A49,RHP!C:C)&gt;=1,"R","?"))</f>
        <v>R</v>
      </c>
      <c r="Q49" s="36">
        <f>IFERROR(-100*_xlfn.XMATCH(A49,Injuries!A:A),O49)</f>
        <v>63.573651135980839</v>
      </c>
    </row>
    <row r="50" spans="1:17" x14ac:dyDescent="0.2">
      <c r="A50" t="s">
        <v>38</v>
      </c>
      <c r="B50" t="s">
        <v>39</v>
      </c>
      <c r="C50">
        <v>18</v>
      </c>
      <c r="D50">
        <v>75</v>
      </c>
      <c r="E50">
        <v>4</v>
      </c>
      <c r="F50">
        <v>20</v>
      </c>
      <c r="G50" s="2">
        <v>0.14499999999999999</v>
      </c>
      <c r="H50" s="30">
        <f>E50/D50</f>
        <v>5.3333333333333337E-2</v>
      </c>
      <c r="I50" s="30">
        <f>F50/D50</f>
        <v>0.26666666666666666</v>
      </c>
      <c r="J50" s="31">
        <f>D50/C50</f>
        <v>4.166666666666667</v>
      </c>
      <c r="K50" s="32">
        <f>-(G50-T$2)/T$3</f>
        <v>1.3805915282381307</v>
      </c>
      <c r="L50" s="32">
        <f>-(H50-U$2)/U$3</f>
        <v>1.0095477244609228</v>
      </c>
      <c r="M50" s="32">
        <f>(I50-V$2)/V$3</f>
        <v>0.24586226286130206</v>
      </c>
      <c r="N50" s="32">
        <f>AVERAGE(K50*(1+$W$4),L50*(1-$W$4*2),M50*(1+$W$4))</f>
        <v>0.84594703370158408</v>
      </c>
      <c r="O50" s="31">
        <f>N50*D50</f>
        <v>63.446027527618803</v>
      </c>
      <c r="P50" s="33" t="str">
        <f>IF(SUMIF(LHP!A:A,A50,LHP!C:C)&gt;=1,"L",IF(SUMIF(RHP!A:A,A50,RHP!C:C)&gt;=1,"R","?"))</f>
        <v>R</v>
      </c>
      <c r="Q50" s="36">
        <f>IFERROR(-100*_xlfn.XMATCH(A50,Injuries!A:A),O50)</f>
        <v>63.446027527618803</v>
      </c>
    </row>
    <row r="51" spans="1:17" x14ac:dyDescent="0.2">
      <c r="A51" t="s">
        <v>151</v>
      </c>
      <c r="B51" t="s">
        <v>30</v>
      </c>
      <c r="C51">
        <v>31</v>
      </c>
      <c r="D51">
        <v>118</v>
      </c>
      <c r="E51">
        <v>8</v>
      </c>
      <c r="F51">
        <v>31</v>
      </c>
      <c r="G51" s="2">
        <v>0.18099999999999999</v>
      </c>
      <c r="H51" s="30">
        <f>E51/D51</f>
        <v>6.7796610169491525E-2</v>
      </c>
      <c r="I51" s="30">
        <f>F51/D51</f>
        <v>0.26271186440677968</v>
      </c>
      <c r="J51" s="31">
        <f>D51/C51</f>
        <v>3.806451612903226</v>
      </c>
      <c r="K51" s="32">
        <f>-(G51-T$2)/T$3</f>
        <v>0.818670677672375</v>
      </c>
      <c r="L51" s="32">
        <f>-(H51-U$2)/U$3</f>
        <v>0.69401631578170642</v>
      </c>
      <c r="M51" s="32">
        <f>(I51-V$2)/V$3</f>
        <v>0.19230027837522529</v>
      </c>
      <c r="N51" s="32">
        <f>AVERAGE(K51*(1+$W$4),L51*(1-$W$4*2),M51*(1+$W$4))</f>
        <v>0.53690728431678447</v>
      </c>
      <c r="O51" s="31">
        <f>N51*D51</f>
        <v>63.35505954938057</v>
      </c>
      <c r="P51" s="33" t="str">
        <f>IF(SUMIF(LHP!A:A,A51,LHP!C:C)&gt;=1,"L",IF(SUMIF(RHP!A:A,A51,RHP!C:C)&gt;=1,"R","?"))</f>
        <v>R</v>
      </c>
      <c r="Q51" s="36">
        <f>IFERROR(-100*_xlfn.XMATCH(A51,Injuries!A:A),O51)</f>
        <v>63.35505954938057</v>
      </c>
    </row>
    <row r="52" spans="1:17" x14ac:dyDescent="0.2">
      <c r="A52" t="s">
        <v>188</v>
      </c>
      <c r="B52" t="s">
        <v>48</v>
      </c>
      <c r="C52">
        <v>31</v>
      </c>
      <c r="D52">
        <v>118</v>
      </c>
      <c r="E52">
        <v>9</v>
      </c>
      <c r="F52">
        <v>35</v>
      </c>
      <c r="G52" s="2">
        <v>0.20599999999999999</v>
      </c>
      <c r="H52" s="30">
        <f>E52/D52</f>
        <v>7.6271186440677971E-2</v>
      </c>
      <c r="I52" s="30">
        <f>F52/D52</f>
        <v>0.29661016949152541</v>
      </c>
      <c r="J52" s="31">
        <f>D52/C52</f>
        <v>3.806451612903226</v>
      </c>
      <c r="K52" s="32">
        <f>-(G52-T$2)/T$3</f>
        <v>0.42844786477948921</v>
      </c>
      <c r="L52" s="32">
        <f>-(H52-U$2)/U$3</f>
        <v>0.5091346310087278</v>
      </c>
      <c r="M52" s="32">
        <f>(I52-V$2)/V$3</f>
        <v>0.6514030025416</v>
      </c>
      <c r="N52" s="32">
        <f>AVERAGE(K52*(1+$W$4),L52*(1-$W$4*2),M52*(1+$W$4))</f>
        <v>0.53479363321857509</v>
      </c>
      <c r="O52" s="31">
        <f>N52*D52</f>
        <v>63.105648719791859</v>
      </c>
      <c r="P52" s="33" t="str">
        <f>IF(SUMIF(LHP!A:A,A52,LHP!C:C)&gt;=1,"L",IF(SUMIF(RHP!A:A,A52,RHP!C:C)&gt;=1,"R","?"))</f>
        <v>R</v>
      </c>
      <c r="Q52" s="36">
        <f>IFERROR(-100*_xlfn.XMATCH(A52,Injuries!A:A),O52)</f>
        <v>63.105648719791859</v>
      </c>
    </row>
    <row r="53" spans="1:17" x14ac:dyDescent="0.2">
      <c r="A53" t="s">
        <v>88</v>
      </c>
      <c r="B53" t="s">
        <v>53</v>
      </c>
      <c r="C53">
        <v>11</v>
      </c>
      <c r="D53">
        <v>80</v>
      </c>
      <c r="E53">
        <v>8</v>
      </c>
      <c r="F53">
        <v>26</v>
      </c>
      <c r="G53" s="2">
        <v>0.18099999999999999</v>
      </c>
      <c r="H53" s="30">
        <f>E53/D53</f>
        <v>0.1</v>
      </c>
      <c r="I53" s="30">
        <f>F53/D53</f>
        <v>0.32500000000000001</v>
      </c>
      <c r="J53" s="31">
        <f>D53/C53</f>
        <v>7.2727272727272725</v>
      </c>
      <c r="K53" s="32">
        <f>-(G53-T$2)/T$3</f>
        <v>0.818670677672375</v>
      </c>
      <c r="L53" s="32">
        <f>-(H53-U$2)/U$3</f>
        <v>-8.5340863556118227E-3</v>
      </c>
      <c r="M53" s="32">
        <f>(I53-V$2)/V$3</f>
        <v>1.0359015340309394</v>
      </c>
      <c r="N53" s="32">
        <f>AVERAGE(K53*(1+$W$4),L53*(1-$W$4*2),M53*(1+$W$4))</f>
        <v>0.77131607381711242</v>
      </c>
      <c r="O53" s="31">
        <f>N53*D53</f>
        <v>61.705285905368996</v>
      </c>
      <c r="P53" s="33" t="str">
        <f>IF(SUMIF(LHP!A:A,A53,LHP!C:C)&gt;=1,"L",IF(SUMIF(RHP!A:A,A53,RHP!C:C)&gt;=1,"R","?"))</f>
        <v>R</v>
      </c>
      <c r="Q53" s="36">
        <f>IFERROR(-100*_xlfn.XMATCH(A53,Injuries!A:A),O53)</f>
        <v>61.705285905368996</v>
      </c>
    </row>
    <row r="54" spans="1:17" x14ac:dyDescent="0.2">
      <c r="A54" t="s">
        <v>136</v>
      </c>
      <c r="B54" t="s">
        <v>18</v>
      </c>
      <c r="C54">
        <v>25</v>
      </c>
      <c r="D54">
        <v>112</v>
      </c>
      <c r="E54">
        <v>15</v>
      </c>
      <c r="F54">
        <v>34</v>
      </c>
      <c r="G54" s="2">
        <v>0.17899999999999999</v>
      </c>
      <c r="H54" s="30">
        <f>E54/D54</f>
        <v>0.13392857142857142</v>
      </c>
      <c r="I54" s="30">
        <f>F54/D54</f>
        <v>0.30357142857142855</v>
      </c>
      <c r="J54" s="31">
        <f>D54/C54</f>
        <v>4.4800000000000004</v>
      </c>
      <c r="K54" s="32">
        <f>-(G54-T$2)/T$3</f>
        <v>0.84988850270380589</v>
      </c>
      <c r="L54" s="32">
        <f>-(H54-U$2)/U$3</f>
        <v>-0.74872111717885748</v>
      </c>
      <c r="M54" s="32">
        <f>(I54-V$2)/V$3</f>
        <v>0.74568302625433758</v>
      </c>
      <c r="N54" s="32">
        <f>AVERAGE(K54*(1+$W$4),L54*(1-$W$4*2),M54*(1+$W$4))</f>
        <v>0.54003461753608351</v>
      </c>
      <c r="O54" s="31">
        <f>N54*D54</f>
        <v>60.483877164041353</v>
      </c>
      <c r="P54" s="33" t="str">
        <f>IF(SUMIF(LHP!A:A,A54,LHP!C:C)&gt;=1,"L",IF(SUMIF(RHP!A:A,A54,RHP!C:C)&gt;=1,"R","?"))</f>
        <v>R</v>
      </c>
      <c r="Q54" s="36">
        <f>IFERROR(-100*_xlfn.XMATCH(A54,Injuries!A:A),O54)</f>
        <v>60.483877164041353</v>
      </c>
    </row>
    <row r="55" spans="1:17" x14ac:dyDescent="0.2">
      <c r="A55" t="s">
        <v>275</v>
      </c>
      <c r="B55" t="s">
        <v>25</v>
      </c>
      <c r="C55">
        <v>16</v>
      </c>
      <c r="D55">
        <v>82</v>
      </c>
      <c r="E55">
        <v>12</v>
      </c>
      <c r="F55">
        <v>29</v>
      </c>
      <c r="G55" s="2">
        <v>0.186</v>
      </c>
      <c r="H55" s="30">
        <f>E55/D55</f>
        <v>0.14634146341463414</v>
      </c>
      <c r="I55" s="30">
        <f>F55/D55</f>
        <v>0.35365853658536583</v>
      </c>
      <c r="J55" s="31">
        <f>D55/C55</f>
        <v>5.125</v>
      </c>
      <c r="K55" s="32">
        <f>-(G55-T$2)/T$3</f>
        <v>0.74062611509379772</v>
      </c>
      <c r="L55" s="32">
        <f>-(H55-U$2)/U$3</f>
        <v>-1.019521250406874</v>
      </c>
      <c r="M55" s="32">
        <f>(I55-V$2)/V$3</f>
        <v>1.4240392944313531</v>
      </c>
      <c r="N55" s="32">
        <f>AVERAGE(K55*(1+$W$4),L55*(1-$W$4*2),M55*(1+$W$4))</f>
        <v>0.73202371223433393</v>
      </c>
      <c r="O55" s="31">
        <f>N55*D55</f>
        <v>60.025944403215384</v>
      </c>
      <c r="P55" s="33" t="str">
        <f>IF(SUMIF(LHP!A:A,A55,LHP!C:C)&gt;=1,"L",IF(SUMIF(RHP!A:A,A55,RHP!C:C)&gt;=1,"R","?"))</f>
        <v>R</v>
      </c>
      <c r="Q55" s="36">
        <f>IFERROR(-100*_xlfn.XMATCH(A55,Injuries!A:A),O55)</f>
        <v>60.025944403215384</v>
      </c>
    </row>
    <row r="56" spans="1:17" x14ac:dyDescent="0.2">
      <c r="A56" t="s">
        <v>164</v>
      </c>
      <c r="B56" t="s">
        <v>37</v>
      </c>
      <c r="C56">
        <v>32</v>
      </c>
      <c r="D56">
        <v>122</v>
      </c>
      <c r="E56">
        <v>22</v>
      </c>
      <c r="F56">
        <v>40</v>
      </c>
      <c r="G56" s="2">
        <v>0.182</v>
      </c>
      <c r="H56" s="30">
        <f>E56/D56</f>
        <v>0.18032786885245902</v>
      </c>
      <c r="I56" s="30">
        <f>F56/D56</f>
        <v>0.32786885245901637</v>
      </c>
      <c r="J56" s="31">
        <f>D56/C56</f>
        <v>3.8125</v>
      </c>
      <c r="K56" s="32">
        <f>-(G56-T$2)/T$3</f>
        <v>0.80306176515665961</v>
      </c>
      <c r="L56" s="32">
        <f>-(H56-U$2)/U$3</f>
        <v>-1.7609699902201386</v>
      </c>
      <c r="M56" s="32">
        <f>(I56-V$2)/V$3</f>
        <v>1.0747559244163309</v>
      </c>
      <c r="N56" s="32">
        <f>AVERAGE(K56*(1+$W$4),L56*(1-$W$4*2),M56*(1+$W$4))</f>
        <v>0.48892903895205625</v>
      </c>
      <c r="O56" s="31">
        <f>N56*D56</f>
        <v>59.649342752150865</v>
      </c>
      <c r="P56" s="33" t="str">
        <f>IF(SUMIF(LHP!A:A,A56,LHP!C:C)&gt;=1,"L",IF(SUMIF(RHP!A:A,A56,RHP!C:C)&gt;=1,"R","?"))</f>
        <v>L</v>
      </c>
      <c r="Q56" s="36">
        <f>IFERROR(-100*_xlfn.XMATCH(A56,Injuries!A:A),O56)</f>
        <v>59.649342752150865</v>
      </c>
    </row>
    <row r="57" spans="1:17" x14ac:dyDescent="0.2">
      <c r="A57" t="s">
        <v>222</v>
      </c>
      <c r="B57" t="s">
        <v>8</v>
      </c>
      <c r="C57">
        <v>31</v>
      </c>
      <c r="D57">
        <v>113</v>
      </c>
      <c r="E57">
        <v>9</v>
      </c>
      <c r="F57">
        <v>28</v>
      </c>
      <c r="G57" s="2">
        <v>0.16700000000000001</v>
      </c>
      <c r="H57" s="30">
        <f>E57/D57</f>
        <v>7.9646017699115043E-2</v>
      </c>
      <c r="I57" s="30">
        <f>F57/D57</f>
        <v>0.24778761061946902</v>
      </c>
      <c r="J57" s="31">
        <f>D57/C57</f>
        <v>3.6451612903225805</v>
      </c>
      <c r="K57" s="32">
        <f>-(G57-T$2)/T$3</f>
        <v>1.0371954528923908</v>
      </c>
      <c r="L57" s="32">
        <f>-(H57-U$2)/U$3</f>
        <v>0.4355091813203737</v>
      </c>
      <c r="M57" s="32">
        <f>(I57-V$2)/V$3</f>
        <v>-9.8268059369623333E-3</v>
      </c>
      <c r="N57" s="32">
        <f>AVERAGE(K57*(1+$W$4),L57*(1-$W$4*2),M57*(1+$W$4))</f>
        <v>0.50065513311815746</v>
      </c>
      <c r="O57" s="31">
        <f>N57*D57</f>
        <v>56.574030042351794</v>
      </c>
      <c r="P57" s="33" t="str">
        <f>IF(SUMIF(LHP!A:A,A57,LHP!C:C)&gt;=1,"L",IF(SUMIF(RHP!A:A,A57,RHP!C:C)&gt;=1,"R","?"))</f>
        <v>L</v>
      </c>
      <c r="Q57" s="36">
        <f>IFERROR(-100*_xlfn.XMATCH(A57,Injuries!A:A),O57)</f>
        <v>56.574030042351794</v>
      </c>
    </row>
    <row r="58" spans="1:17" x14ac:dyDescent="0.2">
      <c r="A58" t="s">
        <v>207</v>
      </c>
      <c r="B58" t="s">
        <v>16</v>
      </c>
      <c r="C58">
        <v>25</v>
      </c>
      <c r="D58">
        <v>138</v>
      </c>
      <c r="E58">
        <v>4</v>
      </c>
      <c r="F58">
        <v>36</v>
      </c>
      <c r="G58" s="2">
        <v>0.221</v>
      </c>
      <c r="H58" s="30">
        <f>E58/D58</f>
        <v>2.8985507246376812E-2</v>
      </c>
      <c r="I58" s="30">
        <f>F58/D58</f>
        <v>0.2608695652173913</v>
      </c>
      <c r="J58" s="31">
        <f>D58/C58</f>
        <v>5.52</v>
      </c>
      <c r="K58" s="32">
        <f>-(G58-T$2)/T$3</f>
        <v>0.19431417704375747</v>
      </c>
      <c r="L58" s="32">
        <f>-(H58-U$2)/U$3</f>
        <v>1.5407208431478105</v>
      </c>
      <c r="M58" s="32">
        <f>(I58-V$2)/V$3</f>
        <v>0.16734904336618278</v>
      </c>
      <c r="N58" s="32">
        <f>AVERAGE(K58*(1+$W$4),L58*(1-$W$4*2),M58*(1+$W$4))</f>
        <v>0.4074798156954435</v>
      </c>
      <c r="O58" s="31">
        <f>N58*D58</f>
        <v>56.232214565971205</v>
      </c>
      <c r="P58" s="33" t="str">
        <f>IF(SUMIF(LHP!A:A,A58,LHP!C:C)&gt;=1,"L",IF(SUMIF(RHP!A:A,A58,RHP!C:C)&gt;=1,"R","?"))</f>
        <v>L</v>
      </c>
      <c r="Q58" s="36">
        <f>IFERROR(-100*_xlfn.XMATCH(A58,Injuries!A:A),O58)</f>
        <v>56.232214565971205</v>
      </c>
    </row>
    <row r="59" spans="1:17" x14ac:dyDescent="0.2">
      <c r="A59" t="s">
        <v>302</v>
      </c>
      <c r="B59" t="s">
        <v>47</v>
      </c>
      <c r="C59">
        <v>20</v>
      </c>
      <c r="D59">
        <v>96</v>
      </c>
      <c r="E59">
        <v>10</v>
      </c>
      <c r="F59">
        <v>29</v>
      </c>
      <c r="G59" s="2">
        <v>0.188</v>
      </c>
      <c r="H59" s="30">
        <f>E59/D59</f>
        <v>0.10416666666666667</v>
      </c>
      <c r="I59" s="30">
        <f>F59/D59</f>
        <v>0.30208333333333331</v>
      </c>
      <c r="J59" s="31">
        <f>D59/C59</f>
        <v>4.8</v>
      </c>
      <c r="K59" s="32">
        <f>-(G59-T$2)/T$3</f>
        <v>0.70940829006236683</v>
      </c>
      <c r="L59" s="32">
        <f>-(H59-U$2)/U$3</f>
        <v>-9.9434248035659534E-2</v>
      </c>
      <c r="M59" s="32">
        <f>(I59-V$2)/V$3</f>
        <v>0.72552896321429594</v>
      </c>
      <c r="N59" s="32">
        <f>AVERAGE(K59*(1+$W$4),L59*(1-$W$4*2),M59*(1+$W$4))</f>
        <v>0.58131814752599953</v>
      </c>
      <c r="O59" s="31">
        <f>N59*D59</f>
        <v>55.806542162495958</v>
      </c>
      <c r="P59" s="33" t="str">
        <f>IF(SUMIF(LHP!A:A,A59,LHP!C:C)&gt;=1,"L",IF(SUMIF(RHP!A:A,A59,RHP!C:C)&gt;=1,"R","?"))</f>
        <v>L</v>
      </c>
      <c r="Q59" s="36">
        <f>IFERROR(-100*_xlfn.XMATCH(A59,Injuries!A:A),O59)</f>
        <v>55.806542162495958</v>
      </c>
    </row>
    <row r="60" spans="1:17" x14ac:dyDescent="0.2">
      <c r="A60" t="s">
        <v>182</v>
      </c>
      <c r="B60" t="s">
        <v>21</v>
      </c>
      <c r="C60">
        <v>22</v>
      </c>
      <c r="D60">
        <v>91</v>
      </c>
      <c r="E60">
        <v>10</v>
      </c>
      <c r="F60">
        <v>24</v>
      </c>
      <c r="G60" s="2">
        <v>0.14799999999999999</v>
      </c>
      <c r="H60" s="30">
        <f>E60/D60</f>
        <v>0.10989010989010989</v>
      </c>
      <c r="I60" s="30">
        <f>F60/D60</f>
        <v>0.26373626373626374</v>
      </c>
      <c r="J60" s="31">
        <f>D60/C60</f>
        <v>4.1363636363636367</v>
      </c>
      <c r="K60" s="32">
        <f>-(G60-T$2)/T$3</f>
        <v>1.3337647906909844</v>
      </c>
      <c r="L60" s="32">
        <f>-(H60-U$2)/U$3</f>
        <v>-0.22429710748627441</v>
      </c>
      <c r="M60" s="32">
        <f>(I60-V$2)/V$3</f>
        <v>0.20617426179783532</v>
      </c>
      <c r="N60" s="32">
        <f>AVERAGE(K60*(1+$W$4),L60*(1-$W$4*2),M60*(1+$W$4))</f>
        <v>0.60425842062262913</v>
      </c>
      <c r="O60" s="31">
        <f>N60*D60</f>
        <v>54.98751627665925</v>
      </c>
      <c r="P60" s="33" t="str">
        <f>IF(SUMIF(LHP!A:A,A60,LHP!C:C)&gt;=1,"L",IF(SUMIF(RHP!A:A,A60,RHP!C:C)&gt;=1,"R","?"))</f>
        <v>R</v>
      </c>
      <c r="Q60" s="36">
        <f>IFERROR(-100*_xlfn.XMATCH(A60,Injuries!A:A),O60)</f>
        <v>54.98751627665925</v>
      </c>
    </row>
    <row r="61" spans="1:17" x14ac:dyDescent="0.2">
      <c r="A61" t="s">
        <v>192</v>
      </c>
      <c r="B61" t="s">
        <v>105</v>
      </c>
      <c r="C61">
        <v>29</v>
      </c>
      <c r="D61">
        <v>119</v>
      </c>
      <c r="E61">
        <v>12</v>
      </c>
      <c r="F61">
        <v>38</v>
      </c>
      <c r="G61" s="2">
        <v>0.224</v>
      </c>
      <c r="H61" s="30">
        <f>E61/D61</f>
        <v>0.10084033613445378</v>
      </c>
      <c r="I61" s="30">
        <f>F61/D61</f>
        <v>0.31932773109243695</v>
      </c>
      <c r="J61" s="31">
        <f>D61/C61</f>
        <v>4.1034482758620694</v>
      </c>
      <c r="K61" s="32">
        <f>-(G61-T$2)/T$3</f>
        <v>0.14748743949661111</v>
      </c>
      <c r="L61" s="32">
        <f>-(H61-U$2)/U$3</f>
        <v>-2.6866892072596175E-2</v>
      </c>
      <c r="M61" s="32">
        <f>(I61-V$2)/V$3</f>
        <v>0.95907898785477985</v>
      </c>
      <c r="N61" s="32">
        <f>AVERAGE(K61*(1+$W$4),L61*(1-$W$4*2),M61*(1+$W$4))</f>
        <v>0.45659152938431352</v>
      </c>
      <c r="O61" s="31">
        <f>N61*D61</f>
        <v>54.334391996733309</v>
      </c>
      <c r="P61" s="33" t="str">
        <f>IF(SUMIF(LHP!A:A,A61,LHP!C:C)&gt;=1,"L",IF(SUMIF(RHP!A:A,A61,RHP!C:C)&gt;=1,"R","?"))</f>
        <v>R</v>
      </c>
      <c r="Q61" s="36">
        <f>IFERROR(-100*_xlfn.XMATCH(A61,Injuries!A:A),O61)</f>
        <v>54.334391996733309</v>
      </c>
    </row>
    <row r="62" spans="1:17" x14ac:dyDescent="0.2">
      <c r="A62" t="s">
        <v>28</v>
      </c>
      <c r="B62" t="s">
        <v>22</v>
      </c>
      <c r="C62">
        <v>27</v>
      </c>
      <c r="D62">
        <v>104</v>
      </c>
      <c r="E62">
        <v>3</v>
      </c>
      <c r="F62">
        <v>24</v>
      </c>
      <c r="G62" s="2">
        <v>0.17799999999999999</v>
      </c>
      <c r="H62" s="30">
        <f>E62/D62</f>
        <v>2.8846153846153848E-2</v>
      </c>
      <c r="I62" s="30">
        <f>F62/D62</f>
        <v>0.23076923076923078</v>
      </c>
      <c r="J62" s="31">
        <f>D62/C62</f>
        <v>3.8518518518518516</v>
      </c>
      <c r="K62" s="32">
        <f>-(G62-T$2)/T$3</f>
        <v>0.86549741521952139</v>
      </c>
      <c r="L62" s="32">
        <f>-(H62-U$2)/U$3</f>
        <v>1.5437609823344343</v>
      </c>
      <c r="M62" s="32">
        <f>(I62-V$2)/V$3</f>
        <v>-0.2403157501661668</v>
      </c>
      <c r="N62" s="32">
        <f>AVERAGE(K62*(1+$W$4),L62*(1-$W$4*2),M62*(1+$W$4))</f>
        <v>0.5177858574946369</v>
      </c>
      <c r="O62" s="31">
        <f>N62*D62</f>
        <v>53.849729179442235</v>
      </c>
      <c r="P62" s="33" t="str">
        <f>IF(SUMIF(LHP!A:A,A62,LHP!C:C)&gt;=1,"L",IF(SUMIF(RHP!A:A,A62,RHP!C:C)&gt;=1,"R","?"))</f>
        <v>R</v>
      </c>
      <c r="Q62" s="36">
        <f>IFERROR(-100*_xlfn.XMATCH(A62,Injuries!A:A),O62)</f>
        <v>53.849729179442235</v>
      </c>
    </row>
    <row r="63" spans="1:17" x14ac:dyDescent="0.2">
      <c r="A63" t="s">
        <v>40</v>
      </c>
      <c r="B63" t="s">
        <v>25</v>
      </c>
      <c r="C63">
        <v>33</v>
      </c>
      <c r="D63">
        <v>128</v>
      </c>
      <c r="E63">
        <v>20</v>
      </c>
      <c r="F63">
        <v>32</v>
      </c>
      <c r="G63" s="2">
        <v>0.13900000000000001</v>
      </c>
      <c r="H63" s="30">
        <f>E63/D63</f>
        <v>0.15625</v>
      </c>
      <c r="I63" s="30">
        <f>F63/D63</f>
        <v>0.25</v>
      </c>
      <c r="J63" s="31">
        <f>D63/C63</f>
        <v>3.8787878787878789</v>
      </c>
      <c r="K63" s="32">
        <f>-(G63-T$2)/T$3</f>
        <v>1.474245003332423</v>
      </c>
      <c r="L63" s="32">
        <f>-(H63-U$2)/U$3</f>
        <v>-1.235686269036256</v>
      </c>
      <c r="M63" s="32">
        <f>(I63-V$2)/V$3</f>
        <v>2.0136756812834323E-2</v>
      </c>
      <c r="N63" s="32">
        <f>AVERAGE(K63*(1+$W$4),L63*(1-$W$4*2),M63*(1+$W$4))</f>
        <v>0.41671135522114788</v>
      </c>
      <c r="O63" s="31">
        <f>N63*D63</f>
        <v>53.339053468306929</v>
      </c>
      <c r="P63" s="33" t="str">
        <f>IF(SUMIF(LHP!A:A,A63,LHP!C:C)&gt;=1,"L",IF(SUMIF(RHP!A:A,A63,RHP!C:C)&gt;=1,"R","?"))</f>
        <v>R</v>
      </c>
      <c r="Q63" s="36">
        <f>IFERROR(-100*_xlfn.XMATCH(A63,Injuries!A:A),O63)</f>
        <v>53.339053468306929</v>
      </c>
    </row>
    <row r="64" spans="1:17" x14ac:dyDescent="0.2">
      <c r="A64" t="s">
        <v>134</v>
      </c>
      <c r="B64" t="s">
        <v>65</v>
      </c>
      <c r="C64">
        <v>31</v>
      </c>
      <c r="D64">
        <v>129</v>
      </c>
      <c r="E64">
        <v>19</v>
      </c>
      <c r="F64">
        <v>37</v>
      </c>
      <c r="G64" s="2">
        <v>0.17899999999999999</v>
      </c>
      <c r="H64" s="30">
        <f>E64/D64</f>
        <v>0.14728682170542637</v>
      </c>
      <c r="I64" s="30">
        <f>F64/D64</f>
        <v>0.2868217054263566</v>
      </c>
      <c r="J64" s="31">
        <f>D64/C64</f>
        <v>4.161290322580645</v>
      </c>
      <c r="K64" s="32">
        <f>-(G64-T$2)/T$3</f>
        <v>0.84988850270380589</v>
      </c>
      <c r="L64" s="32">
        <f>-(H64-U$2)/U$3</f>
        <v>-1.040145223561735</v>
      </c>
      <c r="M64" s="32">
        <f>(I64-V$2)/V$3</f>
        <v>0.5188326422687517</v>
      </c>
      <c r="N64" s="32">
        <f>AVERAGE(K64*(1+$W$4),L64*(1-$W$4*2),M64*(1+$W$4))</f>
        <v>0.39694293981160983</v>
      </c>
      <c r="O64" s="31">
        <f>N64*D64</f>
        <v>51.205639235697667</v>
      </c>
      <c r="P64" s="33" t="str">
        <f>IF(SUMIF(LHP!A:A,A64,LHP!C:C)&gt;=1,"L",IF(SUMIF(RHP!A:A,A64,RHP!C:C)&gt;=1,"R","?"))</f>
        <v>R</v>
      </c>
      <c r="Q64" s="36">
        <f>IFERROR(-100*_xlfn.XMATCH(A64,Injuries!A:A),O64)</f>
        <v>51.205639235697667</v>
      </c>
    </row>
    <row r="65" spans="1:17" x14ac:dyDescent="0.2">
      <c r="A65" t="s">
        <v>301</v>
      </c>
      <c r="B65" t="s">
        <v>7</v>
      </c>
      <c r="C65">
        <v>24</v>
      </c>
      <c r="D65">
        <v>88</v>
      </c>
      <c r="E65">
        <v>6</v>
      </c>
      <c r="F65">
        <v>25</v>
      </c>
      <c r="G65" s="2">
        <v>0.19500000000000001</v>
      </c>
      <c r="H65" s="30">
        <f>E65/D65</f>
        <v>6.8181818181818177E-2</v>
      </c>
      <c r="I65" s="30">
        <f>F65/D65</f>
        <v>0.28409090909090912</v>
      </c>
      <c r="J65" s="31">
        <f>D65/C65</f>
        <v>3.6666666666666665</v>
      </c>
      <c r="K65" s="32">
        <f>-(G65-T$2)/T$3</f>
        <v>0.60014590245235877</v>
      </c>
      <c r="L65" s="32">
        <f>-(H65-U$2)/U$3</f>
        <v>0.68561260283748016</v>
      </c>
      <c r="M65" s="32">
        <f>(I65-V$2)/V$3</f>
        <v>0.4818480191847006</v>
      </c>
      <c r="N65" s="32">
        <f>AVERAGE(K65*(1+$W$4),L65*(1-$W$4*2),M65*(1+$W$4))</f>
        <v>0.56509956782168802</v>
      </c>
      <c r="O65" s="31">
        <f>N65*D65</f>
        <v>49.728761968308547</v>
      </c>
      <c r="P65" s="33" t="str">
        <f>IF(SUMIF(LHP!A:A,A65,LHP!C:C)&gt;=1,"L",IF(SUMIF(RHP!A:A,A65,RHP!C:C)&gt;=1,"R","?"))</f>
        <v>R</v>
      </c>
      <c r="Q65" s="36">
        <f>IFERROR(-100*_xlfn.XMATCH(A65,Injuries!A:A),O65)</f>
        <v>49.728761968308547</v>
      </c>
    </row>
    <row r="66" spans="1:17" x14ac:dyDescent="0.2">
      <c r="A66" t="s">
        <v>119</v>
      </c>
      <c r="B66" t="s">
        <v>61</v>
      </c>
      <c r="C66">
        <v>26</v>
      </c>
      <c r="D66">
        <v>122</v>
      </c>
      <c r="E66">
        <v>12</v>
      </c>
      <c r="F66">
        <v>37</v>
      </c>
      <c r="G66" s="2">
        <v>0.22</v>
      </c>
      <c r="H66" s="30">
        <f>E66/D66</f>
        <v>9.8360655737704916E-2</v>
      </c>
      <c r="I66" s="30">
        <f>F66/D66</f>
        <v>0.30327868852459017</v>
      </c>
      <c r="J66" s="31">
        <f>D66/C66</f>
        <v>4.6923076923076925</v>
      </c>
      <c r="K66" s="32">
        <f>-(G66-T$2)/T$3</f>
        <v>0.20992308955947292</v>
      </c>
      <c r="L66" s="32">
        <f>-(H66-U$2)/U$3</f>
        <v>2.7229911682439906E-2</v>
      </c>
      <c r="M66" s="32">
        <f>(I66-V$2)/V$3</f>
        <v>0.74171829254154287</v>
      </c>
      <c r="N66" s="32">
        <f>AVERAGE(K66*(1+$W$4),L66*(1-$W$4*2),M66*(1+$W$4))</f>
        <v>0.40105556115582991</v>
      </c>
      <c r="O66" s="31">
        <f>N66*D66</f>
        <v>48.928778461011248</v>
      </c>
      <c r="P66" s="33" t="str">
        <f>IF(SUMIF(LHP!A:A,A66,LHP!C:C)&gt;=1,"L",IF(SUMIF(RHP!A:A,A66,RHP!C:C)&gt;=1,"R","?"))</f>
        <v>R</v>
      </c>
      <c r="Q66" s="36">
        <f>IFERROR(-100*_xlfn.XMATCH(A66,Injuries!A:A),O66)</f>
        <v>48.928778461011248</v>
      </c>
    </row>
    <row r="67" spans="1:17" x14ac:dyDescent="0.2">
      <c r="A67" t="s">
        <v>93</v>
      </c>
      <c r="B67" t="s">
        <v>25</v>
      </c>
      <c r="C67">
        <v>23</v>
      </c>
      <c r="D67">
        <v>113</v>
      </c>
      <c r="E67">
        <v>8</v>
      </c>
      <c r="F67">
        <v>26</v>
      </c>
      <c r="G67" s="2">
        <v>0.16700000000000001</v>
      </c>
      <c r="H67" s="30">
        <f>E67/D67</f>
        <v>7.0796460176991149E-2</v>
      </c>
      <c r="I67" s="30">
        <f>F67/D67</f>
        <v>0.23008849557522124</v>
      </c>
      <c r="J67" s="31">
        <f>D67/C67</f>
        <v>4.9130434782608692</v>
      </c>
      <c r="K67" s="32">
        <f>-(G67-T$2)/T$3</f>
        <v>1.0371954528923908</v>
      </c>
      <c r="L67" s="32">
        <f>-(H67-U$2)/U$3</f>
        <v>0.6285714716142804</v>
      </c>
      <c r="M67" s="32">
        <f>(I67-V$2)/V$3</f>
        <v>-0.24953530793533521</v>
      </c>
      <c r="N67" s="32">
        <f>AVERAGE(K67*(1+$W$4),L67*(1-$W$4*2),M67*(1+$W$4))</f>
        <v>0.43295363900115325</v>
      </c>
      <c r="O67" s="31">
        <f>N67*D67</f>
        <v>48.923761207130319</v>
      </c>
      <c r="P67" s="33" t="str">
        <f>IF(SUMIF(LHP!A:A,A67,LHP!C:C)&gt;=1,"L",IF(SUMIF(RHP!A:A,A67,RHP!C:C)&gt;=1,"R","?"))</f>
        <v>R</v>
      </c>
      <c r="Q67" s="36">
        <f>IFERROR(-100*_xlfn.XMATCH(A67,Injuries!A:A),O67)</f>
        <v>48.923761207130319</v>
      </c>
    </row>
    <row r="68" spans="1:17" x14ac:dyDescent="0.2">
      <c r="A68" t="s">
        <v>80</v>
      </c>
      <c r="B68" t="s">
        <v>7</v>
      </c>
      <c r="C68">
        <v>30</v>
      </c>
      <c r="D68">
        <v>125</v>
      </c>
      <c r="E68">
        <v>24</v>
      </c>
      <c r="F68">
        <v>35</v>
      </c>
      <c r="G68" s="2">
        <v>0.14899999999999999</v>
      </c>
      <c r="H68" s="30">
        <f>E68/D68</f>
        <v>0.192</v>
      </c>
      <c r="I68" s="30">
        <f>F68/D68</f>
        <v>0.28000000000000003</v>
      </c>
      <c r="J68" s="31">
        <f>D68/C68</f>
        <v>4.166666666666667</v>
      </c>
      <c r="K68" s="32">
        <f>-(G68-T$2)/T$3</f>
        <v>1.3181558781752689</v>
      </c>
      <c r="L68" s="32">
        <f>-(H68-U$2)/U$3</f>
        <v>-2.0156096562510659</v>
      </c>
      <c r="M68" s="32">
        <f>(I68-V$2)/V$3</f>
        <v>0.42644266770007672</v>
      </c>
      <c r="N68" s="32">
        <f>AVERAGE(K68*(1+$W$4),L68*(1-$W$4*2),M68*(1+$W$4))</f>
        <v>0.39098111807288299</v>
      </c>
      <c r="O68" s="31">
        <f>N68*D68</f>
        <v>48.872639759110378</v>
      </c>
      <c r="P68" s="33" t="str">
        <f>IF(SUMIF(LHP!A:A,A68,LHP!C:C)&gt;=1,"L",IF(SUMIF(RHP!A:A,A68,RHP!C:C)&gt;=1,"R","?"))</f>
        <v>R</v>
      </c>
      <c r="Q68" s="36">
        <f>IFERROR(-100*_xlfn.XMATCH(A68,Injuries!A:A),O68)</f>
        <v>48.872639759110378</v>
      </c>
    </row>
    <row r="69" spans="1:17" x14ac:dyDescent="0.2">
      <c r="A69" t="s">
        <v>108</v>
      </c>
      <c r="B69" t="s">
        <v>48</v>
      </c>
      <c r="C69">
        <v>33</v>
      </c>
      <c r="D69">
        <v>120</v>
      </c>
      <c r="E69">
        <v>10</v>
      </c>
      <c r="F69">
        <v>34</v>
      </c>
      <c r="G69" s="2">
        <v>0.21099999999999999</v>
      </c>
      <c r="H69" s="30">
        <f>E69/D69</f>
        <v>8.3333333333333329E-2</v>
      </c>
      <c r="I69" s="30">
        <f>F69/D69</f>
        <v>0.28333333333333333</v>
      </c>
      <c r="J69" s="31">
        <f>D69/C69</f>
        <v>3.6363636363636362</v>
      </c>
      <c r="K69" s="32">
        <f>-(G69-T$2)/T$3</f>
        <v>0.35040330220091198</v>
      </c>
      <c r="L69" s="32">
        <f>-(H69-U$2)/U$3</f>
        <v>0.35506656036457934</v>
      </c>
      <c r="M69" s="32">
        <f>(I69-V$2)/V$3</f>
        <v>0.47158776890976978</v>
      </c>
      <c r="N69" s="32">
        <f>AVERAGE(K69*(1+$W$4),L69*(1-$W$4*2),M69*(1+$W$4))</f>
        <v>0.40167403969021392</v>
      </c>
      <c r="O69" s="31">
        <f>N69*D69</f>
        <v>48.200884762825673</v>
      </c>
      <c r="P69" s="33" t="str">
        <f>IF(SUMIF(LHP!A:A,A69,LHP!C:C)&gt;=1,"L",IF(SUMIF(RHP!A:A,A69,RHP!C:C)&gt;=1,"R","?"))</f>
        <v>L</v>
      </c>
      <c r="Q69" s="36">
        <f>IFERROR(-100*_xlfn.XMATCH(A69,Injuries!A:A),O69)</f>
        <v>48.200884762825673</v>
      </c>
    </row>
    <row r="70" spans="1:17" x14ac:dyDescent="0.2">
      <c r="A70" t="s">
        <v>233</v>
      </c>
      <c r="B70" t="s">
        <v>12</v>
      </c>
      <c r="C70">
        <v>15</v>
      </c>
      <c r="D70">
        <v>70</v>
      </c>
      <c r="E70">
        <v>6</v>
      </c>
      <c r="F70">
        <v>18</v>
      </c>
      <c r="G70" s="2">
        <v>0.14299999999999999</v>
      </c>
      <c r="H70" s="30">
        <f>E70/D70</f>
        <v>8.5714285714285715E-2</v>
      </c>
      <c r="I70" s="30">
        <f>F70/D70</f>
        <v>0.25714285714285712</v>
      </c>
      <c r="J70" s="31">
        <f>D70/C70</f>
        <v>4.666666666666667</v>
      </c>
      <c r="K70" s="32">
        <f>-(G70-T$2)/T$3</f>
        <v>1.4118093532695617</v>
      </c>
      <c r="L70" s="32">
        <f>-(H70-U$2)/U$3</f>
        <v>0.30312361083312339</v>
      </c>
      <c r="M70" s="32">
        <f>(I70-V$2)/V$3</f>
        <v>0.11687625940503446</v>
      </c>
      <c r="N70" s="32">
        <f>AVERAGE(K70*(1+$W$4),L70*(1-$W$4*2),M70*(1+$W$4))</f>
        <v>0.68747294041993567</v>
      </c>
      <c r="O70" s="31">
        <f>N70*D70</f>
        <v>48.123105829395499</v>
      </c>
      <c r="P70" s="33" t="str">
        <f>IF(SUMIF(LHP!A:A,A70,LHP!C:C)&gt;=1,"L",IF(SUMIF(RHP!A:A,A70,RHP!C:C)&gt;=1,"R","?"))</f>
        <v>R</v>
      </c>
      <c r="Q70" s="36">
        <f>IFERROR(-100*_xlfn.XMATCH(A70,Injuries!A:A),O70)</f>
        <v>48.123105829395499</v>
      </c>
    </row>
    <row r="71" spans="1:17" x14ac:dyDescent="0.2">
      <c r="A71" t="s">
        <v>169</v>
      </c>
      <c r="B71" t="s">
        <v>49</v>
      </c>
      <c r="C71">
        <v>16</v>
      </c>
      <c r="D71">
        <v>95</v>
      </c>
      <c r="E71">
        <v>9</v>
      </c>
      <c r="F71">
        <v>24</v>
      </c>
      <c r="G71" s="2">
        <v>0.16300000000000001</v>
      </c>
      <c r="H71" s="30">
        <f>E71/D71</f>
        <v>9.4736842105263161E-2</v>
      </c>
      <c r="I71" s="30">
        <f>F71/D71</f>
        <v>0.25263157894736843</v>
      </c>
      <c r="J71" s="31">
        <f>D71/C71</f>
        <v>5.9375</v>
      </c>
      <c r="K71" s="32">
        <f>-(G71-T$2)/T$3</f>
        <v>1.0996311029552528</v>
      </c>
      <c r="L71" s="32">
        <f>-(H71-U$2)/U$3</f>
        <v>0.10628717050339589</v>
      </c>
      <c r="M71" s="32">
        <f>(I71-V$2)/V$3</f>
        <v>5.5777626188908296E-2</v>
      </c>
      <c r="N71" s="32">
        <f>AVERAGE(K71*(1+$W$4),L71*(1-$W$4*2),M71*(1+$W$4))</f>
        <v>0.49913483222729976</v>
      </c>
      <c r="O71" s="31">
        <f>N71*D71</f>
        <v>47.417809061593481</v>
      </c>
      <c r="P71" s="33" t="str">
        <f>IF(SUMIF(LHP!A:A,A71,LHP!C:C)&gt;=1,"L",IF(SUMIF(RHP!A:A,A71,RHP!C:C)&gt;=1,"R","?"))</f>
        <v>R</v>
      </c>
      <c r="Q71" s="36">
        <f>IFERROR(-100*_xlfn.XMATCH(A71,Injuries!A:A),O71)</f>
        <v>47.417809061593481</v>
      </c>
    </row>
    <row r="72" spans="1:17" x14ac:dyDescent="0.2">
      <c r="A72" t="s">
        <v>319</v>
      </c>
      <c r="B72" t="s">
        <v>25</v>
      </c>
      <c r="C72">
        <v>13</v>
      </c>
      <c r="D72">
        <v>91</v>
      </c>
      <c r="E72">
        <v>6</v>
      </c>
      <c r="F72">
        <v>32</v>
      </c>
      <c r="G72" s="2">
        <v>0.26200000000000001</v>
      </c>
      <c r="H72" s="30">
        <f>E72/D72</f>
        <v>6.5934065934065936E-2</v>
      </c>
      <c r="I72" s="30">
        <f>F72/D72</f>
        <v>0.35164835164835168</v>
      </c>
      <c r="J72" s="31">
        <f>D72/C72</f>
        <v>7</v>
      </c>
      <c r="K72" s="32">
        <f>-(G72-T$2)/T$3</f>
        <v>-0.44565123610057555</v>
      </c>
      <c r="L72" s="32">
        <f>-(H72-U$2)/U$3</f>
        <v>0.73464965309444885</v>
      </c>
      <c r="M72" s="32">
        <f>(I72-V$2)/V$3</f>
        <v>1.3968142937018415</v>
      </c>
      <c r="N72" s="32">
        <f>AVERAGE(K72*(1+$W$4),L72*(1-$W$4*2),M72*(1+$W$4))</f>
        <v>0.51875954951626901</v>
      </c>
      <c r="O72" s="31">
        <f>N72*D72</f>
        <v>47.207119005980481</v>
      </c>
      <c r="P72" s="33" t="str">
        <f>IF(SUMIF(LHP!A:A,A72,LHP!C:C)&gt;=1,"L",IF(SUMIF(RHP!A:A,A72,RHP!C:C)&gt;=1,"R","?"))</f>
        <v>R</v>
      </c>
      <c r="Q72" s="36">
        <f>IFERROR(-100*_xlfn.XMATCH(A72,Injuries!A:A),O72)</f>
        <v>47.207119005980481</v>
      </c>
    </row>
    <row r="73" spans="1:17" x14ac:dyDescent="0.2">
      <c r="A73" t="s">
        <v>220</v>
      </c>
      <c r="B73" t="s">
        <v>27</v>
      </c>
      <c r="C73">
        <v>29</v>
      </c>
      <c r="D73">
        <v>103</v>
      </c>
      <c r="E73">
        <v>7</v>
      </c>
      <c r="F73">
        <v>24</v>
      </c>
      <c r="G73" s="2">
        <v>0.16800000000000001</v>
      </c>
      <c r="H73" s="30">
        <f>E73/D73</f>
        <v>6.7961165048543687E-2</v>
      </c>
      <c r="I73" s="30">
        <f>F73/D73</f>
        <v>0.23300970873786409</v>
      </c>
      <c r="J73" s="31">
        <f>D73/C73</f>
        <v>3.5517241379310347</v>
      </c>
      <c r="K73" s="32">
        <f>-(G73-T$2)/T$3</f>
        <v>1.0215865403766755</v>
      </c>
      <c r="L73" s="32">
        <f>-(H73-U$2)/U$3</f>
        <v>0.69042638015504665</v>
      </c>
      <c r="M73" s="32">
        <f>(I73-V$2)/V$3</f>
        <v>-0.20997176877055507</v>
      </c>
      <c r="N73" s="32">
        <f>AVERAGE(K73*(1+$W$4),L73*(1-$W$4*2),M73*(1+$W$4))</f>
        <v>0.45324388486172462</v>
      </c>
      <c r="O73" s="31">
        <f>N73*D73</f>
        <v>46.684120140757635</v>
      </c>
      <c r="P73" s="33" t="str">
        <f>IF(SUMIF(LHP!A:A,A73,LHP!C:C)&gt;=1,"L",IF(SUMIF(RHP!A:A,A73,RHP!C:C)&gt;=1,"R","?"))</f>
        <v>R</v>
      </c>
      <c r="Q73" s="36">
        <f>IFERROR(-100*_xlfn.XMATCH(A73,Injuries!A:A),O73)</f>
        <v>46.684120140757635</v>
      </c>
    </row>
    <row r="74" spans="1:17" x14ac:dyDescent="0.2">
      <c r="A74" t="s">
        <v>196</v>
      </c>
      <c r="B74" t="s">
        <v>27</v>
      </c>
      <c r="C74">
        <v>22</v>
      </c>
      <c r="D74">
        <v>104</v>
      </c>
      <c r="E74">
        <v>7</v>
      </c>
      <c r="F74">
        <v>36</v>
      </c>
      <c r="G74" s="2">
        <v>0.27100000000000002</v>
      </c>
      <c r="H74" s="30">
        <f>E74/D74</f>
        <v>6.7307692307692304E-2</v>
      </c>
      <c r="I74" s="30">
        <f>F74/D74</f>
        <v>0.34615384615384615</v>
      </c>
      <c r="J74" s="31">
        <f>D74/C74</f>
        <v>4.7272727272727275</v>
      </c>
      <c r="K74" s="32">
        <f>-(G74-T$2)/T$3</f>
        <v>-0.58613144874201462</v>
      </c>
      <c r="L74" s="32">
        <f>-(H74-U$2)/U$3</f>
        <v>0.70468256682630137</v>
      </c>
      <c r="M74" s="32">
        <f>(I74-V$2)/V$3</f>
        <v>1.3223992917078407</v>
      </c>
      <c r="N74" s="32">
        <f>AVERAGE(K74*(1+$W$4),L74*(1-$W$4*2),M74*(1+$W$4))</f>
        <v>0.42422536237347774</v>
      </c>
      <c r="O74" s="31">
        <f>N74*D74</f>
        <v>44.119437686841685</v>
      </c>
      <c r="P74" s="33" t="str">
        <f>IF(SUMIF(LHP!A:A,A74,LHP!C:C)&gt;=1,"L",IF(SUMIF(RHP!A:A,A74,RHP!C:C)&gt;=1,"R","?"))</f>
        <v>L</v>
      </c>
      <c r="Q74" s="36">
        <f>IFERROR(-100*_xlfn.XMATCH(A74,Injuries!A:A),O74)</f>
        <v>44.119437686841685</v>
      </c>
    </row>
    <row r="75" spans="1:17" x14ac:dyDescent="0.2">
      <c r="A75" t="s">
        <v>436</v>
      </c>
      <c r="B75" t="s">
        <v>16</v>
      </c>
      <c r="C75">
        <v>4</v>
      </c>
      <c r="D75">
        <v>32</v>
      </c>
      <c r="E75">
        <v>4</v>
      </c>
      <c r="F75">
        <v>10</v>
      </c>
      <c r="G75" s="2">
        <v>7.0999999999999994E-2</v>
      </c>
      <c r="H75" s="30">
        <f>E75/D75</f>
        <v>0.125</v>
      </c>
      <c r="I75" s="30">
        <f>F75/D75</f>
        <v>0.3125</v>
      </c>
      <c r="J75" s="31">
        <f>D75/C75</f>
        <v>8</v>
      </c>
      <c r="K75" s="32">
        <f>-(G75-T$2)/T$3</f>
        <v>2.5356510544010726</v>
      </c>
      <c r="L75" s="32">
        <f>-(H75-U$2)/U$3</f>
        <v>-0.55393505643589813</v>
      </c>
      <c r="M75" s="32">
        <f>(I75-V$2)/V$3</f>
        <v>0.86660740449458851</v>
      </c>
      <c r="N75" s="32">
        <f>AVERAGE(K75*(1+$W$4),L75*(1-$W$4*2),M75*(1+$W$4))</f>
        <v>1.3252851818005424</v>
      </c>
      <c r="O75" s="31">
        <f>N75*D75</f>
        <v>42.409125817617358</v>
      </c>
      <c r="P75" s="33" t="str">
        <f>IF(SUMIF(LHP!A:A,A75,LHP!C:C)&gt;=1,"L",IF(SUMIF(RHP!A:A,A75,RHP!C:C)&gt;=1,"R","?"))</f>
        <v>R</v>
      </c>
      <c r="Q75" s="36">
        <f>IFERROR(-100*_xlfn.XMATCH(A75,Injuries!A:A),O75)</f>
        <v>42.409125817617358</v>
      </c>
    </row>
    <row r="76" spans="1:17" x14ac:dyDescent="0.2">
      <c r="A76" t="s">
        <v>67</v>
      </c>
      <c r="B76" t="s">
        <v>68</v>
      </c>
      <c r="C76">
        <v>6</v>
      </c>
      <c r="D76">
        <v>40</v>
      </c>
      <c r="E76">
        <v>3</v>
      </c>
      <c r="F76">
        <v>11</v>
      </c>
      <c r="G76" s="2">
        <v>0.108</v>
      </c>
      <c r="H76" s="30">
        <f>E76/D76</f>
        <v>7.4999999999999997E-2</v>
      </c>
      <c r="I76" s="30">
        <f>F76/D76</f>
        <v>0.27500000000000002</v>
      </c>
      <c r="J76" s="31">
        <f>D76/C76</f>
        <v>6.666666666666667</v>
      </c>
      <c r="K76" s="32">
        <f>-(G76-T$2)/T$3</f>
        <v>1.958121291319602</v>
      </c>
      <c r="L76" s="32">
        <f>-(H76-U$2)/U$3</f>
        <v>0.53686688372467473</v>
      </c>
      <c r="M76" s="32">
        <f>(I76-V$2)/V$3</f>
        <v>0.35872501588553629</v>
      </c>
      <c r="N76" s="32">
        <f>AVERAGE(K76*(1+$W$4),L76*(1-$W$4*2),M76*(1+$W$4))</f>
        <v>1.0548304419562533</v>
      </c>
      <c r="O76" s="31">
        <f>N76*D76</f>
        <v>42.193217678250136</v>
      </c>
      <c r="P76" s="33" t="str">
        <f>IF(SUMIF(LHP!A:A,A76,LHP!C:C)&gt;=1,"L",IF(SUMIF(RHP!A:A,A76,RHP!C:C)&gt;=1,"R","?"))</f>
        <v>R</v>
      </c>
      <c r="Q76" s="36">
        <f>IFERROR(-100*_xlfn.XMATCH(A76,Injuries!A:A),O76)</f>
        <v>42.193217678250136</v>
      </c>
    </row>
    <row r="77" spans="1:17" x14ac:dyDescent="0.2">
      <c r="A77" t="s">
        <v>371</v>
      </c>
      <c r="B77" t="s">
        <v>12</v>
      </c>
      <c r="C77">
        <v>13</v>
      </c>
      <c r="D77">
        <v>68</v>
      </c>
      <c r="E77">
        <v>2</v>
      </c>
      <c r="F77">
        <v>16</v>
      </c>
      <c r="G77" s="2">
        <v>0.16700000000000001</v>
      </c>
      <c r="H77" s="30">
        <f>E77/D77</f>
        <v>2.9411764705882353E-2</v>
      </c>
      <c r="I77" s="30">
        <f>F77/D77</f>
        <v>0.23529411764705882</v>
      </c>
      <c r="J77" s="31">
        <f>D77/C77</f>
        <v>5.2307692307692308</v>
      </c>
      <c r="K77" s="32">
        <f>-(G77-T$2)/T$3</f>
        <v>1.0371954528923908</v>
      </c>
      <c r="L77" s="32">
        <f>-(H77-U$2)/U$3</f>
        <v>1.5314215938710796</v>
      </c>
      <c r="M77" s="32">
        <f>(I77-V$2)/V$3</f>
        <v>-0.17903280734757848</v>
      </c>
      <c r="N77" s="32">
        <f>AVERAGE(K77*(1+$W$4),L77*(1-$W$4*2),M77*(1+$W$4))</f>
        <v>0.61280470128885167</v>
      </c>
      <c r="O77" s="31">
        <f>N77*D77</f>
        <v>41.670719687641913</v>
      </c>
      <c r="P77" s="33" t="str">
        <f>IF(SUMIF(LHP!A:A,A77,LHP!C:C)&gt;=1,"L",IF(SUMIF(RHP!A:A,A77,RHP!C:C)&gt;=1,"R","?"))</f>
        <v>R</v>
      </c>
      <c r="Q77" s="36">
        <f>IFERROR(-100*_xlfn.XMATCH(A77,Injuries!A:A),O77)</f>
        <v>41.670719687641913</v>
      </c>
    </row>
    <row r="78" spans="1:17" x14ac:dyDescent="0.2">
      <c r="A78" t="s">
        <v>190</v>
      </c>
      <c r="B78" t="s">
        <v>61</v>
      </c>
      <c r="C78">
        <v>31</v>
      </c>
      <c r="D78">
        <v>120</v>
      </c>
      <c r="E78">
        <v>17</v>
      </c>
      <c r="F78">
        <v>34</v>
      </c>
      <c r="G78" s="2">
        <v>0.188</v>
      </c>
      <c r="H78" s="30">
        <f>E78/D78</f>
        <v>0.14166666666666666</v>
      </c>
      <c r="I78" s="30">
        <f>F78/D78</f>
        <v>0.28333333333333333</v>
      </c>
      <c r="J78" s="31">
        <f>D78/C78</f>
        <v>3.870967741935484</v>
      </c>
      <c r="K78" s="32">
        <f>-(G78-T$2)/T$3</f>
        <v>0.70940829006236683</v>
      </c>
      <c r="L78" s="32">
        <f>-(H78-U$2)/U$3</f>
        <v>-0.91753570315608901</v>
      </c>
      <c r="M78" s="32">
        <f>(I78-V$2)/V$3</f>
        <v>0.47158776890976978</v>
      </c>
      <c r="N78" s="32">
        <f>AVERAGE(K78*(1+$W$4),L78*(1-$W$4*2),M78*(1+$W$4))</f>
        <v>0.33915907404570872</v>
      </c>
      <c r="O78" s="31">
        <f>N78*D78</f>
        <v>40.699088885485047</v>
      </c>
      <c r="P78" s="33" t="str">
        <f>IF(SUMIF(LHP!A:A,A78,LHP!C:C)&gt;=1,"L",IF(SUMIF(RHP!A:A,A78,RHP!C:C)&gt;=1,"R","?"))</f>
        <v>R</v>
      </c>
      <c r="Q78" s="36">
        <f>IFERROR(-100*_xlfn.XMATCH(A78,Injuries!A:A),O78)</f>
        <v>40.699088885485047</v>
      </c>
    </row>
    <row r="79" spans="1:17" x14ac:dyDescent="0.2">
      <c r="A79" t="s">
        <v>527</v>
      </c>
      <c r="B79" t="s">
        <v>47</v>
      </c>
      <c r="C79">
        <v>9</v>
      </c>
      <c r="D79">
        <v>37</v>
      </c>
      <c r="E79">
        <v>3</v>
      </c>
      <c r="F79">
        <v>11</v>
      </c>
      <c r="G79" s="2">
        <v>0.11799999999999999</v>
      </c>
      <c r="H79" s="30">
        <f>E79/D79</f>
        <v>8.1081081081081086E-2</v>
      </c>
      <c r="I79" s="30">
        <f>F79/D79</f>
        <v>0.29729729729729731</v>
      </c>
      <c r="J79" s="31">
        <f>D79/C79</f>
        <v>4.1111111111111107</v>
      </c>
      <c r="K79" s="32">
        <f>-(G79-T$2)/T$3</f>
        <v>1.8020321661624474</v>
      </c>
      <c r="L79" s="32">
        <f>-(H79-U$2)/U$3</f>
        <v>0.40420178289433467</v>
      </c>
      <c r="M79" s="32">
        <f>(I79-V$2)/V$3</f>
        <v>0.66070913884227012</v>
      </c>
      <c r="N79" s="32">
        <f>AVERAGE(K79*(1+$W$4),L79*(1-$W$4*2),M79*(1+$W$4))</f>
        <v>1.0935091742343548</v>
      </c>
      <c r="O79" s="31">
        <f>N79*D79</f>
        <v>40.459839446671126</v>
      </c>
      <c r="P79" s="33" t="str">
        <f>IF(SUMIF(LHP!A:A,A79,LHP!C:C)&gt;=1,"L",IF(SUMIF(RHP!A:A,A79,RHP!C:C)&gt;=1,"R","?"))</f>
        <v>R</v>
      </c>
      <c r="Q79" s="36">
        <f>IFERROR(-100*_xlfn.XMATCH(A79,Injuries!A:A),O79)</f>
        <v>40.459839446671126</v>
      </c>
    </row>
    <row r="80" spans="1:17" x14ac:dyDescent="0.2">
      <c r="A80" t="s">
        <v>449</v>
      </c>
      <c r="B80" t="s">
        <v>20</v>
      </c>
      <c r="C80">
        <v>7</v>
      </c>
      <c r="D80">
        <v>26</v>
      </c>
      <c r="E80">
        <v>2</v>
      </c>
      <c r="F80">
        <v>10</v>
      </c>
      <c r="G80" s="2">
        <v>0.125</v>
      </c>
      <c r="H80" s="30">
        <f>E80/D80</f>
        <v>7.6923076923076927E-2</v>
      </c>
      <c r="I80" s="30">
        <f>F80/D80</f>
        <v>0.38461538461538464</v>
      </c>
      <c r="J80" s="31">
        <f>D80/C80</f>
        <v>3.7142857142857144</v>
      </c>
      <c r="K80" s="32">
        <f>-(G80-T$2)/T$3</f>
        <v>1.6927697785524394</v>
      </c>
      <c r="L80" s="32">
        <f>-(H80-U$2)/U$3</f>
        <v>0.49491296294926795</v>
      </c>
      <c r="M80" s="32">
        <f>(I80-V$2)/V$3</f>
        <v>1.8433043056658436</v>
      </c>
      <c r="N80" s="32">
        <f>AVERAGE(K80*(1+$W$4),L80*(1-$W$4*2),M80*(1+$W$4))</f>
        <v>1.5558496955824959</v>
      </c>
      <c r="O80" s="31">
        <f>N80*D80</f>
        <v>40.452092085144891</v>
      </c>
      <c r="P80" s="33" t="str">
        <f>IF(SUMIF(LHP!A:A,A80,LHP!C:C)&gt;=1,"L",IF(SUMIF(RHP!A:A,A80,RHP!C:C)&gt;=1,"R","?"))</f>
        <v>R</v>
      </c>
      <c r="Q80" s="36">
        <f>IFERROR(-100*_xlfn.XMATCH(A80,Injuries!A:A),O80)</f>
        <v>40.452092085144891</v>
      </c>
    </row>
    <row r="81" spans="1:17" x14ac:dyDescent="0.2">
      <c r="A81" t="s">
        <v>75</v>
      </c>
      <c r="B81" t="s">
        <v>11</v>
      </c>
      <c r="C81">
        <v>18</v>
      </c>
      <c r="D81">
        <v>129</v>
      </c>
      <c r="E81">
        <v>13</v>
      </c>
      <c r="F81">
        <v>36</v>
      </c>
      <c r="G81" s="2">
        <v>0.21199999999999999</v>
      </c>
      <c r="H81" s="30">
        <f>E81/D81</f>
        <v>0.10077519379844961</v>
      </c>
      <c r="I81" s="30">
        <f>F81/D81</f>
        <v>0.27906976744186046</v>
      </c>
      <c r="J81" s="31">
        <f>D81/C81</f>
        <v>7.166666666666667</v>
      </c>
      <c r="K81" s="32">
        <f>-(G81-T$2)/T$3</f>
        <v>0.33479438968519654</v>
      </c>
      <c r="L81" s="32">
        <f>-(H81-U$2)/U$3</f>
        <v>-2.5445744342597297E-2</v>
      </c>
      <c r="M81" s="32">
        <f>(I81-V$2)/V$3</f>
        <v>0.41384403480434784</v>
      </c>
      <c r="N81" s="32">
        <f>AVERAGE(K81*(1+$W$4),L81*(1-$W$4*2),M81*(1+$W$4))</f>
        <v>0.30769171948021062</v>
      </c>
      <c r="O81" s="31">
        <f>N81*D81</f>
        <v>39.692231812947171</v>
      </c>
      <c r="P81" s="33" t="str">
        <f>IF(SUMIF(LHP!A:A,A81,LHP!C:C)&gt;=1,"L",IF(SUMIF(RHP!A:A,A81,RHP!C:C)&gt;=1,"R","?"))</f>
        <v>L</v>
      </c>
      <c r="Q81" s="36">
        <f>IFERROR(-100*_xlfn.XMATCH(A81,Injuries!A:A),O81)</f>
        <v>39.692231812947171</v>
      </c>
    </row>
    <row r="82" spans="1:17" x14ac:dyDescent="0.2">
      <c r="A82" t="s">
        <v>17</v>
      </c>
      <c r="B82" t="s">
        <v>18</v>
      </c>
      <c r="C82">
        <v>25</v>
      </c>
      <c r="D82">
        <v>80</v>
      </c>
      <c r="E82">
        <v>3</v>
      </c>
      <c r="F82">
        <v>24</v>
      </c>
      <c r="G82" s="2">
        <v>0.23699999999999999</v>
      </c>
      <c r="H82" s="30">
        <f>E82/D82</f>
        <v>3.7499999999999999E-2</v>
      </c>
      <c r="I82" s="30">
        <f>F82/D82</f>
        <v>0.3</v>
      </c>
      <c r="J82" s="31">
        <f>D82/C82</f>
        <v>3.2</v>
      </c>
      <c r="K82" s="32">
        <f>-(G82-T$2)/T$3</f>
        <v>-5.5428423207689301E-2</v>
      </c>
      <c r="L82" s="32">
        <f>-(H82-U$2)/U$3</f>
        <v>1.3549683388451044</v>
      </c>
      <c r="M82" s="32">
        <f>(I82-V$2)/V$3</f>
        <v>0.69731327495823747</v>
      </c>
      <c r="N82" s="32">
        <f>AVERAGE(K82*(1+$W$4),L82*(1-$W$4*2),M82*(1+$W$4))</f>
        <v>0.49328007803691243</v>
      </c>
      <c r="O82" s="31">
        <f>N82*D82</f>
        <v>39.462406242952994</v>
      </c>
      <c r="P82" s="33" t="str">
        <f>IF(SUMIF(LHP!A:A,A82,LHP!C:C)&gt;=1,"L",IF(SUMIF(RHP!A:A,A82,RHP!C:C)&gt;=1,"R","?"))</f>
        <v>L</v>
      </c>
      <c r="Q82" s="36">
        <f>IFERROR(-100*_xlfn.XMATCH(A82,Injuries!A:A),O82)</f>
        <v>39.462406242952994</v>
      </c>
    </row>
    <row r="83" spans="1:17" x14ac:dyDescent="0.2">
      <c r="A83" t="s">
        <v>450</v>
      </c>
      <c r="B83" t="s">
        <v>8</v>
      </c>
      <c r="C83">
        <v>15</v>
      </c>
      <c r="D83">
        <v>57</v>
      </c>
      <c r="E83">
        <v>8</v>
      </c>
      <c r="F83">
        <v>14</v>
      </c>
      <c r="G83" s="2">
        <v>0.10199999999999999</v>
      </c>
      <c r="H83" s="30">
        <f>E83/D83</f>
        <v>0.14035087719298245</v>
      </c>
      <c r="I83" s="30">
        <f>F83/D83</f>
        <v>0.24561403508771928</v>
      </c>
      <c r="J83" s="31">
        <f>D83/C83</f>
        <v>3.8</v>
      </c>
      <c r="K83" s="32">
        <f>-(G83-T$2)/T$3</f>
        <v>2.0517747664138946</v>
      </c>
      <c r="L83" s="32">
        <f>-(H83-U$2)/U$3</f>
        <v>-0.88883038894133692</v>
      </c>
      <c r="M83" s="32">
        <f>(I83-V$2)/V$3</f>
        <v>-3.9264692147288963E-2</v>
      </c>
      <c r="N83" s="32">
        <f>AVERAGE(K83*(1+$W$4),L83*(1-$W$4*2),M83*(1+$W$4))</f>
        <v>0.6904074661208629</v>
      </c>
      <c r="O83" s="31">
        <f>N83*D83</f>
        <v>39.353225568889187</v>
      </c>
      <c r="P83" s="33" t="str">
        <f>IF(SUMIF(LHP!A:A,A83,LHP!C:C)&gt;=1,"L",IF(SUMIF(RHP!A:A,A83,RHP!C:C)&gt;=1,"R","?"))</f>
        <v>R</v>
      </c>
      <c r="Q83" s="36">
        <f>IFERROR(-100*_xlfn.XMATCH(A83,Injuries!A:A),O83)</f>
        <v>39.353225568889187</v>
      </c>
    </row>
    <row r="84" spans="1:17" x14ac:dyDescent="0.2">
      <c r="A84" t="s">
        <v>97</v>
      </c>
      <c r="B84" t="s">
        <v>64</v>
      </c>
      <c r="C84">
        <v>27</v>
      </c>
      <c r="D84">
        <v>110</v>
      </c>
      <c r="E84">
        <v>22</v>
      </c>
      <c r="F84">
        <v>33</v>
      </c>
      <c r="G84" s="2">
        <v>0.16700000000000001</v>
      </c>
      <c r="H84" s="30">
        <f>E84/D84</f>
        <v>0.2</v>
      </c>
      <c r="I84" s="30">
        <f>F84/D84</f>
        <v>0.3</v>
      </c>
      <c r="J84" s="31">
        <f>D84/C84</f>
        <v>4.0740740740740744</v>
      </c>
      <c r="K84" s="32">
        <f>-(G84-T$2)/T$3</f>
        <v>1.0371954528923908</v>
      </c>
      <c r="L84" s="32">
        <f>-(H84-U$2)/U$3</f>
        <v>-2.1901379666767578</v>
      </c>
      <c r="M84" s="32">
        <f>(I84-V$2)/V$3</f>
        <v>0.69731327495823747</v>
      </c>
      <c r="N84" s="32">
        <f>AVERAGE(K84*(1+$W$4),L84*(1-$W$4*2),M84*(1+$W$4))</f>
        <v>0.35768897549163547</v>
      </c>
      <c r="O84" s="31">
        <f>N84*D84</f>
        <v>39.345787304079906</v>
      </c>
      <c r="P84" s="33" t="str">
        <f>IF(SUMIF(LHP!A:A,A84,LHP!C:C)&gt;=1,"L",IF(SUMIF(RHP!A:A,A84,RHP!C:C)&gt;=1,"R","?"))</f>
        <v>L</v>
      </c>
      <c r="Q84" s="36">
        <f>IFERROR(-100*_xlfn.XMATCH(A84,Injuries!A:A),O84)</f>
        <v>39.345787304079906</v>
      </c>
    </row>
    <row r="85" spans="1:17" x14ac:dyDescent="0.2">
      <c r="A85" t="s">
        <v>128</v>
      </c>
      <c r="B85" t="s">
        <v>53</v>
      </c>
      <c r="C85">
        <v>26</v>
      </c>
      <c r="D85">
        <v>117</v>
      </c>
      <c r="E85">
        <v>9</v>
      </c>
      <c r="F85">
        <v>29</v>
      </c>
      <c r="G85" s="2">
        <v>0.19400000000000001</v>
      </c>
      <c r="H85" s="30">
        <f>E85/D85</f>
        <v>7.6923076923076927E-2</v>
      </c>
      <c r="I85" s="30">
        <f>F85/D85</f>
        <v>0.24786324786324787</v>
      </c>
      <c r="J85" s="31">
        <f>D85/C85</f>
        <v>4.5</v>
      </c>
      <c r="K85" s="32">
        <f>-(G85-T$2)/T$3</f>
        <v>0.61575481496807416</v>
      </c>
      <c r="L85" s="32">
        <f>-(H85-U$2)/U$3</f>
        <v>0.49491296294926795</v>
      </c>
      <c r="M85" s="32">
        <f>(I85-V$2)/V$3</f>
        <v>-8.8024106292768287E-3</v>
      </c>
      <c r="N85" s="32">
        <f>AVERAGE(K85*(1+$W$4),L85*(1-$W$4*2),M85*(1+$W$4))</f>
        <v>0.33538232896604353</v>
      </c>
      <c r="O85" s="31">
        <f>N85*D85</f>
        <v>39.239732489027091</v>
      </c>
      <c r="P85" s="33" t="str">
        <f>IF(SUMIF(LHP!A:A,A85,LHP!C:C)&gt;=1,"L",IF(SUMIF(RHP!A:A,A85,RHP!C:C)&gt;=1,"R","?"))</f>
        <v>R</v>
      </c>
      <c r="Q85" s="36">
        <f>IFERROR(-100*_xlfn.XMATCH(A85,Injuries!A:A),O85)</f>
        <v>39.239732489027091</v>
      </c>
    </row>
    <row r="86" spans="1:17" x14ac:dyDescent="0.2">
      <c r="A86" t="s">
        <v>228</v>
      </c>
      <c r="B86" t="s">
        <v>39</v>
      </c>
      <c r="C86">
        <v>21</v>
      </c>
      <c r="D86">
        <v>98</v>
      </c>
      <c r="E86">
        <v>9</v>
      </c>
      <c r="F86">
        <v>25</v>
      </c>
      <c r="G86" s="2">
        <v>0.182</v>
      </c>
      <c r="H86" s="30">
        <f>E86/D86</f>
        <v>9.1836734693877556E-2</v>
      </c>
      <c r="I86" s="30">
        <f>F86/D86</f>
        <v>0.25510204081632654</v>
      </c>
      <c r="J86" s="31">
        <f>D86/C86</f>
        <v>4.666666666666667</v>
      </c>
      <c r="K86" s="32">
        <f>-(G86-T$2)/T$3</f>
        <v>0.80306176515665961</v>
      </c>
      <c r="L86" s="32">
        <f>-(H86-U$2)/U$3</f>
        <v>0.1695560263236654</v>
      </c>
      <c r="M86" s="32">
        <f>(I86-V$2)/V$3</f>
        <v>8.9236401521549033E-2</v>
      </c>
      <c r="N86" s="32">
        <f>AVERAGE(K86*(1+$W$4),L86*(1-$W$4*2),M86*(1+$W$4))</f>
        <v>0.40005024050319782</v>
      </c>
      <c r="O86" s="31">
        <f>N86*D86</f>
        <v>39.204923569313387</v>
      </c>
      <c r="P86" s="33" t="str">
        <f>IF(SUMIF(LHP!A:A,A86,LHP!C:C)&gt;=1,"L",IF(SUMIF(RHP!A:A,A86,RHP!C:C)&gt;=1,"R","?"))</f>
        <v>R</v>
      </c>
      <c r="Q86" s="36">
        <f>IFERROR(-100*_xlfn.XMATCH(A86,Injuries!A:A),O86)</f>
        <v>39.204923569313387</v>
      </c>
    </row>
    <row r="87" spans="1:17" x14ac:dyDescent="0.2">
      <c r="A87" t="s">
        <v>491</v>
      </c>
      <c r="B87" t="s">
        <v>39</v>
      </c>
      <c r="C87">
        <v>7</v>
      </c>
      <c r="D87">
        <v>56</v>
      </c>
      <c r="E87">
        <v>5</v>
      </c>
      <c r="F87">
        <v>18</v>
      </c>
      <c r="G87" s="2">
        <v>0.19600000000000001</v>
      </c>
      <c r="H87" s="30">
        <f>E87/D87</f>
        <v>8.9285714285714288E-2</v>
      </c>
      <c r="I87" s="30">
        <f>F87/D87</f>
        <v>0.32142857142857145</v>
      </c>
      <c r="J87" s="31">
        <f>D87/C87</f>
        <v>8</v>
      </c>
      <c r="K87" s="32">
        <f>-(G87-T$2)/T$3</f>
        <v>0.58453698993664327</v>
      </c>
      <c r="L87" s="32">
        <f>-(H87-U$2)/U$3</f>
        <v>0.22520918653593958</v>
      </c>
      <c r="M87" s="32">
        <f>(I87-V$2)/V$3</f>
        <v>0.98753178273483944</v>
      </c>
      <c r="N87" s="32">
        <f>AVERAGE(K87*(1+$W$4),L87*(1-$W$4*2),M87*(1+$W$4))</f>
        <v>0.69256351970244101</v>
      </c>
      <c r="O87" s="31">
        <f>N87*D87</f>
        <v>38.783557103336697</v>
      </c>
      <c r="P87" s="33" t="str">
        <f>IF(SUMIF(LHP!A:A,A87,LHP!C:C)&gt;=1,"L",IF(SUMIF(RHP!A:A,A87,RHP!C:C)&gt;=1,"R","?"))</f>
        <v>L</v>
      </c>
      <c r="Q87" s="36">
        <f>IFERROR(-100*_xlfn.XMATCH(A87,Injuries!A:A),O87)</f>
        <v>38.783557103336697</v>
      </c>
    </row>
    <row r="88" spans="1:17" x14ac:dyDescent="0.2">
      <c r="A88" t="s">
        <v>426</v>
      </c>
      <c r="B88" t="s">
        <v>46</v>
      </c>
      <c r="C88">
        <v>10</v>
      </c>
      <c r="D88">
        <v>48</v>
      </c>
      <c r="E88">
        <v>11</v>
      </c>
      <c r="F88">
        <v>16</v>
      </c>
      <c r="G88" s="2">
        <v>0.111</v>
      </c>
      <c r="H88" s="30">
        <f>E88/D88</f>
        <v>0.22916666666666666</v>
      </c>
      <c r="I88" s="30">
        <f>F88/D88</f>
        <v>0.33333333333333331</v>
      </c>
      <c r="J88" s="31">
        <f>D88/C88</f>
        <v>4.8</v>
      </c>
      <c r="K88" s="32">
        <f>-(G88-T$2)/T$3</f>
        <v>1.9112945537724555</v>
      </c>
      <c r="L88" s="32">
        <f>-(H88-U$2)/U$3</f>
        <v>-2.8264390984370915</v>
      </c>
      <c r="M88" s="32">
        <f>(I88-V$2)/V$3</f>
        <v>1.1487642870551731</v>
      </c>
      <c r="N88" s="32">
        <f>AVERAGE(K88*(1+$W$4),L88*(1-$W$4*2),M88*(1+$W$4))</f>
        <v>0.80395133393866336</v>
      </c>
      <c r="O88" s="31">
        <f>N88*D88</f>
        <v>38.589664029055839</v>
      </c>
      <c r="P88" s="33" t="str">
        <f>IF(SUMIF(LHP!A:A,A88,LHP!C:C)&gt;=1,"L",IF(SUMIF(RHP!A:A,A88,RHP!C:C)&gt;=1,"R","?"))</f>
        <v>L</v>
      </c>
      <c r="Q88" s="36">
        <f>IFERROR(-100*_xlfn.XMATCH(A88,Injuries!A:A),O88)</f>
        <v>38.589664029055839</v>
      </c>
    </row>
    <row r="89" spans="1:17" x14ac:dyDescent="0.2">
      <c r="A89" t="s">
        <v>138</v>
      </c>
      <c r="B89" t="s">
        <v>10</v>
      </c>
      <c r="C89">
        <v>19</v>
      </c>
      <c r="D89">
        <v>116</v>
      </c>
      <c r="E89">
        <v>9</v>
      </c>
      <c r="F89">
        <v>33</v>
      </c>
      <c r="G89" s="2">
        <v>0.22600000000000001</v>
      </c>
      <c r="H89" s="30">
        <f>E89/D89</f>
        <v>7.7586206896551727E-2</v>
      </c>
      <c r="I89" s="30">
        <f>F89/D89</f>
        <v>0.28448275862068967</v>
      </c>
      <c r="J89" s="31">
        <f>D89/C89</f>
        <v>6.1052631578947372</v>
      </c>
      <c r="K89" s="32">
        <f>-(G89-T$2)/T$3</f>
        <v>0.11626961446518022</v>
      </c>
      <c r="L89" s="32">
        <f>-(H89-U$2)/U$3</f>
        <v>0.48044609371636915</v>
      </c>
      <c r="M89" s="32">
        <f>(I89-V$2)/V$3</f>
        <v>0.48715504518897473</v>
      </c>
      <c r="N89" s="32">
        <f>AVERAGE(K89*(1+$W$4),L89*(1-$W$4*2),M89*(1+$W$4))</f>
        <v>0.33150129047529275</v>
      </c>
      <c r="O89" s="31">
        <f>N89*D89</f>
        <v>38.454149695133957</v>
      </c>
      <c r="P89" s="33" t="str">
        <f>IF(SUMIF(LHP!A:A,A89,LHP!C:C)&gt;=1,"L",IF(SUMIF(RHP!A:A,A89,RHP!C:C)&gt;=1,"R","?"))</f>
        <v>R</v>
      </c>
      <c r="Q89" s="36">
        <f>IFERROR(-100*_xlfn.XMATCH(A89,Injuries!A:A),O89)</f>
        <v>38.454149695133957</v>
      </c>
    </row>
    <row r="90" spans="1:17" x14ac:dyDescent="0.2">
      <c r="A90" t="s">
        <v>156</v>
      </c>
      <c r="B90" t="s">
        <v>46</v>
      </c>
      <c r="C90">
        <v>28</v>
      </c>
      <c r="D90">
        <v>117</v>
      </c>
      <c r="E90">
        <v>9</v>
      </c>
      <c r="F90">
        <v>33</v>
      </c>
      <c r="G90" s="2">
        <v>0.22600000000000001</v>
      </c>
      <c r="H90" s="30">
        <f>E90/D90</f>
        <v>7.6923076923076927E-2</v>
      </c>
      <c r="I90" s="30">
        <f>F90/D90</f>
        <v>0.28205128205128205</v>
      </c>
      <c r="J90" s="31">
        <f>D90/C90</f>
        <v>4.1785714285714288</v>
      </c>
      <c r="K90" s="32">
        <f>-(G90-T$2)/T$3</f>
        <v>0.11626961446518022</v>
      </c>
      <c r="L90" s="32">
        <f>-(H90-U$2)/U$3</f>
        <v>0.49491296294926795</v>
      </c>
      <c r="M90" s="32">
        <f>(I90-V$2)/V$3</f>
        <v>0.45422426844450309</v>
      </c>
      <c r="N90" s="32">
        <f>AVERAGE(K90*(1+$W$4),L90*(1-$W$4*2),M90*(1+$W$4))</f>
        <v>0.32019127837057937</v>
      </c>
      <c r="O90" s="31">
        <f>N90*D90</f>
        <v>37.462379569357786</v>
      </c>
      <c r="P90" s="33" t="str">
        <f>IF(SUMIF(LHP!A:A,A90,LHP!C:C)&gt;=1,"L",IF(SUMIF(RHP!A:A,A90,RHP!C:C)&gt;=1,"R","?"))</f>
        <v>R</v>
      </c>
      <c r="Q90" s="36">
        <f>IFERROR(-100*_xlfn.XMATCH(A90,Injuries!A:A),O90)</f>
        <v>37.462379569357786</v>
      </c>
    </row>
    <row r="91" spans="1:17" x14ac:dyDescent="0.2">
      <c r="A91" t="s">
        <v>415</v>
      </c>
      <c r="B91" t="s">
        <v>48</v>
      </c>
      <c r="C91">
        <v>10</v>
      </c>
      <c r="D91">
        <v>71</v>
      </c>
      <c r="E91">
        <v>8</v>
      </c>
      <c r="F91">
        <v>20</v>
      </c>
      <c r="G91" s="2">
        <v>0.17499999999999999</v>
      </c>
      <c r="H91" s="30">
        <f>E91/D91</f>
        <v>0.11267605633802817</v>
      </c>
      <c r="I91" s="30">
        <f>F91/D91</f>
        <v>0.28169014084507044</v>
      </c>
      <c r="J91" s="31">
        <f>D91/C91</f>
        <v>7.1</v>
      </c>
      <c r="K91" s="32">
        <f>-(G91-T$2)/T$3</f>
        <v>0.91232415276666767</v>
      </c>
      <c r="L91" s="32">
        <f>-(H91-U$2)/U$3</f>
        <v>-0.28507542329772878</v>
      </c>
      <c r="M91" s="32">
        <f>(I91-V$2)/V$3</f>
        <v>0.4493331415528789</v>
      </c>
      <c r="N91" s="32">
        <f>AVERAGE(K91*(1+$W$4),L91*(1-$W$4*2),M91*(1+$W$4))</f>
        <v>0.51984463541685633</v>
      </c>
      <c r="O91" s="31">
        <f>N91*D91</f>
        <v>36.9089691145968</v>
      </c>
      <c r="P91" s="33" t="str">
        <f>IF(SUMIF(LHP!A:A,A91,LHP!C:C)&gt;=1,"L",IF(SUMIF(RHP!A:A,A91,RHP!C:C)&gt;=1,"R","?"))</f>
        <v>R</v>
      </c>
      <c r="Q91" s="36">
        <f>IFERROR(-100*_xlfn.XMATCH(A91,Injuries!A:A),O91)</f>
        <v>36.9089691145968</v>
      </c>
    </row>
    <row r="92" spans="1:17" x14ac:dyDescent="0.2">
      <c r="A92" t="s">
        <v>367</v>
      </c>
      <c r="B92" t="s">
        <v>65</v>
      </c>
      <c r="C92">
        <v>4</v>
      </c>
      <c r="D92">
        <v>52</v>
      </c>
      <c r="E92">
        <v>6</v>
      </c>
      <c r="F92">
        <v>15</v>
      </c>
      <c r="G92" s="2">
        <v>0.152</v>
      </c>
      <c r="H92" s="30">
        <f>E92/D92</f>
        <v>0.11538461538461539</v>
      </c>
      <c r="I92" s="30">
        <f>F92/D92</f>
        <v>0.28846153846153844</v>
      </c>
      <c r="J92" s="31">
        <f>D92/C92</f>
        <v>13</v>
      </c>
      <c r="K92" s="32">
        <f>-(G92-T$2)/T$3</f>
        <v>1.2713291406281226</v>
      </c>
      <c r="L92" s="32">
        <f>-(H92-U$2)/U$3</f>
        <v>-0.34416545255886499</v>
      </c>
      <c r="M92" s="32">
        <f>(I92-V$2)/V$3</f>
        <v>0.54104177077083659</v>
      </c>
      <c r="N92" s="32">
        <f>AVERAGE(K92*(1+$W$4),L92*(1-$W$4*2),M92*(1+$W$4))</f>
        <v>0.69779363765642211</v>
      </c>
      <c r="O92" s="31">
        <f>N92*D92</f>
        <v>36.28526915813395</v>
      </c>
      <c r="P92" s="33" t="str">
        <f>IF(SUMIF(LHP!A:A,A92,LHP!C:C)&gt;=1,"L",IF(SUMIF(RHP!A:A,A92,RHP!C:C)&gt;=1,"R","?"))</f>
        <v>R</v>
      </c>
      <c r="Q92" s="36">
        <f>IFERROR(-100*_xlfn.XMATCH(A92,Injuries!A:A),O92)</f>
        <v>36.28526915813395</v>
      </c>
    </row>
    <row r="93" spans="1:17" x14ac:dyDescent="0.2">
      <c r="A93" t="s">
        <v>158</v>
      </c>
      <c r="B93" t="s">
        <v>53</v>
      </c>
      <c r="C93">
        <v>28</v>
      </c>
      <c r="D93">
        <v>116</v>
      </c>
      <c r="E93">
        <v>15</v>
      </c>
      <c r="F93">
        <v>37</v>
      </c>
      <c r="G93" s="2">
        <v>0.23</v>
      </c>
      <c r="H93" s="30">
        <f>E93/D93</f>
        <v>0.12931034482758622</v>
      </c>
      <c r="I93" s="30">
        <f>F93/D93</f>
        <v>0.31896551724137934</v>
      </c>
      <c r="J93" s="31">
        <f>D93/C93</f>
        <v>4.1428571428571432</v>
      </c>
      <c r="K93" s="32">
        <f>-(G93-T$2)/T$3</f>
        <v>5.3833964402318413E-2</v>
      </c>
      <c r="L93" s="32">
        <f>-(H93-U$2)/U$3</f>
        <v>-0.64796970644974072</v>
      </c>
      <c r="M93" s="32">
        <f>(I93-V$2)/V$3</f>
        <v>0.95417333356511513</v>
      </c>
      <c r="N93" s="32">
        <f>AVERAGE(K93*(1+$W$4),L93*(1-$W$4*2),M93*(1+$W$4))</f>
        <v>0.3120080897448072</v>
      </c>
      <c r="O93" s="31">
        <f>N93*D93</f>
        <v>36.192938410397637</v>
      </c>
      <c r="P93" s="33" t="str">
        <f>IF(SUMIF(LHP!A:A,A93,LHP!C:C)&gt;=1,"L",IF(SUMIF(RHP!A:A,A93,RHP!C:C)&gt;=1,"R","?"))</f>
        <v>L</v>
      </c>
      <c r="Q93" s="36">
        <f>IFERROR(-100*_xlfn.XMATCH(A93,Injuries!A:A),O93)</f>
        <v>36.192938410397637</v>
      </c>
    </row>
    <row r="94" spans="1:17" x14ac:dyDescent="0.2">
      <c r="A94" t="s">
        <v>225</v>
      </c>
      <c r="B94" t="s">
        <v>32</v>
      </c>
      <c r="C94">
        <v>32</v>
      </c>
      <c r="D94">
        <v>125</v>
      </c>
      <c r="E94">
        <v>11</v>
      </c>
      <c r="F94">
        <v>36</v>
      </c>
      <c r="G94" s="2">
        <v>0.23</v>
      </c>
      <c r="H94" s="30">
        <f>E94/D94</f>
        <v>8.7999999999999995E-2</v>
      </c>
      <c r="I94" s="30">
        <f>F94/D94</f>
        <v>0.28799999999999998</v>
      </c>
      <c r="J94" s="31">
        <f>D94/C94</f>
        <v>3.90625</v>
      </c>
      <c r="K94" s="32">
        <f>-(G94-T$2)/T$3</f>
        <v>5.3833964402318413E-2</v>
      </c>
      <c r="L94" s="32">
        <f>-(H94-U$2)/U$3</f>
        <v>0.25325837928292588</v>
      </c>
      <c r="M94" s="32">
        <f>(I94-V$2)/V$3</f>
        <v>0.53479091060334061</v>
      </c>
      <c r="N94" s="32">
        <f>AVERAGE(K94*(1+$W$4),L94*(1-$W$4*2),M94*(1+$W$4))</f>
        <v>0.28747009446617888</v>
      </c>
      <c r="O94" s="31">
        <f>N94*D94</f>
        <v>35.933761808272358</v>
      </c>
      <c r="P94" s="33" t="str">
        <f>IF(SUMIF(LHP!A:A,A94,LHP!C:C)&gt;=1,"L",IF(SUMIF(RHP!A:A,A94,RHP!C:C)&gt;=1,"R","?"))</f>
        <v>R</v>
      </c>
      <c r="Q94" s="36">
        <f>IFERROR(-100*_xlfn.XMATCH(A94,Injuries!A:A),O94)</f>
        <v>35.933761808272358</v>
      </c>
    </row>
    <row r="95" spans="1:17" x14ac:dyDescent="0.2">
      <c r="A95" t="s">
        <v>94</v>
      </c>
      <c r="B95" t="s">
        <v>68</v>
      </c>
      <c r="C95">
        <v>24</v>
      </c>
      <c r="D95">
        <v>99</v>
      </c>
      <c r="E95">
        <v>10</v>
      </c>
      <c r="F95">
        <v>28</v>
      </c>
      <c r="G95" s="2">
        <v>0.20699999999999999</v>
      </c>
      <c r="H95" s="30">
        <f>E95/D95</f>
        <v>0.10101010101010101</v>
      </c>
      <c r="I95" s="30">
        <f>F95/D95</f>
        <v>0.28282828282828282</v>
      </c>
      <c r="J95" s="31">
        <f>D95/C95</f>
        <v>4.125</v>
      </c>
      <c r="K95" s="32">
        <f>-(G95-T$2)/T$3</f>
        <v>0.41283895226377376</v>
      </c>
      <c r="L95" s="32">
        <f>-(H95-U$2)/U$3</f>
        <v>-3.0570489187138384E-2</v>
      </c>
      <c r="M95" s="32">
        <f>(I95-V$2)/V$3</f>
        <v>0.46474760205981619</v>
      </c>
      <c r="N95" s="32">
        <f>AVERAGE(K95*(1+$W$4),L95*(1-$W$4*2),M95*(1+$W$4))</f>
        <v>0.3605659827703061</v>
      </c>
      <c r="O95" s="31">
        <f>N95*D95</f>
        <v>35.696032294260306</v>
      </c>
      <c r="P95" s="33" t="str">
        <f>IF(SUMIF(LHP!A:A,A95,LHP!C:C)&gt;=1,"L",IF(SUMIF(RHP!A:A,A95,RHP!C:C)&gt;=1,"R","?"))</f>
        <v>L</v>
      </c>
      <c r="Q95" s="36">
        <f>IFERROR(-100*_xlfn.XMATCH(A95,Injuries!A:A),O95)</f>
        <v>35.696032294260306</v>
      </c>
    </row>
    <row r="96" spans="1:17" x14ac:dyDescent="0.2">
      <c r="A96" t="s">
        <v>140</v>
      </c>
      <c r="B96" t="s">
        <v>68</v>
      </c>
      <c r="C96">
        <v>25</v>
      </c>
      <c r="D96">
        <v>120</v>
      </c>
      <c r="E96">
        <v>5</v>
      </c>
      <c r="F96">
        <v>33</v>
      </c>
      <c r="G96" s="2">
        <v>0.246</v>
      </c>
      <c r="H96" s="30">
        <f>E96/D96</f>
        <v>4.1666666666666664E-2</v>
      </c>
      <c r="I96" s="30">
        <f>F96/D96</f>
        <v>0.27500000000000002</v>
      </c>
      <c r="J96" s="31">
        <f>D96/C96</f>
        <v>4.8</v>
      </c>
      <c r="K96" s="32">
        <f>-(G96-T$2)/T$3</f>
        <v>-0.19590863584912835</v>
      </c>
      <c r="L96" s="32">
        <f>-(H96-U$2)/U$3</f>
        <v>1.2640681771650566</v>
      </c>
      <c r="M96" s="32">
        <f>(I96-V$2)/V$3</f>
        <v>0.35872501588553629</v>
      </c>
      <c r="N96" s="32">
        <f>AVERAGE(K96*(1+$W$4),L96*(1-$W$4*2),M96*(1+$W$4))</f>
        <v>0.27851818787601273</v>
      </c>
      <c r="O96" s="31">
        <f>N96*D96</f>
        <v>33.42218254512153</v>
      </c>
      <c r="P96" s="33" t="str">
        <f>IF(SUMIF(LHP!A:A,A96,LHP!C:C)&gt;=1,"L",IF(SUMIF(RHP!A:A,A96,RHP!C:C)&gt;=1,"R","?"))</f>
        <v>R</v>
      </c>
      <c r="Q96" s="36">
        <f>IFERROR(-100*_xlfn.XMATCH(A96,Injuries!A:A),O96)</f>
        <v>33.42218254512153</v>
      </c>
    </row>
    <row r="97" spans="1:17" x14ac:dyDescent="0.2">
      <c r="A97" t="s">
        <v>185</v>
      </c>
      <c r="B97" t="s">
        <v>34</v>
      </c>
      <c r="C97">
        <v>31</v>
      </c>
      <c r="D97">
        <v>135</v>
      </c>
      <c r="E97">
        <v>16</v>
      </c>
      <c r="F97">
        <v>37</v>
      </c>
      <c r="G97" s="2">
        <v>0.20699999999999999</v>
      </c>
      <c r="H97" s="30">
        <f>E97/D97</f>
        <v>0.11851851851851852</v>
      </c>
      <c r="I97" s="30">
        <f>F97/D97</f>
        <v>0.27407407407407408</v>
      </c>
      <c r="J97" s="31">
        <f>D97/C97</f>
        <v>4.354838709677419</v>
      </c>
      <c r="K97" s="32">
        <f>-(G97-T$2)/T$3</f>
        <v>0.41283895226377376</v>
      </c>
      <c r="L97" s="32">
        <f>-(H97-U$2)/U$3</f>
        <v>-0.41253480493360173</v>
      </c>
      <c r="M97" s="32">
        <f>(I97-V$2)/V$3</f>
        <v>0.34618470999395456</v>
      </c>
      <c r="N97" s="32">
        <f>AVERAGE(K97*(1+$W$4),L97*(1-$W$4*2),M97*(1+$W$4))</f>
        <v>0.24750405845178655</v>
      </c>
      <c r="O97" s="31">
        <f>N97*D97</f>
        <v>33.413047890991187</v>
      </c>
      <c r="P97" s="33" t="str">
        <f>IF(SUMIF(LHP!A:A,A97,LHP!C:C)&gt;=1,"L",IF(SUMIF(RHP!A:A,A97,RHP!C:C)&gt;=1,"R","?"))</f>
        <v>L</v>
      </c>
      <c r="Q97" s="36">
        <f>IFERROR(-100*_xlfn.XMATCH(A97,Injuries!A:A),O97)</f>
        <v>33.413047890991187</v>
      </c>
    </row>
    <row r="98" spans="1:17" x14ac:dyDescent="0.2">
      <c r="A98" t="s">
        <v>519</v>
      </c>
      <c r="B98" t="s">
        <v>18</v>
      </c>
      <c r="C98">
        <v>8</v>
      </c>
      <c r="D98">
        <v>32</v>
      </c>
      <c r="E98">
        <v>2</v>
      </c>
      <c r="F98">
        <v>13</v>
      </c>
      <c r="G98" s="2">
        <v>0.23300000000000001</v>
      </c>
      <c r="H98" s="30">
        <f>E98/D98</f>
        <v>6.25E-2</v>
      </c>
      <c r="I98" s="30">
        <f>F98/D98</f>
        <v>0.40625</v>
      </c>
      <c r="J98" s="31">
        <f>D98/C98</f>
        <v>4</v>
      </c>
      <c r="K98" s="32">
        <f>-(G98-T$2)/T$3</f>
        <v>7.0072268551720669E-3</v>
      </c>
      <c r="L98" s="32">
        <f>-(H98-U$2)/U$3</f>
        <v>0.80956736876481794</v>
      </c>
      <c r="M98" s="32">
        <f>(I98-V$2)/V$3</f>
        <v>2.1363133760172199</v>
      </c>
      <c r="N98" s="32">
        <f>AVERAGE(K98*(1+$W$4),L98*(1-$W$4*2),M98*(1+$W$4))</f>
        <v>1.0279781459909663</v>
      </c>
      <c r="O98" s="31">
        <f>N98*D98</f>
        <v>32.89530067171092</v>
      </c>
      <c r="P98" s="33" t="str">
        <f>IF(SUMIF(LHP!A:A,A98,LHP!C:C)&gt;=1,"L",IF(SUMIF(RHP!A:A,A98,RHP!C:C)&gt;=1,"R","?"))</f>
        <v>R</v>
      </c>
      <c r="Q98" s="36">
        <f>IFERROR(-100*_xlfn.XMATCH(A98,Injuries!A:A),O98)</f>
        <v>32.89530067171092</v>
      </c>
    </row>
    <row r="99" spans="1:17" x14ac:dyDescent="0.2">
      <c r="A99" t="s">
        <v>23</v>
      </c>
      <c r="B99" t="s">
        <v>22</v>
      </c>
      <c r="C99">
        <v>20</v>
      </c>
      <c r="D99">
        <v>75</v>
      </c>
      <c r="E99">
        <v>12</v>
      </c>
      <c r="F99">
        <v>16</v>
      </c>
      <c r="G99" s="2">
        <v>0.10299999999999999</v>
      </c>
      <c r="H99" s="30">
        <f>E99/D99</f>
        <v>0.16</v>
      </c>
      <c r="I99" s="30">
        <f>F99/D99</f>
        <v>0.21333333333333335</v>
      </c>
      <c r="J99" s="31">
        <f>D99/C99</f>
        <v>3.75</v>
      </c>
      <c r="K99" s="32">
        <f>-(G99-T$2)/T$3</f>
        <v>2.0361658538981793</v>
      </c>
      <c r="L99" s="32">
        <f>-(H99-U$2)/U$3</f>
        <v>-1.3174964145482992</v>
      </c>
      <c r="M99" s="32">
        <f>(I99-V$2)/V$3</f>
        <v>-0.47645935649379462</v>
      </c>
      <c r="N99" s="32">
        <f>AVERAGE(K99*(1+$W$4),L99*(1-$W$4*2),M99*(1+$W$4))</f>
        <v>0.4302949714937771</v>
      </c>
      <c r="O99" s="31">
        <f>N99*D99</f>
        <v>32.272122862033285</v>
      </c>
      <c r="P99" s="33" t="str">
        <f>IF(SUMIF(LHP!A:A,A99,LHP!C:C)&gt;=1,"L",IF(SUMIF(RHP!A:A,A99,RHP!C:C)&gt;=1,"R","?"))</f>
        <v>R</v>
      </c>
      <c r="Q99" s="36">
        <f>IFERROR(-100*_xlfn.XMATCH(A99,Injuries!A:A),O99)</f>
        <v>32.272122862033285</v>
      </c>
    </row>
    <row r="100" spans="1:17" x14ac:dyDescent="0.2">
      <c r="A100" t="s">
        <v>243</v>
      </c>
      <c r="B100" t="s">
        <v>61</v>
      </c>
      <c r="C100">
        <v>26</v>
      </c>
      <c r="D100">
        <v>98</v>
      </c>
      <c r="E100">
        <v>19</v>
      </c>
      <c r="F100">
        <v>30</v>
      </c>
      <c r="G100" s="2">
        <v>0.182</v>
      </c>
      <c r="H100" s="30">
        <f>E100/D100</f>
        <v>0.19387755102040816</v>
      </c>
      <c r="I100" s="30">
        <f>F100/D100</f>
        <v>0.30612244897959184</v>
      </c>
      <c r="J100" s="31">
        <f>D100/C100</f>
        <v>3.7692307692307692</v>
      </c>
      <c r="K100" s="32">
        <f>-(G100-T$2)/T$3</f>
        <v>0.80306176515665961</v>
      </c>
      <c r="L100" s="32">
        <f>-(H100-U$2)/U$3</f>
        <v>-2.0565703821672994</v>
      </c>
      <c r="M100" s="32">
        <f>(I100-V$2)/V$3</f>
        <v>0.78023284860869535</v>
      </c>
      <c r="N100" s="32">
        <f>AVERAGE(K100*(1+$W$4),L100*(1-$W$4*2),M100*(1+$W$4))</f>
        <v>0.31694435870768128</v>
      </c>
      <c r="O100" s="31">
        <f>N100*D100</f>
        <v>31.060547153352765</v>
      </c>
      <c r="P100" s="33" t="str">
        <f>IF(SUMIF(LHP!A:A,A100,LHP!C:C)&gt;=1,"L",IF(SUMIF(RHP!A:A,A100,RHP!C:C)&gt;=1,"R","?"))</f>
        <v>L</v>
      </c>
      <c r="Q100" s="36">
        <f>IFERROR(-100*_xlfn.XMATCH(A100,Injuries!A:A),O100)</f>
        <v>31.060547153352765</v>
      </c>
    </row>
    <row r="101" spans="1:17" x14ac:dyDescent="0.2">
      <c r="A101" t="s">
        <v>168</v>
      </c>
      <c r="B101" t="s">
        <v>105</v>
      </c>
      <c r="C101">
        <v>23</v>
      </c>
      <c r="D101">
        <v>93</v>
      </c>
      <c r="E101">
        <v>7</v>
      </c>
      <c r="F101">
        <v>27</v>
      </c>
      <c r="G101" s="2">
        <v>0.23300000000000001</v>
      </c>
      <c r="H101" s="30">
        <f>E101/D101</f>
        <v>7.5268817204301078E-2</v>
      </c>
      <c r="I101" s="30">
        <f>F101/D101</f>
        <v>0.29032258064516131</v>
      </c>
      <c r="J101" s="31">
        <f>D101/C101</f>
        <v>4.0434782608695654</v>
      </c>
      <c r="K101" s="32">
        <f>-(G101-T$2)/T$3</f>
        <v>7.0072268551720669E-3</v>
      </c>
      <c r="L101" s="32">
        <f>-(H101-U$2)/U$3</f>
        <v>0.53100235716467159</v>
      </c>
      <c r="M101" s="32">
        <f>(I101-V$2)/V$3</f>
        <v>0.5662468520913857</v>
      </c>
      <c r="N101" s="32">
        <f>AVERAGE(K101*(1+$W$4),L101*(1-$W$4*2),M101*(1+$W$4))</f>
        <v>0.32735625908851101</v>
      </c>
      <c r="O101" s="31">
        <f>N101*D101</f>
        <v>30.444132095231524</v>
      </c>
      <c r="P101" s="33" t="str">
        <f>IF(SUMIF(LHP!A:A,A101,LHP!C:C)&gt;=1,"L",IF(SUMIF(RHP!A:A,A101,RHP!C:C)&gt;=1,"R","?"))</f>
        <v>R</v>
      </c>
      <c r="Q101" s="36">
        <f>IFERROR(-100*_xlfn.XMATCH(A101,Injuries!A:A),O101)</f>
        <v>30.444132095231524</v>
      </c>
    </row>
    <row r="102" spans="1:17" x14ac:dyDescent="0.2">
      <c r="A102" t="s">
        <v>142</v>
      </c>
      <c r="B102" t="s">
        <v>18</v>
      </c>
      <c r="C102">
        <v>27</v>
      </c>
      <c r="D102">
        <v>105</v>
      </c>
      <c r="E102">
        <v>7</v>
      </c>
      <c r="F102">
        <v>33</v>
      </c>
      <c r="G102" s="2">
        <v>0.26500000000000001</v>
      </c>
      <c r="H102" s="30">
        <f>E102/D102</f>
        <v>6.6666666666666666E-2</v>
      </c>
      <c r="I102" s="30">
        <f>F102/D102</f>
        <v>0.31428571428571428</v>
      </c>
      <c r="J102" s="31">
        <f>D102/C102</f>
        <v>3.8888888888888888</v>
      </c>
      <c r="K102" s="32">
        <f>-(G102-T$2)/T$3</f>
        <v>-0.49247797364772189</v>
      </c>
      <c r="L102" s="32">
        <f>-(H102-U$2)/U$3</f>
        <v>0.71866720708477017</v>
      </c>
      <c r="M102" s="32">
        <f>(I102-V$2)/V$3</f>
        <v>0.89079228014263856</v>
      </c>
      <c r="N102" s="32">
        <f>AVERAGE(K102*(1+$W$4),L102*(1-$W$4*2),M102*(1+$W$4))</f>
        <v>0.28574216222034365</v>
      </c>
      <c r="O102" s="31">
        <f>N102*D102</f>
        <v>30.002927033136082</v>
      </c>
      <c r="P102" s="33" t="str">
        <f>IF(SUMIF(LHP!A:A,A102,LHP!C:C)&gt;=1,"L",IF(SUMIF(RHP!A:A,A102,RHP!C:C)&gt;=1,"R","?"))</f>
        <v>R</v>
      </c>
      <c r="Q102" s="36">
        <f>IFERROR(-100*_xlfn.XMATCH(A102,Injuries!A:A),O102)</f>
        <v>30.002927033136082</v>
      </c>
    </row>
    <row r="103" spans="1:17" x14ac:dyDescent="0.2">
      <c r="A103" t="s">
        <v>81</v>
      </c>
      <c r="B103" t="s">
        <v>53</v>
      </c>
      <c r="C103">
        <v>20</v>
      </c>
      <c r="D103">
        <v>99</v>
      </c>
      <c r="E103">
        <v>12</v>
      </c>
      <c r="F103">
        <v>27</v>
      </c>
      <c r="G103" s="2">
        <v>0.19800000000000001</v>
      </c>
      <c r="H103" s="30">
        <f>E103/D103</f>
        <v>0.12121212121212122</v>
      </c>
      <c r="I103" s="30">
        <f>F103/D103</f>
        <v>0.27272727272727271</v>
      </c>
      <c r="J103" s="31">
        <f>D103/C103</f>
        <v>4.95</v>
      </c>
      <c r="K103" s="32">
        <f>-(G103-T$2)/T$3</f>
        <v>0.55331916490521238</v>
      </c>
      <c r="L103" s="32">
        <f>-(H103-U$2)/U$3</f>
        <v>-0.47129854581767294</v>
      </c>
      <c r="M103" s="32">
        <f>(I103-V$2)/V$3</f>
        <v>0.32794426506074464</v>
      </c>
      <c r="N103" s="32">
        <f>AVERAGE(K103*(1+$W$4),L103*(1-$W$4*2),M103*(1+$W$4))</f>
        <v>0.28864333818286991</v>
      </c>
      <c r="O103" s="31">
        <f>N103*D103</f>
        <v>28.575690480104122</v>
      </c>
      <c r="P103" s="33" t="str">
        <f>IF(SUMIF(LHP!A:A,A103,LHP!C:C)&gt;=1,"L",IF(SUMIF(RHP!A:A,A103,RHP!C:C)&gt;=1,"R","?"))</f>
        <v>L</v>
      </c>
      <c r="Q103" s="36">
        <f>IFERROR(-100*_xlfn.XMATCH(A103,Injuries!A:A),O103)</f>
        <v>28.575690480104122</v>
      </c>
    </row>
    <row r="104" spans="1:17" x14ac:dyDescent="0.2">
      <c r="A104" t="s">
        <v>441</v>
      </c>
      <c r="B104" t="s">
        <v>20</v>
      </c>
      <c r="C104">
        <v>13</v>
      </c>
      <c r="D104">
        <v>53</v>
      </c>
      <c r="E104">
        <v>6</v>
      </c>
      <c r="F104">
        <v>16</v>
      </c>
      <c r="G104" s="2">
        <v>0.191</v>
      </c>
      <c r="H104" s="30">
        <f>E104/D104</f>
        <v>0.11320754716981132</v>
      </c>
      <c r="I104" s="30">
        <f>F104/D104</f>
        <v>0.30188679245283018</v>
      </c>
      <c r="J104" s="31">
        <f>D104/C104</f>
        <v>4.0769230769230766</v>
      </c>
      <c r="K104" s="32">
        <f>-(G104-T$2)/T$3</f>
        <v>0.66258155251522055</v>
      </c>
      <c r="L104" s="32">
        <f>-(H104-U$2)/U$3</f>
        <v>-0.29667044790746117</v>
      </c>
      <c r="M104" s="32">
        <f>(I104-V$2)/V$3</f>
        <v>0.72286710583164893</v>
      </c>
      <c r="N104" s="32">
        <f>AVERAGE(K104*(1+$W$4),L104*(1-$W$4*2),M104*(1+$W$4))</f>
        <v>0.52782519965995212</v>
      </c>
      <c r="O104" s="31">
        <f>N104*D104</f>
        <v>27.974735581977463</v>
      </c>
      <c r="P104" s="33" t="str">
        <f>IF(SUMIF(LHP!A:A,A104,LHP!C:C)&gt;=1,"L",IF(SUMIF(RHP!A:A,A104,RHP!C:C)&gt;=1,"R","?"))</f>
        <v>R</v>
      </c>
      <c r="Q104" s="36">
        <f>IFERROR(-100*_xlfn.XMATCH(A104,Injuries!A:A),O104)</f>
        <v>27.974735581977463</v>
      </c>
    </row>
    <row r="105" spans="1:17" x14ac:dyDescent="0.2">
      <c r="A105" t="s">
        <v>234</v>
      </c>
      <c r="B105" t="s">
        <v>68</v>
      </c>
      <c r="C105">
        <v>29</v>
      </c>
      <c r="D105">
        <v>94</v>
      </c>
      <c r="E105">
        <v>1</v>
      </c>
      <c r="F105">
        <v>22</v>
      </c>
      <c r="G105" s="2">
        <v>0.22600000000000001</v>
      </c>
      <c r="H105" s="30">
        <f>E105/D105</f>
        <v>1.0638297872340425E-2</v>
      </c>
      <c r="I105" s="30">
        <f>F105/D105</f>
        <v>0.23404255319148937</v>
      </c>
      <c r="J105" s="31">
        <f>D105/C105</f>
        <v>3.2413793103448274</v>
      </c>
      <c r="K105" s="32">
        <f>-(G105-T$2)/T$3</f>
        <v>0.11626961446518022</v>
      </c>
      <c r="L105" s="32">
        <f>-(H105-U$2)/U$3</f>
        <v>1.9409842747824333</v>
      </c>
      <c r="M105" s="32">
        <f>(I105-V$2)/V$3</f>
        <v>-0.19598340855271987</v>
      </c>
      <c r="N105" s="32">
        <f>AVERAGE(K105*(1+$W$4),L105*(1-$W$4*2),M105*(1+$W$4))</f>
        <v>0.2902832982605974</v>
      </c>
      <c r="O105" s="31">
        <f>N105*D105</f>
        <v>27.286630036496156</v>
      </c>
      <c r="P105" s="33" t="str">
        <f>IF(SUMIF(LHP!A:A,A105,LHP!C:C)&gt;=1,"L",IF(SUMIF(RHP!A:A,A105,RHP!C:C)&gt;=1,"R","?"))</f>
        <v>L</v>
      </c>
      <c r="Q105" s="36">
        <f>IFERROR(-100*_xlfn.XMATCH(A105,Injuries!A:A),O105)</f>
        <v>27.286630036496156</v>
      </c>
    </row>
    <row r="106" spans="1:17" x14ac:dyDescent="0.2">
      <c r="A106" t="s">
        <v>490</v>
      </c>
      <c r="B106" t="s">
        <v>16</v>
      </c>
      <c r="C106">
        <v>4</v>
      </c>
      <c r="D106">
        <v>51</v>
      </c>
      <c r="E106">
        <v>6</v>
      </c>
      <c r="F106">
        <v>16</v>
      </c>
      <c r="G106" s="2">
        <v>0.2</v>
      </c>
      <c r="H106" s="30">
        <f>E106/D106</f>
        <v>0.11764705882352941</v>
      </c>
      <c r="I106" s="30">
        <f>F106/D106</f>
        <v>0.31372549019607843</v>
      </c>
      <c r="J106" s="31">
        <f>D106/C106</f>
        <v>12.75</v>
      </c>
      <c r="K106" s="32">
        <f>-(G106-T$2)/T$3</f>
        <v>0.52210133987378149</v>
      </c>
      <c r="L106" s="32">
        <f>-(H106-U$2)/U$3</f>
        <v>-0.39352300641228444</v>
      </c>
      <c r="M106" s="32">
        <f>(I106-V$2)/V$3</f>
        <v>0.88320486817462285</v>
      </c>
      <c r="N106" s="32">
        <f>AVERAGE(K106*(1+$W$4),L106*(1-$W$4*2),M106*(1+$W$4))</f>
        <v>0.51995708561812104</v>
      </c>
      <c r="O106" s="31">
        <f>N106*D106</f>
        <v>26.517811366524175</v>
      </c>
      <c r="P106" s="33" t="str">
        <f>IF(SUMIF(LHP!A:A,A106,LHP!C:C)&gt;=1,"L",IF(SUMIF(RHP!A:A,A106,RHP!C:C)&gt;=1,"R","?"))</f>
        <v>L</v>
      </c>
      <c r="Q106" s="36">
        <f>IFERROR(-100*_xlfn.XMATCH(A106,Injuries!A:A),O106)</f>
        <v>26.517811366524175</v>
      </c>
    </row>
    <row r="107" spans="1:17" x14ac:dyDescent="0.2">
      <c r="A107" t="s">
        <v>466</v>
      </c>
      <c r="B107" t="s">
        <v>22</v>
      </c>
      <c r="C107">
        <v>16</v>
      </c>
      <c r="D107">
        <v>54</v>
      </c>
      <c r="E107">
        <v>3</v>
      </c>
      <c r="F107">
        <v>13</v>
      </c>
      <c r="G107" s="2">
        <v>0.17599999999999999</v>
      </c>
      <c r="H107" s="30">
        <f>E107/D107</f>
        <v>5.5555555555555552E-2</v>
      </c>
      <c r="I107" s="30">
        <f>F107/D107</f>
        <v>0.24074074074074073</v>
      </c>
      <c r="J107" s="31">
        <f>D107/C107</f>
        <v>3.375</v>
      </c>
      <c r="K107" s="32">
        <f>-(G107-T$2)/T$3</f>
        <v>0.89671524025095228</v>
      </c>
      <c r="L107" s="32">
        <f>-(H107-U$2)/U$3</f>
        <v>0.96106763823156416</v>
      </c>
      <c r="M107" s="32">
        <f>(I107-V$2)/V$3</f>
        <v>-0.1052663021029813</v>
      </c>
      <c r="N107" s="32">
        <f>AVERAGE(K107*(1+$W$4),L107*(1-$W$4*2),M107*(1+$W$4))</f>
        <v>0.48994833060024862</v>
      </c>
      <c r="O107" s="31">
        <f>N107*D107</f>
        <v>26.457209852413424</v>
      </c>
      <c r="P107" s="33" t="str">
        <f>IF(SUMIF(LHP!A:A,A107,LHP!C:C)&gt;=1,"L",IF(SUMIF(RHP!A:A,A107,RHP!C:C)&gt;=1,"R","?"))</f>
        <v>L</v>
      </c>
      <c r="Q107" s="36">
        <f>IFERROR(-100*_xlfn.XMATCH(A107,Injuries!A:A),O107)</f>
        <v>26.457209852413424</v>
      </c>
    </row>
    <row r="108" spans="1:17" x14ac:dyDescent="0.2">
      <c r="A108" t="s">
        <v>82</v>
      </c>
      <c r="B108" t="s">
        <v>66</v>
      </c>
      <c r="C108">
        <v>29</v>
      </c>
      <c r="D108">
        <v>103</v>
      </c>
      <c r="E108">
        <v>11</v>
      </c>
      <c r="F108">
        <v>25</v>
      </c>
      <c r="G108" s="2">
        <v>0.185</v>
      </c>
      <c r="H108" s="30">
        <f>E108/D108</f>
        <v>0.10679611650485436</v>
      </c>
      <c r="I108" s="30">
        <f>F108/D108</f>
        <v>0.24271844660194175</v>
      </c>
      <c r="J108" s="31">
        <f>D108/C108</f>
        <v>3.5517241379310347</v>
      </c>
      <c r="K108" s="32">
        <f>-(G108-T$2)/T$3</f>
        <v>0.75623502760951322</v>
      </c>
      <c r="L108" s="32">
        <f>-(H108-U$2)/U$3</f>
        <v>-0.15679842773666031</v>
      </c>
      <c r="M108" s="32">
        <f>(I108-V$2)/V$3</f>
        <v>-7.8481182722903983E-2</v>
      </c>
      <c r="N108" s="32">
        <f>AVERAGE(K108*(1+$W$4),L108*(1-$W$4*2),M108*(1+$W$4))</f>
        <v>0.2562643640799771</v>
      </c>
      <c r="O108" s="31">
        <f>N108*D108</f>
        <v>26.39522950023764</v>
      </c>
      <c r="P108" s="33" t="str">
        <f>IF(SUMIF(LHP!A:A,A108,LHP!C:C)&gt;=1,"L",IF(SUMIF(RHP!A:A,A108,RHP!C:C)&gt;=1,"R","?"))</f>
        <v>R</v>
      </c>
      <c r="Q108" s="36">
        <f>IFERROR(-100*_xlfn.XMATCH(A108,Injuries!A:A),O108)</f>
        <v>26.39522950023764</v>
      </c>
    </row>
    <row r="109" spans="1:17" x14ac:dyDescent="0.2">
      <c r="A109" t="s">
        <v>152</v>
      </c>
      <c r="B109" t="s">
        <v>46</v>
      </c>
      <c r="C109">
        <v>28</v>
      </c>
      <c r="D109">
        <v>92</v>
      </c>
      <c r="E109">
        <v>9</v>
      </c>
      <c r="F109">
        <v>21</v>
      </c>
      <c r="G109" s="2">
        <v>0.17299999999999999</v>
      </c>
      <c r="H109" s="30">
        <f>E109/D109</f>
        <v>9.7826086956521743E-2</v>
      </c>
      <c r="I109" s="30">
        <f>F109/D109</f>
        <v>0.22826086956521738</v>
      </c>
      <c r="J109" s="31">
        <f>D109/C109</f>
        <v>3.2857142857142856</v>
      </c>
      <c r="K109" s="32">
        <f>-(G109-T$2)/T$3</f>
        <v>0.94354197779809867</v>
      </c>
      <c r="L109" s="32">
        <f>-(H109-U$2)/U$3</f>
        <v>3.8892084955717457E-2</v>
      </c>
      <c r="M109" s="32">
        <f>(I109-V$2)/V$3</f>
        <v>-0.27428781629386295</v>
      </c>
      <c r="N109" s="32">
        <f>AVERAGE(K109*(1+$W$4),L109*(1-$W$4*2),M109*(1+$W$4))</f>
        <v>0.28533791478605108</v>
      </c>
      <c r="O109" s="31">
        <f>N109*D109</f>
        <v>26.251088160316698</v>
      </c>
      <c r="P109" s="33" t="str">
        <f>IF(SUMIF(LHP!A:A,A109,LHP!C:C)&gt;=1,"L",IF(SUMIF(RHP!A:A,A109,RHP!C:C)&gt;=1,"R","?"))</f>
        <v>L</v>
      </c>
      <c r="Q109" s="36">
        <f>IFERROR(-100*_xlfn.XMATCH(A109,Injuries!A:A),O109)</f>
        <v>26.251088160316698</v>
      </c>
    </row>
    <row r="110" spans="1:17" x14ac:dyDescent="0.2">
      <c r="A110" t="s">
        <v>150</v>
      </c>
      <c r="B110" t="s">
        <v>32</v>
      </c>
      <c r="C110">
        <v>18</v>
      </c>
      <c r="D110">
        <v>104</v>
      </c>
      <c r="E110">
        <v>5</v>
      </c>
      <c r="F110">
        <v>30</v>
      </c>
      <c r="G110" s="2">
        <v>0.26</v>
      </c>
      <c r="H110" s="30">
        <f>E110/D110</f>
        <v>4.807692307692308E-2</v>
      </c>
      <c r="I110" s="30">
        <f>F110/D110</f>
        <v>0.28846153846153844</v>
      </c>
      <c r="J110" s="31">
        <f>D110/C110</f>
        <v>5.7777777777777777</v>
      </c>
      <c r="K110" s="32">
        <f>-(G110-T$2)/T$3</f>
        <v>-0.41443341106914466</v>
      </c>
      <c r="L110" s="32">
        <f>-(H110-U$2)/U$3</f>
        <v>1.1242217745803678</v>
      </c>
      <c r="M110" s="32">
        <f>(I110-V$2)/V$3</f>
        <v>0.54104177077083659</v>
      </c>
      <c r="N110" s="32">
        <f>AVERAGE(K110*(1+$W$4),L110*(1-$W$4*2),M110*(1+$W$4))</f>
        <v>0.24012377897243289</v>
      </c>
      <c r="O110" s="31">
        <f>N110*D110</f>
        <v>24.972873013133022</v>
      </c>
      <c r="P110" s="33" t="str">
        <f>IF(SUMIF(LHP!A:A,A110,LHP!C:C)&gt;=1,"L",IF(SUMIF(RHP!A:A,A110,RHP!C:C)&gt;=1,"R","?"))</f>
        <v>R</v>
      </c>
      <c r="Q110" s="36">
        <f>IFERROR(-100*_xlfn.XMATCH(A110,Injuries!A:A),O110)</f>
        <v>24.972873013133022</v>
      </c>
    </row>
    <row r="111" spans="1:17" x14ac:dyDescent="0.2">
      <c r="A111" t="s">
        <v>445</v>
      </c>
      <c r="B111" t="s">
        <v>8</v>
      </c>
      <c r="C111">
        <v>9</v>
      </c>
      <c r="D111">
        <v>43</v>
      </c>
      <c r="E111">
        <v>6</v>
      </c>
      <c r="F111">
        <v>14</v>
      </c>
      <c r="G111" s="2">
        <v>0.189</v>
      </c>
      <c r="H111" s="30">
        <f>E111/D111</f>
        <v>0.13953488372093023</v>
      </c>
      <c r="I111" s="30">
        <f>F111/D111</f>
        <v>0.32558139534883723</v>
      </c>
      <c r="J111" s="31">
        <f>D111/C111</f>
        <v>4.7777777777777777</v>
      </c>
      <c r="K111" s="32">
        <f>-(G111-T$2)/T$3</f>
        <v>0.69379937754665144</v>
      </c>
      <c r="L111" s="32">
        <f>-(H111-U$2)/U$3</f>
        <v>-0.87102864369187849</v>
      </c>
      <c r="M111" s="32">
        <f>(I111-V$2)/V$3</f>
        <v>1.04377567959077</v>
      </c>
      <c r="N111" s="32">
        <f>AVERAGE(K111*(1+$W$4),L111*(1-$W$4*2),M111*(1+$W$4))</f>
        <v>0.57881816652527918</v>
      </c>
      <c r="O111" s="31">
        <f>N111*D111</f>
        <v>24.889181160587004</v>
      </c>
      <c r="P111" s="33" t="str">
        <f>IF(SUMIF(LHP!A:A,A111,LHP!C:C)&gt;=1,"L",IF(SUMIF(RHP!A:A,A111,RHP!C:C)&gt;=1,"R","?"))</f>
        <v>L</v>
      </c>
      <c r="Q111" s="36">
        <f>IFERROR(-100*_xlfn.XMATCH(A111,Injuries!A:A),O111)</f>
        <v>24.889181160587004</v>
      </c>
    </row>
    <row r="112" spans="1:17" x14ac:dyDescent="0.2">
      <c r="A112" t="s">
        <v>321</v>
      </c>
      <c r="B112" t="s">
        <v>27</v>
      </c>
      <c r="C112">
        <v>15</v>
      </c>
      <c r="D112">
        <v>75</v>
      </c>
      <c r="E112">
        <v>10</v>
      </c>
      <c r="F112">
        <v>26</v>
      </c>
      <c r="G112" s="2">
        <v>0.25</v>
      </c>
      <c r="H112" s="30">
        <f>E112/D112</f>
        <v>0.13333333333333333</v>
      </c>
      <c r="I112" s="30">
        <f>F112/D112</f>
        <v>0.34666666666666668</v>
      </c>
      <c r="J112" s="31">
        <f>D112/C112</f>
        <v>5</v>
      </c>
      <c r="K112" s="32">
        <f>-(G112-T$2)/T$3</f>
        <v>-0.25834428591199016</v>
      </c>
      <c r="L112" s="32">
        <f>-(H112-U$2)/U$3</f>
        <v>-0.73573537979599357</v>
      </c>
      <c r="M112" s="32">
        <f>(I112-V$2)/V$3</f>
        <v>1.3293446918939475</v>
      </c>
      <c r="N112" s="32">
        <f>AVERAGE(K112*(1+$W$4),L112*(1-$W$4*2),M112*(1+$W$4))</f>
        <v>0.32362760585981665</v>
      </c>
      <c r="O112" s="31">
        <f>N112*D112</f>
        <v>24.272070439486249</v>
      </c>
      <c r="P112" s="33" t="str">
        <f>IF(SUMIF(LHP!A:A,A112,LHP!C:C)&gt;=1,"L",IF(SUMIF(RHP!A:A,A112,RHP!C:C)&gt;=1,"R","?"))</f>
        <v>R</v>
      </c>
      <c r="Q112" s="36">
        <f>IFERROR(-100*_xlfn.XMATCH(A112,Injuries!A:A),O112)</f>
        <v>24.272070439486249</v>
      </c>
    </row>
    <row r="113" spans="1:17" x14ac:dyDescent="0.2">
      <c r="A113" t="s">
        <v>162</v>
      </c>
      <c r="B113" t="s">
        <v>86</v>
      </c>
      <c r="C113">
        <v>33</v>
      </c>
      <c r="D113">
        <v>143</v>
      </c>
      <c r="E113">
        <v>14</v>
      </c>
      <c r="F113">
        <v>45</v>
      </c>
      <c r="G113" s="2">
        <v>0.26600000000000001</v>
      </c>
      <c r="H113" s="30">
        <f>E113/D113</f>
        <v>9.7902097902097904E-2</v>
      </c>
      <c r="I113" s="30">
        <f>F113/D113</f>
        <v>0.31468531468531469</v>
      </c>
      <c r="J113" s="31">
        <f>D113/C113</f>
        <v>4.333333333333333</v>
      </c>
      <c r="K113" s="32">
        <f>-(G113-T$2)/T$3</f>
        <v>-0.50808688616343733</v>
      </c>
      <c r="L113" s="32">
        <f>-(H113-U$2)/U$3</f>
        <v>3.7233827217559148E-2</v>
      </c>
      <c r="M113" s="32">
        <f>(I113-V$2)/V$3</f>
        <v>0.89620428028765686</v>
      </c>
      <c r="N113" s="32">
        <f>AVERAGE(K113*(1+$W$4),L113*(1-$W$4*2),M113*(1+$W$4))</f>
        <v>0.16792121875468469</v>
      </c>
      <c r="O113" s="31">
        <f>N113*D113</f>
        <v>24.012734281919911</v>
      </c>
      <c r="P113" s="33" t="str">
        <f>IF(SUMIF(LHP!A:A,A113,LHP!C:C)&gt;=1,"L",IF(SUMIF(RHP!A:A,A113,RHP!C:C)&gt;=1,"R","?"))</f>
        <v>R</v>
      </c>
      <c r="Q113" s="36">
        <f>IFERROR(-100*_xlfn.XMATCH(A113,Injuries!A:A),O113)</f>
        <v>24.012734281919911</v>
      </c>
    </row>
    <row r="114" spans="1:17" x14ac:dyDescent="0.2">
      <c r="A114" t="s">
        <v>72</v>
      </c>
      <c r="B114" t="s">
        <v>21</v>
      </c>
      <c r="C114">
        <v>25</v>
      </c>
      <c r="D114">
        <v>114</v>
      </c>
      <c r="E114">
        <v>14</v>
      </c>
      <c r="F114">
        <v>29</v>
      </c>
      <c r="G114" s="2">
        <v>0.19400000000000001</v>
      </c>
      <c r="H114" s="30">
        <f>E114/D114</f>
        <v>0.12280701754385964</v>
      </c>
      <c r="I114" s="30">
        <f>F114/D114</f>
        <v>0.25438596491228072</v>
      </c>
      <c r="J114" s="31">
        <f>D114/C114</f>
        <v>4.5599999999999996</v>
      </c>
      <c r="K114" s="32">
        <f>-(G114-T$2)/T$3</f>
        <v>0.61575481496807416</v>
      </c>
      <c r="L114" s="32">
        <f>-(H114-U$2)/U$3</f>
        <v>-0.5060928660779781</v>
      </c>
      <c r="M114" s="32">
        <f>(I114-V$2)/V$3</f>
        <v>7.9538205772957615E-2</v>
      </c>
      <c r="N114" s="32">
        <f>AVERAGE(K114*(1+$W$4),L114*(1-$W$4*2),M114*(1+$W$4))</f>
        <v>0.20535661429576688</v>
      </c>
      <c r="O114" s="31">
        <f>N114*D114</f>
        <v>23.410654029717424</v>
      </c>
      <c r="P114" s="33" t="str">
        <f>IF(SUMIF(LHP!A:A,A114,LHP!C:C)&gt;=1,"L",IF(SUMIF(RHP!A:A,A114,RHP!C:C)&gt;=1,"R","?"))</f>
        <v>R</v>
      </c>
      <c r="Q114" s="36">
        <f>IFERROR(-100*_xlfn.XMATCH(A114,Injuries!A:A),O114)</f>
        <v>23.410654029717424</v>
      </c>
    </row>
    <row r="115" spans="1:17" x14ac:dyDescent="0.2">
      <c r="A115" t="s">
        <v>432</v>
      </c>
      <c r="B115" t="s">
        <v>46</v>
      </c>
      <c r="C115">
        <v>6</v>
      </c>
      <c r="D115">
        <v>44</v>
      </c>
      <c r="E115">
        <v>3</v>
      </c>
      <c r="F115">
        <v>11</v>
      </c>
      <c r="G115" s="2">
        <v>0.17100000000000001</v>
      </c>
      <c r="H115" s="30">
        <f>E115/D115</f>
        <v>6.8181818181818177E-2</v>
      </c>
      <c r="I115" s="30">
        <f>F115/D115</f>
        <v>0.25</v>
      </c>
      <c r="J115" s="31">
        <f>D115/C115</f>
        <v>7.333333333333333</v>
      </c>
      <c r="K115" s="32">
        <f>-(G115-T$2)/T$3</f>
        <v>0.97475980282952912</v>
      </c>
      <c r="L115" s="32">
        <f>-(H115-U$2)/U$3</f>
        <v>0.68561260283748016</v>
      </c>
      <c r="M115" s="32">
        <f>(I115-V$2)/V$3</f>
        <v>2.0136756812834323E-2</v>
      </c>
      <c r="N115" s="32">
        <f>AVERAGE(K115*(1+$W$4),L115*(1-$W$4*2),M115*(1+$W$4))</f>
        <v>0.52880900032389822</v>
      </c>
      <c r="O115" s="31">
        <f>N115*D115</f>
        <v>23.26759601425152</v>
      </c>
      <c r="P115" s="33" t="str">
        <f>IF(SUMIF(LHP!A:A,A115,LHP!C:C)&gt;=1,"L",IF(SUMIF(RHP!A:A,A115,RHP!C:C)&gt;=1,"R","?"))</f>
        <v>R</v>
      </c>
      <c r="Q115" s="36">
        <f>IFERROR(-100*_xlfn.XMATCH(A115,Injuries!A:A),O115)</f>
        <v>23.26759601425152</v>
      </c>
    </row>
    <row r="116" spans="1:17" x14ac:dyDescent="0.2">
      <c r="A116" t="s">
        <v>77</v>
      </c>
      <c r="B116" t="s">
        <v>25</v>
      </c>
      <c r="C116">
        <v>4</v>
      </c>
      <c r="D116">
        <v>72</v>
      </c>
      <c r="E116">
        <v>5</v>
      </c>
      <c r="F116">
        <v>17</v>
      </c>
      <c r="G116" s="2">
        <v>0.19</v>
      </c>
      <c r="H116" s="30">
        <f>E116/D116</f>
        <v>6.9444444444444448E-2</v>
      </c>
      <c r="I116" s="30">
        <f>F116/D116</f>
        <v>0.2361111111111111</v>
      </c>
      <c r="J116" s="31">
        <f>D116/C116</f>
        <v>18</v>
      </c>
      <c r="K116" s="32">
        <f>-(G116-T$2)/T$3</f>
        <v>0.67819046503093594</v>
      </c>
      <c r="L116" s="32">
        <f>-(H116-U$2)/U$3</f>
        <v>0.65806709929807161</v>
      </c>
      <c r="M116" s="32">
        <f>(I116-V$2)/V$3</f>
        <v>-0.1679678315608889</v>
      </c>
      <c r="N116" s="32">
        <f>AVERAGE(K116*(1+$W$4),L116*(1-$W$4*2),M116*(1+$W$4))</f>
        <v>0.32227061382886485</v>
      </c>
      <c r="O116" s="31">
        <f>N116*D116</f>
        <v>23.203484195678268</v>
      </c>
      <c r="P116" s="33" t="str">
        <f>IF(SUMIF(LHP!A:A,A116,LHP!C:C)&gt;=1,"L",IF(SUMIF(RHP!A:A,A116,RHP!C:C)&gt;=1,"R","?"))</f>
        <v>L</v>
      </c>
      <c r="Q116" s="36">
        <f>IFERROR(-100*_xlfn.XMATCH(A116,Injuries!A:A),O116)</f>
        <v>23.203484195678268</v>
      </c>
    </row>
    <row r="117" spans="1:17" x14ac:dyDescent="0.2">
      <c r="A117" t="s">
        <v>42</v>
      </c>
      <c r="B117" t="s">
        <v>18</v>
      </c>
      <c r="C117">
        <v>8</v>
      </c>
      <c r="D117">
        <v>74</v>
      </c>
      <c r="E117">
        <v>7</v>
      </c>
      <c r="F117">
        <v>24</v>
      </c>
      <c r="G117" s="2">
        <v>0.254</v>
      </c>
      <c r="H117" s="30">
        <f>E117/D117</f>
        <v>9.45945945945946E-2</v>
      </c>
      <c r="I117" s="30">
        <f>F117/D117</f>
        <v>0.32432432432432434</v>
      </c>
      <c r="J117" s="31">
        <f>D117/C117</f>
        <v>9.25</v>
      </c>
      <c r="K117" s="32">
        <f>-(G117-T$2)/T$3</f>
        <v>-0.32077993597485194</v>
      </c>
      <c r="L117" s="32">
        <f>-(H117-U$2)/U$3</f>
        <v>0.10939044771580146</v>
      </c>
      <c r="M117" s="32">
        <f>(I117-V$2)/V$3</f>
        <v>1.0267505000019477</v>
      </c>
      <c r="N117" s="32">
        <f>AVERAGE(K117*(1+$W$4),L117*(1-$W$4*2),M117*(1+$W$4))</f>
        <v>0.31238614296392342</v>
      </c>
      <c r="O117" s="31">
        <f>N117*D117</f>
        <v>23.116574579330333</v>
      </c>
      <c r="P117" s="33" t="str">
        <f>IF(SUMIF(LHP!A:A,A117,LHP!C:C)&gt;=1,"L",IF(SUMIF(RHP!A:A,A117,RHP!C:C)&gt;=1,"R","?"))</f>
        <v>R</v>
      </c>
      <c r="Q117" s="36">
        <f>IFERROR(-100*_xlfn.XMATCH(A117,Injuries!A:A),O117)</f>
        <v>23.116574579330333</v>
      </c>
    </row>
    <row r="118" spans="1:17" x14ac:dyDescent="0.2">
      <c r="A118" t="s">
        <v>309</v>
      </c>
      <c r="B118" t="s">
        <v>64</v>
      </c>
      <c r="C118">
        <v>4</v>
      </c>
      <c r="D118">
        <v>26</v>
      </c>
      <c r="E118">
        <v>8</v>
      </c>
      <c r="F118">
        <v>12</v>
      </c>
      <c r="G118" s="2">
        <v>0.16700000000000001</v>
      </c>
      <c r="H118" s="30">
        <f>E118/D118</f>
        <v>0.30769230769230771</v>
      </c>
      <c r="I118" s="30">
        <f>F118/D118</f>
        <v>0.46153846153846156</v>
      </c>
      <c r="J118" s="31">
        <f>D118/C118</f>
        <v>6.5</v>
      </c>
      <c r="K118" s="32">
        <f>-(G118-T$2)/T$3</f>
        <v>1.0371954528923908</v>
      </c>
      <c r="L118" s="32">
        <f>-(H118-U$2)/U$3</f>
        <v>-4.5395575300995299</v>
      </c>
      <c r="M118" s="32">
        <f>(I118-V$2)/V$3</f>
        <v>2.885114333581849</v>
      </c>
      <c r="N118" s="32">
        <f>AVERAGE(K118*(1+$W$4),L118*(1-$W$4*2),M118*(1+$W$4))</f>
        <v>0.87770282268101163</v>
      </c>
      <c r="O118" s="31">
        <f>N118*D118</f>
        <v>22.820273389706301</v>
      </c>
      <c r="P118" s="33" t="str">
        <f>IF(SUMIF(LHP!A:A,A118,LHP!C:C)&gt;=1,"L",IF(SUMIF(RHP!A:A,A118,RHP!C:C)&gt;=1,"R","?"))</f>
        <v>R</v>
      </c>
      <c r="Q118" s="36">
        <f>IFERROR(-100*_xlfn.XMATCH(A118,Injuries!A:A),O118)</f>
        <v>22.820273389706301</v>
      </c>
    </row>
    <row r="119" spans="1:17" x14ac:dyDescent="0.2">
      <c r="A119" t="s">
        <v>289</v>
      </c>
      <c r="B119" t="s">
        <v>30</v>
      </c>
      <c r="C119">
        <v>13</v>
      </c>
      <c r="D119">
        <v>58</v>
      </c>
      <c r="E119">
        <v>12</v>
      </c>
      <c r="F119">
        <v>19</v>
      </c>
      <c r="G119" s="2">
        <v>0.182</v>
      </c>
      <c r="H119" s="30">
        <f>E119/D119</f>
        <v>0.20689655172413793</v>
      </c>
      <c r="I119" s="30">
        <f>F119/D119</f>
        <v>0.32758620689655171</v>
      </c>
      <c r="J119" s="31">
        <f>D119/C119</f>
        <v>4.4615384615384617</v>
      </c>
      <c r="K119" s="32">
        <f>-(G119-T$2)/T$3</f>
        <v>0.80306176515665961</v>
      </c>
      <c r="L119" s="32">
        <f>-(H119-U$2)/U$3</f>
        <v>-2.3405934066989054</v>
      </c>
      <c r="M119" s="32">
        <f>(I119-V$2)/V$3</f>
        <v>1.0709279056591496</v>
      </c>
      <c r="N119" s="32">
        <f>AVERAGE(K119*(1+$W$4),L119*(1-$W$4*2),M119*(1+$W$4))</f>
        <v>0.39073012839010296</v>
      </c>
      <c r="O119" s="31">
        <f>N119*D119</f>
        <v>22.662347446625972</v>
      </c>
      <c r="P119" s="33" t="str">
        <f>IF(SUMIF(LHP!A:A,A119,LHP!C:C)&gt;=1,"L",IF(SUMIF(RHP!A:A,A119,RHP!C:C)&gt;=1,"R","?"))</f>
        <v>L</v>
      </c>
      <c r="Q119" s="36">
        <f>IFERROR(-100*_xlfn.XMATCH(A119,Injuries!A:A),O119)</f>
        <v>22.662347446625972</v>
      </c>
    </row>
    <row r="120" spans="1:17" x14ac:dyDescent="0.2">
      <c r="A120" t="s">
        <v>116</v>
      </c>
      <c r="B120" t="s">
        <v>66</v>
      </c>
      <c r="C120">
        <v>20</v>
      </c>
      <c r="D120">
        <v>85</v>
      </c>
      <c r="E120">
        <v>14</v>
      </c>
      <c r="F120">
        <v>27</v>
      </c>
      <c r="G120" s="2">
        <v>0.217</v>
      </c>
      <c r="H120" s="30">
        <f>E120/D120</f>
        <v>0.16470588235294117</v>
      </c>
      <c r="I120" s="30">
        <f>F120/D120</f>
        <v>0.31764705882352939</v>
      </c>
      <c r="J120" s="31">
        <f>D120/C120</f>
        <v>4.25</v>
      </c>
      <c r="K120" s="32">
        <f>-(G120-T$2)/T$3</f>
        <v>0.25674982710661926</v>
      </c>
      <c r="L120" s="32">
        <f>-(H120-U$2)/U$3</f>
        <v>-1.4201601265634118</v>
      </c>
      <c r="M120" s="32">
        <f>(I120-V$2)/V$3</f>
        <v>0.93631675195073272</v>
      </c>
      <c r="N120" s="32">
        <f>AVERAGE(K120*(1+$W$4),L120*(1-$W$4*2),M120*(1+$W$4))</f>
        <v>0.26041772017999465</v>
      </c>
      <c r="O120" s="31">
        <f>N120*D120</f>
        <v>22.135506215299547</v>
      </c>
      <c r="P120" s="33" t="str">
        <f>IF(SUMIF(LHP!A:A,A120,LHP!C:C)&gt;=1,"L",IF(SUMIF(RHP!A:A,A120,RHP!C:C)&gt;=1,"R","?"))</f>
        <v>L</v>
      </c>
      <c r="Q120" s="36">
        <f>IFERROR(-100*_xlfn.XMATCH(A120,Injuries!A:A),O120)</f>
        <v>22.135506215299547</v>
      </c>
    </row>
    <row r="121" spans="1:17" x14ac:dyDescent="0.2">
      <c r="A121" t="s">
        <v>531</v>
      </c>
      <c r="B121" t="s">
        <v>53</v>
      </c>
      <c r="C121">
        <v>5</v>
      </c>
      <c r="D121">
        <v>24</v>
      </c>
      <c r="E121">
        <v>3</v>
      </c>
      <c r="F121">
        <v>5</v>
      </c>
      <c r="G121" s="2">
        <v>4.8000000000000001E-2</v>
      </c>
      <c r="H121" s="30">
        <f>E121/D121</f>
        <v>0.125</v>
      </c>
      <c r="I121" s="30">
        <f>F121/D121</f>
        <v>0.20833333333333334</v>
      </c>
      <c r="J121" s="31">
        <f>D121/C121</f>
        <v>4.8</v>
      </c>
      <c r="K121" s="32">
        <f>-(G121-T$2)/T$3</f>
        <v>2.894656042262528</v>
      </c>
      <c r="L121" s="32">
        <f>-(H121-U$2)/U$3</f>
        <v>-0.55393505643589813</v>
      </c>
      <c r="M121" s="32">
        <f>(I121-V$2)/V$3</f>
        <v>-0.54417700830833504</v>
      </c>
      <c r="N121" s="32">
        <f>AVERAGE(K121*(1+$W$4),L121*(1-$W$4*2),M121*(1+$W$4))</f>
        <v>0.88704375474159747</v>
      </c>
      <c r="O121" s="31">
        <f>N121*D121</f>
        <v>21.289050113798339</v>
      </c>
      <c r="P121" s="33" t="str">
        <f>IF(SUMIF(LHP!A:A,A121,LHP!C:C)&gt;=1,"L",IF(SUMIF(RHP!A:A,A121,RHP!C:C)&gt;=1,"R","?"))</f>
        <v>R</v>
      </c>
      <c r="Q121" s="36">
        <f>IFERROR(-100*_xlfn.XMATCH(A121,Injuries!A:A),O121)</f>
        <v>21.289050113798339</v>
      </c>
    </row>
    <row r="122" spans="1:17" x14ac:dyDescent="0.2">
      <c r="A122" t="s">
        <v>103</v>
      </c>
      <c r="B122" t="s">
        <v>68</v>
      </c>
      <c r="C122">
        <v>28</v>
      </c>
      <c r="D122">
        <v>106</v>
      </c>
      <c r="E122">
        <v>8</v>
      </c>
      <c r="F122">
        <v>25</v>
      </c>
      <c r="G122" s="2">
        <v>0.20599999999999999</v>
      </c>
      <c r="H122" s="30">
        <f>E122/D122</f>
        <v>7.5471698113207544E-2</v>
      </c>
      <c r="I122" s="30">
        <f>F122/D122</f>
        <v>0.23584905660377359</v>
      </c>
      <c r="J122" s="31">
        <f>D122/C122</f>
        <v>3.7857142857142856</v>
      </c>
      <c r="K122" s="32">
        <f>-(G122-T$2)/T$3</f>
        <v>0.42844786477948921</v>
      </c>
      <c r="L122" s="32">
        <f>-(H122-U$2)/U$3</f>
        <v>0.52657629938353734</v>
      </c>
      <c r="M122" s="32">
        <f>(I122-V$2)/V$3</f>
        <v>-0.17151697473775149</v>
      </c>
      <c r="N122" s="32">
        <f>AVERAGE(K122*(1+$W$4),L122*(1-$W$4*2),M122*(1+$W$4))</f>
        <v>0.19481725408131359</v>
      </c>
      <c r="O122" s="31">
        <f>N122*D122</f>
        <v>20.650628932619242</v>
      </c>
      <c r="P122" s="33" t="str">
        <f>IF(SUMIF(LHP!A:A,A122,LHP!C:C)&gt;=1,"L",IF(SUMIF(RHP!A:A,A122,RHP!C:C)&gt;=1,"R","?"))</f>
        <v>R</v>
      </c>
      <c r="Q122" s="36">
        <f>IFERROR(-100*_xlfn.XMATCH(A122,Injuries!A:A),O122)</f>
        <v>20.650628932619242</v>
      </c>
    </row>
    <row r="123" spans="1:17" x14ac:dyDescent="0.2">
      <c r="A123" t="s">
        <v>520</v>
      </c>
      <c r="B123" t="s">
        <v>12</v>
      </c>
      <c r="C123">
        <v>6</v>
      </c>
      <c r="D123">
        <v>27</v>
      </c>
      <c r="E123">
        <v>2</v>
      </c>
      <c r="F123">
        <v>5</v>
      </c>
      <c r="G123" s="2">
        <v>0.08</v>
      </c>
      <c r="H123" s="30">
        <f>E123/D123</f>
        <v>7.407407407407407E-2</v>
      </c>
      <c r="I123" s="30">
        <f>F123/D123</f>
        <v>0.18518518518518517</v>
      </c>
      <c r="J123" s="31">
        <f>D123/C123</f>
        <v>4.5</v>
      </c>
      <c r="K123" s="32">
        <f>-(G123-T$2)/T$3</f>
        <v>2.3951708417596338</v>
      </c>
      <c r="L123" s="32">
        <f>-(H123-U$2)/U$3</f>
        <v>0.55706691965357424</v>
      </c>
      <c r="M123" s="32">
        <f>(I123-V$2)/V$3</f>
        <v>-0.85768465559787388</v>
      </c>
      <c r="N123" s="32">
        <f>AVERAGE(K123*(1+$W$4),L123*(1-$W$4*2),M123*(1+$W$4))</f>
        <v>0.73346373084299576</v>
      </c>
      <c r="O123" s="31">
        <f>N123*D123</f>
        <v>19.803520732760887</v>
      </c>
      <c r="P123" s="33" t="str">
        <f>IF(SUMIF(LHP!A:A,A123,LHP!C:C)&gt;=1,"L",IF(SUMIF(RHP!A:A,A123,RHP!C:C)&gt;=1,"R","?"))</f>
        <v>R</v>
      </c>
      <c r="Q123" s="36">
        <f>IFERROR(-100*_xlfn.XMATCH(A123,Injuries!A:A),O123)</f>
        <v>19.803520732760887</v>
      </c>
    </row>
    <row r="124" spans="1:17" x14ac:dyDescent="0.2">
      <c r="A124" t="s">
        <v>59</v>
      </c>
      <c r="B124" t="s">
        <v>10</v>
      </c>
      <c r="C124">
        <v>17</v>
      </c>
      <c r="D124">
        <v>72</v>
      </c>
      <c r="E124">
        <v>6</v>
      </c>
      <c r="F124">
        <v>21</v>
      </c>
      <c r="G124" s="2">
        <v>0.23799999999999999</v>
      </c>
      <c r="H124" s="30">
        <f>E124/D124</f>
        <v>8.3333333333333329E-2</v>
      </c>
      <c r="I124" s="30">
        <f>F124/D124</f>
        <v>0.29166666666666669</v>
      </c>
      <c r="J124" s="31">
        <f>D124/C124</f>
        <v>4.2352941176470589</v>
      </c>
      <c r="K124" s="32">
        <f>-(G124-T$2)/T$3</f>
        <v>-7.1037335723404746E-2</v>
      </c>
      <c r="L124" s="32">
        <f>-(H124-U$2)/U$3</f>
        <v>0.35506656036457934</v>
      </c>
      <c r="M124" s="32">
        <f>(I124-V$2)/V$3</f>
        <v>0.58445052193400404</v>
      </c>
      <c r="N124" s="32">
        <f>AVERAGE(K124*(1+$W$4),L124*(1-$W$4*2),M124*(1+$W$4))</f>
        <v>0.27309992098184627</v>
      </c>
      <c r="O124" s="31">
        <f>N124*D124</f>
        <v>19.66319431069293</v>
      </c>
      <c r="P124" s="33" t="str">
        <f>IF(SUMIF(LHP!A:A,A124,LHP!C:C)&gt;=1,"L",IF(SUMIF(RHP!A:A,A124,RHP!C:C)&gt;=1,"R","?"))</f>
        <v>R</v>
      </c>
      <c r="Q124" s="36">
        <f>IFERROR(-100*_xlfn.XMATCH(A124,Injuries!A:A),O124)</f>
        <v>19.66319431069293</v>
      </c>
    </row>
    <row r="125" spans="1:17" x14ac:dyDescent="0.2">
      <c r="A125" t="s">
        <v>254</v>
      </c>
      <c r="B125" t="s">
        <v>27</v>
      </c>
      <c r="C125">
        <v>32</v>
      </c>
      <c r="D125">
        <v>131</v>
      </c>
      <c r="E125">
        <v>19</v>
      </c>
      <c r="F125">
        <v>33</v>
      </c>
      <c r="G125" s="2">
        <v>0.189</v>
      </c>
      <c r="H125" s="30">
        <f>E125/D125</f>
        <v>0.14503816793893129</v>
      </c>
      <c r="I125" s="30">
        <f>F125/D125</f>
        <v>0.25190839694656486</v>
      </c>
      <c r="J125" s="31">
        <f>D125/C125</f>
        <v>4.09375</v>
      </c>
      <c r="K125" s="32">
        <f>-(G125-T$2)/T$3</f>
        <v>0.69379937754665144</v>
      </c>
      <c r="L125" s="32">
        <f>-(H125-U$2)/U$3</f>
        <v>-0.99108850573689089</v>
      </c>
      <c r="M125" s="32">
        <f>(I125-V$2)/V$3</f>
        <v>4.5983188803116561E-2</v>
      </c>
      <c r="N125" s="32">
        <f>AVERAGE(K125*(1+$W$4),L125*(1-$W$4*2),M125*(1+$W$4))</f>
        <v>0.14306131835625488</v>
      </c>
      <c r="O125" s="31">
        <f>N125*D125</f>
        <v>18.74103270466939</v>
      </c>
      <c r="P125" s="33" t="str">
        <f>IF(SUMIF(LHP!A:A,A125,LHP!C:C)&gt;=1,"L",IF(SUMIF(RHP!A:A,A125,RHP!C:C)&gt;=1,"R","?"))</f>
        <v>R</v>
      </c>
      <c r="Q125" s="36">
        <f>IFERROR(-100*_xlfn.XMATCH(A125,Injuries!A:A),O125)</f>
        <v>18.74103270466939</v>
      </c>
    </row>
    <row r="126" spans="1:17" x14ac:dyDescent="0.2">
      <c r="A126" t="s">
        <v>96</v>
      </c>
      <c r="B126" t="s">
        <v>49</v>
      </c>
      <c r="C126">
        <v>32</v>
      </c>
      <c r="D126">
        <v>136</v>
      </c>
      <c r="E126">
        <v>16</v>
      </c>
      <c r="F126">
        <v>31</v>
      </c>
      <c r="G126" s="2">
        <v>0.185</v>
      </c>
      <c r="H126" s="30">
        <f>E126/D126</f>
        <v>0.11764705882352941</v>
      </c>
      <c r="I126" s="30">
        <f>F126/D126</f>
        <v>0.22794117647058823</v>
      </c>
      <c r="J126" s="31">
        <f>D126/C126</f>
        <v>4.25</v>
      </c>
      <c r="K126" s="32">
        <f>-(G126-T$2)/T$3</f>
        <v>0.75623502760951322</v>
      </c>
      <c r="L126" s="32">
        <f>-(H126-U$2)/U$3</f>
        <v>-0.39352300641228444</v>
      </c>
      <c r="M126" s="32">
        <f>(I126-V$2)/V$3</f>
        <v>-0.27861758942778486</v>
      </c>
      <c r="N126" s="32">
        <f>AVERAGE(K126*(1+$W$4),L126*(1-$W$4*2),M126*(1+$W$4))</f>
        <v>0.13342009817367276</v>
      </c>
      <c r="O126" s="31">
        <f>N126*D126</f>
        <v>18.145133351619496</v>
      </c>
      <c r="P126" s="33" t="str">
        <f>IF(SUMIF(LHP!A:A,A126,LHP!C:C)&gt;=1,"L",IF(SUMIF(RHP!A:A,A126,RHP!C:C)&gt;=1,"R","?"))</f>
        <v>R</v>
      </c>
      <c r="Q126" s="36">
        <f>IFERROR(-100*_xlfn.XMATCH(A126,Injuries!A:A),O126)</f>
        <v>18.145133351619496</v>
      </c>
    </row>
    <row r="127" spans="1:17" x14ac:dyDescent="0.2">
      <c r="A127" t="s">
        <v>83</v>
      </c>
      <c r="B127" t="s">
        <v>8</v>
      </c>
      <c r="C127">
        <v>27</v>
      </c>
      <c r="D127">
        <v>105</v>
      </c>
      <c r="E127">
        <v>15</v>
      </c>
      <c r="F127">
        <v>25</v>
      </c>
      <c r="G127" s="2">
        <v>0.17399999999999999</v>
      </c>
      <c r="H127" s="30">
        <f>E127/D127</f>
        <v>0.14285714285714285</v>
      </c>
      <c r="I127" s="30">
        <f>F127/D127</f>
        <v>0.23809523809523808</v>
      </c>
      <c r="J127" s="31">
        <f>D127/C127</f>
        <v>3.8888888888888888</v>
      </c>
      <c r="K127" s="32">
        <f>-(G127-T$2)/T$3</f>
        <v>0.92793306528238317</v>
      </c>
      <c r="L127" s="32">
        <f>-(H127-U$2)/U$3</f>
        <v>-0.94350717792181682</v>
      </c>
      <c r="M127" s="32">
        <f>(I127-V$2)/V$3</f>
        <v>-0.14109574750749998</v>
      </c>
      <c r="N127" s="32">
        <f>AVERAGE(K127*(1+$W$4),L127*(1-$W$4*2),M127*(1+$W$4))</f>
        <v>0.17059768608589856</v>
      </c>
      <c r="O127" s="31">
        <f>N127*D127</f>
        <v>17.91275703901935</v>
      </c>
      <c r="P127" s="33" t="str">
        <f>IF(SUMIF(LHP!A:A,A127,LHP!C:C)&gt;=1,"L",IF(SUMIF(RHP!A:A,A127,RHP!C:C)&gt;=1,"R","?"))</f>
        <v>R</v>
      </c>
      <c r="Q127" s="36">
        <f>IFERROR(-100*_xlfn.XMATCH(A127,Injuries!A:A),O127)</f>
        <v>17.91275703901935</v>
      </c>
    </row>
    <row r="128" spans="1:17" x14ac:dyDescent="0.2">
      <c r="A128" t="s">
        <v>69</v>
      </c>
      <c r="B128" t="s">
        <v>7</v>
      </c>
      <c r="C128">
        <v>30</v>
      </c>
      <c r="D128">
        <v>123</v>
      </c>
      <c r="E128">
        <v>13</v>
      </c>
      <c r="F128">
        <v>32</v>
      </c>
      <c r="G128" s="2">
        <v>0.218</v>
      </c>
      <c r="H128" s="30">
        <f>E128/D128</f>
        <v>0.10569105691056911</v>
      </c>
      <c r="I128" s="30">
        <f>F128/D128</f>
        <v>0.26016260162601629</v>
      </c>
      <c r="J128" s="31">
        <f>D128/C128</f>
        <v>4.0999999999999996</v>
      </c>
      <c r="K128" s="32">
        <f>-(G128-T$2)/T$3</f>
        <v>0.24114091459090381</v>
      </c>
      <c r="L128" s="32">
        <f>-(H128-U$2)/U$3</f>
        <v>-0.13269040474787216</v>
      </c>
      <c r="M128" s="32">
        <f>(I128-V$2)/V$3</f>
        <v>0.1577742605009248</v>
      </c>
      <c r="N128" s="32">
        <f>AVERAGE(K128*(1+$W$4),L128*(1-$W$4*2),M128*(1+$W$4))</f>
        <v>0.1440995888302832</v>
      </c>
      <c r="O128" s="31">
        <f>N128*D128</f>
        <v>17.724249426124835</v>
      </c>
      <c r="P128" s="33" t="str">
        <f>IF(SUMIF(LHP!A:A,A128,LHP!C:C)&gt;=1,"L",IF(SUMIF(RHP!A:A,A128,RHP!C:C)&gt;=1,"R","?"))</f>
        <v>R</v>
      </c>
      <c r="Q128" s="36">
        <f>IFERROR(-100*_xlfn.XMATCH(A128,Injuries!A:A),O128)</f>
        <v>17.724249426124835</v>
      </c>
    </row>
    <row r="129" spans="1:17" x14ac:dyDescent="0.2">
      <c r="A129" t="s">
        <v>118</v>
      </c>
      <c r="B129" t="s">
        <v>105</v>
      </c>
      <c r="C129">
        <v>10</v>
      </c>
      <c r="D129">
        <v>86</v>
      </c>
      <c r="E129">
        <v>6</v>
      </c>
      <c r="F129">
        <v>23</v>
      </c>
      <c r="G129" s="2">
        <v>0.23799999999999999</v>
      </c>
      <c r="H129" s="30">
        <f>E129/D129</f>
        <v>6.9767441860465115E-2</v>
      </c>
      <c r="I129" s="30">
        <f>F129/D129</f>
        <v>0.26744186046511625</v>
      </c>
      <c r="J129" s="31">
        <f>D129/C129</f>
        <v>8.6</v>
      </c>
      <c r="K129" s="32">
        <f>-(G129-T$2)/T$3</f>
        <v>-7.1037335723404746E-2</v>
      </c>
      <c r="L129" s="32">
        <f>-(H129-U$2)/U$3</f>
        <v>0.65102057513682765</v>
      </c>
      <c r="M129" s="32">
        <f>(I129-V$2)/V$3</f>
        <v>0.25636112360774216</v>
      </c>
      <c r="N129" s="32">
        <f>AVERAGE(K129*(1+$W$4),L129*(1-$W$4*2),M129*(1+$W$4))</f>
        <v>0.18572167414127852</v>
      </c>
      <c r="O129" s="31">
        <f>N129*D129</f>
        <v>15.972063976149952</v>
      </c>
      <c r="P129" s="33" t="str">
        <f>IF(SUMIF(LHP!A:A,A129,LHP!C:C)&gt;=1,"L",IF(SUMIF(RHP!A:A,A129,RHP!C:C)&gt;=1,"R","?"))</f>
        <v>L</v>
      </c>
      <c r="Q129" s="36">
        <f>IFERROR(-100*_xlfn.XMATCH(A129,Injuries!A:A),O129)</f>
        <v>15.972063976149952</v>
      </c>
    </row>
    <row r="130" spans="1:17" x14ac:dyDescent="0.2">
      <c r="A130" t="s">
        <v>63</v>
      </c>
      <c r="B130" t="s">
        <v>61</v>
      </c>
      <c r="C130">
        <v>20</v>
      </c>
      <c r="D130">
        <v>142</v>
      </c>
      <c r="E130">
        <v>10</v>
      </c>
      <c r="F130">
        <v>36</v>
      </c>
      <c r="G130" s="2">
        <v>0.23699999999999999</v>
      </c>
      <c r="H130" s="30">
        <f>E130/D130</f>
        <v>7.0422535211267609E-2</v>
      </c>
      <c r="I130" s="30">
        <f>F130/D130</f>
        <v>0.25352112676056338</v>
      </c>
      <c r="J130" s="31">
        <f>D130/C130</f>
        <v>7.1</v>
      </c>
      <c r="K130" s="32">
        <f>-(G130-T$2)/T$3</f>
        <v>-5.5428423207689301E-2</v>
      </c>
      <c r="L130" s="32">
        <f>-(H130-U$2)/U$3</f>
        <v>0.63672903317599472</v>
      </c>
      <c r="M130" s="32">
        <f>(I130-V$2)/V$3</f>
        <v>6.7825244006172528E-2</v>
      </c>
      <c r="N130" s="32">
        <f>AVERAGE(K130*(1+$W$4),L130*(1-$W$4*2),M130*(1+$W$4))</f>
        <v>0.11128684752870045</v>
      </c>
      <c r="O130" s="31">
        <f>N130*D130</f>
        <v>15.802732349075464</v>
      </c>
      <c r="P130" s="33" t="str">
        <f>IF(SUMIF(LHP!A:A,A130,LHP!C:C)&gt;=1,"L",IF(SUMIF(RHP!A:A,A130,RHP!C:C)&gt;=1,"R","?"))</f>
        <v>R</v>
      </c>
      <c r="Q130" s="36">
        <f>IFERROR(-100*_xlfn.XMATCH(A130,Injuries!A:A),O130)</f>
        <v>15.802732349075464</v>
      </c>
    </row>
    <row r="131" spans="1:17" x14ac:dyDescent="0.2">
      <c r="A131" t="s">
        <v>417</v>
      </c>
      <c r="B131" t="s">
        <v>47</v>
      </c>
      <c r="C131">
        <v>7</v>
      </c>
      <c r="D131">
        <v>33</v>
      </c>
      <c r="E131">
        <v>4</v>
      </c>
      <c r="F131">
        <v>8</v>
      </c>
      <c r="G131" s="2">
        <v>0.14299999999999999</v>
      </c>
      <c r="H131" s="30">
        <f>E131/D131</f>
        <v>0.12121212121212122</v>
      </c>
      <c r="I131" s="30">
        <f>F131/D131</f>
        <v>0.24242424242424243</v>
      </c>
      <c r="J131" s="31">
        <f>D131/C131</f>
        <v>4.7142857142857144</v>
      </c>
      <c r="K131" s="32">
        <f>-(G131-T$2)/T$3</f>
        <v>1.4118093532695617</v>
      </c>
      <c r="L131" s="32">
        <f>-(H131-U$2)/U$3</f>
        <v>-0.47129854581767294</v>
      </c>
      <c r="M131" s="32">
        <f>(I131-V$2)/V$3</f>
        <v>-8.2465745936469131E-2</v>
      </c>
      <c r="N131" s="32">
        <f>AVERAGE(K131*(1+$W$4),L131*(1-$W$4*2),M131*(1+$W$4))</f>
        <v>0.47534341208584313</v>
      </c>
      <c r="O131" s="31">
        <f>N131*D131</f>
        <v>15.686332598832823</v>
      </c>
      <c r="P131" s="33" t="str">
        <f>IF(SUMIF(LHP!A:A,A131,LHP!C:C)&gt;=1,"L",IF(SUMIF(RHP!A:A,A131,RHP!C:C)&gt;=1,"R","?"))</f>
        <v>L</v>
      </c>
      <c r="Q131" s="36">
        <f>IFERROR(-100*_xlfn.XMATCH(A131,Injuries!A:A),O131)</f>
        <v>15.686332598832823</v>
      </c>
    </row>
    <row r="132" spans="1:17" x14ac:dyDescent="0.2">
      <c r="A132" t="s">
        <v>14</v>
      </c>
      <c r="B132" t="s">
        <v>12</v>
      </c>
      <c r="C132">
        <v>28</v>
      </c>
      <c r="D132">
        <v>120</v>
      </c>
      <c r="E132">
        <v>12</v>
      </c>
      <c r="F132">
        <v>28</v>
      </c>
      <c r="G132" s="2">
        <v>0.2</v>
      </c>
      <c r="H132" s="30">
        <f>E132/D132</f>
        <v>0.1</v>
      </c>
      <c r="I132" s="30">
        <f>F132/D132</f>
        <v>0.23333333333333334</v>
      </c>
      <c r="J132" s="31">
        <f>D132/C132</f>
        <v>4.2857142857142856</v>
      </c>
      <c r="K132" s="32">
        <f>-(G132-T$2)/T$3</f>
        <v>0.52210133987378149</v>
      </c>
      <c r="L132" s="32">
        <f>-(H132-U$2)/U$3</f>
        <v>-8.5340863556118227E-3</v>
      </c>
      <c r="M132" s="32">
        <f>(I132-V$2)/V$3</f>
        <v>-0.20558874923563342</v>
      </c>
      <c r="N132" s="32">
        <f>AVERAGE(K132*(1+$W$4),L132*(1-$W$4*2),M132*(1+$W$4))</f>
        <v>0.13045789837329308</v>
      </c>
      <c r="O132" s="31">
        <f>N132*D132</f>
        <v>15.654947804795169</v>
      </c>
      <c r="P132" s="33" t="str">
        <f>IF(SUMIF(LHP!A:A,A132,LHP!C:C)&gt;=1,"L",IF(SUMIF(RHP!A:A,A132,RHP!C:C)&gt;=1,"R","?"))</f>
        <v>L</v>
      </c>
      <c r="Q132" s="36">
        <f>IFERROR(-100*_xlfn.XMATCH(A132,Injuries!A:A),O132)</f>
        <v>15.654947804795169</v>
      </c>
    </row>
    <row r="133" spans="1:17" x14ac:dyDescent="0.2">
      <c r="A133" t="s">
        <v>292</v>
      </c>
      <c r="B133" t="s">
        <v>65</v>
      </c>
      <c r="C133">
        <v>30</v>
      </c>
      <c r="D133">
        <v>114</v>
      </c>
      <c r="E133">
        <v>8</v>
      </c>
      <c r="F133">
        <v>32</v>
      </c>
      <c r="G133" s="2">
        <v>0.25700000000000001</v>
      </c>
      <c r="H133" s="30">
        <f>E133/D133</f>
        <v>7.0175438596491224E-2</v>
      </c>
      <c r="I133" s="30">
        <f>F133/D133</f>
        <v>0.2807017543859649</v>
      </c>
      <c r="J133" s="31">
        <f>D133/C133</f>
        <v>3.8</v>
      </c>
      <c r="K133" s="32">
        <f>-(G133-T$2)/T$3</f>
        <v>-0.36760667352199827</v>
      </c>
      <c r="L133" s="32">
        <f>-(H133-U$2)/U$3</f>
        <v>0.64211970251209849</v>
      </c>
      <c r="M133" s="32">
        <f>(I133-V$2)/V$3</f>
        <v>0.43594689953369581</v>
      </c>
      <c r="N133" s="32">
        <f>AVERAGE(K133*(1+$W$4),L133*(1-$W$4*2),M133*(1+$W$4))</f>
        <v>0.13549504459022374</v>
      </c>
      <c r="O133" s="31">
        <f>N133*D133</f>
        <v>15.446435083285506</v>
      </c>
      <c r="P133" s="33" t="str">
        <f>IF(SUMIF(LHP!A:A,A133,LHP!C:C)&gt;=1,"L",IF(SUMIF(RHP!A:A,A133,RHP!C:C)&gt;=1,"R","?"))</f>
        <v>L</v>
      </c>
      <c r="Q133" s="36">
        <f>IFERROR(-100*_xlfn.XMATCH(A133,Injuries!A:A),O133)</f>
        <v>15.446435083285506</v>
      </c>
    </row>
    <row r="134" spans="1:17" x14ac:dyDescent="0.2">
      <c r="A134" t="s">
        <v>106</v>
      </c>
      <c r="B134" t="s">
        <v>48</v>
      </c>
      <c r="C134">
        <v>6</v>
      </c>
      <c r="D134">
        <v>55</v>
      </c>
      <c r="E134">
        <v>3</v>
      </c>
      <c r="F134">
        <v>12</v>
      </c>
      <c r="G134" s="2">
        <v>0.192</v>
      </c>
      <c r="H134" s="30">
        <f>E134/D134</f>
        <v>5.4545454545454543E-2</v>
      </c>
      <c r="I134" s="30">
        <f>F134/D134</f>
        <v>0.21818181818181817</v>
      </c>
      <c r="J134" s="31">
        <f>D134/C134</f>
        <v>9.1666666666666661</v>
      </c>
      <c r="K134" s="32">
        <f>-(G134-T$2)/T$3</f>
        <v>0.64697263999950505</v>
      </c>
      <c r="L134" s="32">
        <f>-(H134-U$2)/U$3</f>
        <v>0.98310404106309091</v>
      </c>
      <c r="M134" s="32">
        <f>(I134-V$2)/V$3</f>
        <v>-0.41079375473424068</v>
      </c>
      <c r="N134" s="32">
        <f>AVERAGE(K134*(1+$W$4),L134*(1-$W$4*2),M134*(1+$W$4))</f>
        <v>0.2622585423710419</v>
      </c>
      <c r="O134" s="31">
        <f>N134*D134</f>
        <v>14.424219830407305</v>
      </c>
      <c r="P134" s="33" t="str">
        <f>IF(SUMIF(LHP!A:A,A134,LHP!C:C)&gt;=1,"L",IF(SUMIF(RHP!A:A,A134,RHP!C:C)&gt;=1,"R","?"))</f>
        <v>L</v>
      </c>
      <c r="Q134" s="36">
        <f>IFERROR(-100*_xlfn.XMATCH(A134,Injuries!A:A),O134)</f>
        <v>14.424219830407305</v>
      </c>
    </row>
    <row r="135" spans="1:17" x14ac:dyDescent="0.2">
      <c r="A135" t="s">
        <v>195</v>
      </c>
      <c r="B135" t="s">
        <v>66</v>
      </c>
      <c r="C135">
        <v>30</v>
      </c>
      <c r="D135">
        <v>111</v>
      </c>
      <c r="E135">
        <v>10</v>
      </c>
      <c r="F135">
        <v>29</v>
      </c>
      <c r="G135" s="2">
        <v>0.23</v>
      </c>
      <c r="H135" s="30">
        <f>E135/D135</f>
        <v>9.0090090090090086E-2</v>
      </c>
      <c r="I135" s="30">
        <f>F135/D135</f>
        <v>0.26126126126126126</v>
      </c>
      <c r="J135" s="31">
        <f>D135/C135</f>
        <v>3.7</v>
      </c>
      <c r="K135" s="32">
        <f>-(G135-T$2)/T$3</f>
        <v>5.3833964402318413E-2</v>
      </c>
      <c r="L135" s="32">
        <f>-(H135-U$2)/U$3</f>
        <v>0.20766089277531274</v>
      </c>
      <c r="M135" s="32">
        <f>(I135-V$2)/V$3</f>
        <v>0.17265399062936657</v>
      </c>
      <c r="N135" s="32">
        <f>AVERAGE(K135*(1+$W$4),L135*(1-$W$4*2),M135*(1+$W$4))</f>
        <v>0.12898013005908754</v>
      </c>
      <c r="O135" s="31">
        <f>N135*D135</f>
        <v>14.316794436558716</v>
      </c>
      <c r="P135" s="33" t="str">
        <f>IF(SUMIF(LHP!A:A,A135,LHP!C:C)&gt;=1,"L",IF(SUMIF(RHP!A:A,A135,RHP!C:C)&gt;=1,"R","?"))</f>
        <v>L</v>
      </c>
      <c r="Q135" s="36">
        <f>IFERROR(-100*_xlfn.XMATCH(A135,Injuries!A:A),O135)</f>
        <v>14.316794436558716</v>
      </c>
    </row>
    <row r="136" spans="1:17" x14ac:dyDescent="0.2">
      <c r="A136" t="s">
        <v>9</v>
      </c>
      <c r="B136" t="s">
        <v>10</v>
      </c>
      <c r="C136">
        <v>25</v>
      </c>
      <c r="D136">
        <v>104</v>
      </c>
      <c r="E136">
        <v>15</v>
      </c>
      <c r="F136">
        <v>27</v>
      </c>
      <c r="G136" s="2">
        <v>0.19800000000000001</v>
      </c>
      <c r="H136" s="30">
        <f>E136/D136</f>
        <v>0.14423076923076922</v>
      </c>
      <c r="I136" s="30">
        <f>F136/D136</f>
        <v>0.25961538461538464</v>
      </c>
      <c r="J136" s="31">
        <f>D136/C136</f>
        <v>4.16</v>
      </c>
      <c r="K136" s="32">
        <f>-(G136-T$2)/T$3</f>
        <v>0.55331916490521238</v>
      </c>
      <c r="L136" s="32">
        <f>-(H136-U$2)/U$3</f>
        <v>-0.9734742641899643</v>
      </c>
      <c r="M136" s="32">
        <f>(I136-V$2)/V$3</f>
        <v>0.15036301030233526</v>
      </c>
      <c r="N136" s="32">
        <f>AVERAGE(K136*(1+$W$4),L136*(1-$W$4*2),M136*(1+$W$4))</f>
        <v>0.13095519563815081</v>
      </c>
      <c r="O136" s="31">
        <f>N136*D136</f>
        <v>13.619340346367684</v>
      </c>
      <c r="P136" s="33" t="str">
        <f>IF(SUMIF(LHP!A:A,A136,LHP!C:C)&gt;=1,"L",IF(SUMIF(RHP!A:A,A136,RHP!C:C)&gt;=1,"R","?"))</f>
        <v>R</v>
      </c>
      <c r="Q136" s="36">
        <f>IFERROR(-100*_xlfn.XMATCH(A136,Injuries!A:A),O136)</f>
        <v>13.619340346367684</v>
      </c>
    </row>
    <row r="137" spans="1:17" x14ac:dyDescent="0.2">
      <c r="A137" t="s">
        <v>488</v>
      </c>
      <c r="B137" t="s">
        <v>105</v>
      </c>
      <c r="C137">
        <v>8</v>
      </c>
      <c r="D137">
        <v>39</v>
      </c>
      <c r="E137">
        <v>7</v>
      </c>
      <c r="F137">
        <v>12</v>
      </c>
      <c r="G137" s="2">
        <v>0.188</v>
      </c>
      <c r="H137" s="30">
        <f>E137/D137</f>
        <v>0.17948717948717949</v>
      </c>
      <c r="I137" s="30">
        <f>F137/D137</f>
        <v>0.30769230769230771</v>
      </c>
      <c r="J137" s="31">
        <f>D137/C137</f>
        <v>4.875</v>
      </c>
      <c r="K137" s="32">
        <f>-(G137-T$2)/T$3</f>
        <v>0.70940829006236683</v>
      </c>
      <c r="L137" s="32">
        <f>-(H137-U$2)/U$3</f>
        <v>-1.742629478405753</v>
      </c>
      <c r="M137" s="32">
        <f>(I137-V$2)/V$3</f>
        <v>0.80149427774983839</v>
      </c>
      <c r="N137" s="32">
        <f>AVERAGE(K137*(1+$W$4),L137*(1-$W$4*2),M137*(1+$W$4))</f>
        <v>0.33910449018745997</v>
      </c>
      <c r="O137" s="31">
        <f>N137*D137</f>
        <v>13.225075117310938</v>
      </c>
      <c r="P137" s="33" t="str">
        <f>IF(SUMIF(LHP!A:A,A137,LHP!C:C)&gt;=1,"L",IF(SUMIF(RHP!A:A,A137,RHP!C:C)&gt;=1,"R","?"))</f>
        <v>R</v>
      </c>
      <c r="Q137" s="36">
        <f>IFERROR(-100*_xlfn.XMATCH(A137,Injuries!A:A),O137)</f>
        <v>13.225075117310938</v>
      </c>
    </row>
    <row r="138" spans="1:17" x14ac:dyDescent="0.2">
      <c r="A138" t="s">
        <v>89</v>
      </c>
      <c r="B138" t="s">
        <v>16</v>
      </c>
      <c r="C138">
        <v>29</v>
      </c>
      <c r="D138">
        <v>142</v>
      </c>
      <c r="E138">
        <v>8</v>
      </c>
      <c r="F138">
        <v>30</v>
      </c>
      <c r="G138" s="2">
        <v>0.21199999999999999</v>
      </c>
      <c r="H138" s="30">
        <f>E138/D138</f>
        <v>5.6338028169014086E-2</v>
      </c>
      <c r="I138" s="30">
        <f>F138/D138</f>
        <v>0.21126760563380281</v>
      </c>
      <c r="J138" s="31">
        <f>D138/C138</f>
        <v>4.8965517241379306</v>
      </c>
      <c r="K138" s="32">
        <f>-(G138-T$2)/T$3</f>
        <v>0.33479438968519654</v>
      </c>
      <c r="L138" s="32">
        <f>-(H138-U$2)/U$3</f>
        <v>0.94399718533390253</v>
      </c>
      <c r="M138" s="32">
        <f>(I138-V$2)/V$3</f>
        <v>-0.50443660231388665</v>
      </c>
      <c r="N138" s="32">
        <f>AVERAGE(K138*(1+$W$4),L138*(1-$W$4*2),M138*(1+$W$4))</f>
        <v>8.6648608960362861E-2</v>
      </c>
      <c r="O138" s="31">
        <f>N138*D138</f>
        <v>12.304102472371525</v>
      </c>
      <c r="P138" s="33" t="str">
        <f>IF(SUMIF(LHP!A:A,A138,LHP!C:C)&gt;=1,"L",IF(SUMIF(RHP!A:A,A138,RHP!C:C)&gt;=1,"R","?"))</f>
        <v>R</v>
      </c>
      <c r="Q138" s="36">
        <f>IFERROR(-100*_xlfn.XMATCH(A138,Injuries!A:A),O138)</f>
        <v>12.304102472371525</v>
      </c>
    </row>
    <row r="139" spans="1:17" x14ac:dyDescent="0.2">
      <c r="A139" t="s">
        <v>99</v>
      </c>
      <c r="B139" t="s">
        <v>12</v>
      </c>
      <c r="C139">
        <v>23</v>
      </c>
      <c r="D139">
        <v>80</v>
      </c>
      <c r="E139">
        <v>6</v>
      </c>
      <c r="F139">
        <v>19</v>
      </c>
      <c r="G139" s="2">
        <v>0.216</v>
      </c>
      <c r="H139" s="30">
        <f>E139/D139</f>
        <v>7.4999999999999997E-2</v>
      </c>
      <c r="I139" s="30">
        <f>F139/D139</f>
        <v>0.23749999999999999</v>
      </c>
      <c r="J139" s="31">
        <f>D139/C139</f>
        <v>3.4782608695652173</v>
      </c>
      <c r="K139" s="32">
        <f>-(G139-T$2)/T$3</f>
        <v>0.2723587396223347</v>
      </c>
      <c r="L139" s="32">
        <f>-(H139-U$2)/U$3</f>
        <v>0.53686688372467473</v>
      </c>
      <c r="M139" s="32">
        <f>(I139-V$2)/V$3</f>
        <v>-0.14915737272351667</v>
      </c>
      <c r="N139" s="32">
        <f>AVERAGE(K139*(1+$W$4),L139*(1-$W$4*2),M139*(1+$W$4))</f>
        <v>0.14081171682861995</v>
      </c>
      <c r="O139" s="31">
        <f>N139*D139</f>
        <v>11.264937346289596</v>
      </c>
      <c r="P139" s="33" t="str">
        <f>IF(SUMIF(LHP!A:A,A139,LHP!C:C)&gt;=1,"L",IF(SUMIF(RHP!A:A,A139,RHP!C:C)&gt;=1,"R","?"))</f>
        <v>R</v>
      </c>
      <c r="Q139" s="36">
        <f>IFERROR(-100*_xlfn.XMATCH(A139,Injuries!A:A),O139)</f>
        <v>11.264937346289596</v>
      </c>
    </row>
    <row r="140" spans="1:17" x14ac:dyDescent="0.2">
      <c r="A140" t="s">
        <v>129</v>
      </c>
      <c r="B140" t="s">
        <v>12</v>
      </c>
      <c r="C140">
        <v>19</v>
      </c>
      <c r="D140">
        <v>113</v>
      </c>
      <c r="E140">
        <v>10</v>
      </c>
      <c r="F140">
        <v>28</v>
      </c>
      <c r="G140" s="2">
        <v>0.22500000000000001</v>
      </c>
      <c r="H140" s="30">
        <f>E140/D140</f>
        <v>8.8495575221238937E-2</v>
      </c>
      <c r="I140" s="30">
        <f>F140/D140</f>
        <v>0.24778761061946902</v>
      </c>
      <c r="J140" s="31">
        <f>D140/C140</f>
        <v>5.9473684210526319</v>
      </c>
      <c r="K140" s="32">
        <f>-(G140-T$2)/T$3</f>
        <v>0.13187852698089567</v>
      </c>
      <c r="L140" s="32">
        <f>-(H140-U$2)/U$3</f>
        <v>0.24244689102646702</v>
      </c>
      <c r="M140" s="32">
        <f>(I140-V$2)/V$3</f>
        <v>-9.8268059369623333E-3</v>
      </c>
      <c r="N140" s="32">
        <f>AVERAGE(K140*(1+$W$4),L140*(1-$W$4*2),M140*(1+$W$4))</f>
        <v>9.126269893938338E-2</v>
      </c>
      <c r="O140" s="31">
        <f>N140*D140</f>
        <v>10.312684980150323</v>
      </c>
      <c r="P140" s="33" t="str">
        <f>IF(SUMIF(LHP!A:A,A140,LHP!C:C)&gt;=1,"L",IF(SUMIF(RHP!A:A,A140,RHP!C:C)&gt;=1,"R","?"))</f>
        <v>R</v>
      </c>
      <c r="Q140" s="36">
        <f>IFERROR(-100*_xlfn.XMATCH(A140,Injuries!A:A),O140)</f>
        <v>10.312684980150323</v>
      </c>
    </row>
    <row r="141" spans="1:17" x14ac:dyDescent="0.2">
      <c r="A141" t="s">
        <v>537</v>
      </c>
      <c r="B141" t="s">
        <v>11</v>
      </c>
      <c r="C141">
        <v>5</v>
      </c>
      <c r="D141">
        <v>33</v>
      </c>
      <c r="E141">
        <v>4</v>
      </c>
      <c r="F141">
        <v>8</v>
      </c>
      <c r="G141" s="2">
        <v>0.17199999999999999</v>
      </c>
      <c r="H141" s="30">
        <f>E141/D141</f>
        <v>0.12121212121212122</v>
      </c>
      <c r="I141" s="30">
        <f>F141/D141</f>
        <v>0.24242424242424243</v>
      </c>
      <c r="J141" s="31">
        <f>D141/C141</f>
        <v>6.6</v>
      </c>
      <c r="K141" s="32">
        <f>-(G141-T$2)/T$3</f>
        <v>0.95915089031381406</v>
      </c>
      <c r="L141" s="32">
        <f>-(H141-U$2)/U$3</f>
        <v>-0.47129854581767294</v>
      </c>
      <c r="M141" s="32">
        <f>(I141-V$2)/V$3</f>
        <v>-8.2465745936469131E-2</v>
      </c>
      <c r="N141" s="32">
        <f>AVERAGE(K141*(1+$W$4),L141*(1-$W$4*2),M141*(1+$W$4))</f>
        <v>0.28673571918761492</v>
      </c>
      <c r="O141" s="31">
        <f>N141*D141</f>
        <v>9.4622787331912921</v>
      </c>
      <c r="P141" s="33" t="str">
        <f>IF(SUMIF(LHP!A:A,A141,LHP!C:C)&gt;=1,"L",IF(SUMIF(RHP!A:A,A141,RHP!C:C)&gt;=1,"R","?"))</f>
        <v>R</v>
      </c>
      <c r="Q141" s="36">
        <f>IFERROR(-100*_xlfn.XMATCH(A141,Injuries!A:A),O141)</f>
        <v>9.4622787331912921</v>
      </c>
    </row>
    <row r="142" spans="1:17" x14ac:dyDescent="0.2">
      <c r="A142" t="s">
        <v>408</v>
      </c>
      <c r="B142" t="s">
        <v>86</v>
      </c>
      <c r="C142">
        <v>6</v>
      </c>
      <c r="D142">
        <v>72</v>
      </c>
      <c r="E142">
        <v>5</v>
      </c>
      <c r="F142">
        <v>16</v>
      </c>
      <c r="G142" s="2">
        <v>0.20899999999999999</v>
      </c>
      <c r="H142" s="30">
        <f>E142/D142</f>
        <v>6.9444444444444448E-2</v>
      </c>
      <c r="I142" s="30">
        <f>F142/D142</f>
        <v>0.22222222222222221</v>
      </c>
      <c r="J142" s="31">
        <f>D142/C142</f>
        <v>12</v>
      </c>
      <c r="K142" s="32">
        <f>-(G142-T$2)/T$3</f>
        <v>0.38162112723234287</v>
      </c>
      <c r="L142" s="32">
        <f>-(H142-U$2)/U$3</f>
        <v>0.65806709929807161</v>
      </c>
      <c r="M142" s="32">
        <f>(I142-V$2)/V$3</f>
        <v>-0.35607241993461214</v>
      </c>
      <c r="N142" s="32">
        <f>AVERAGE(K142*(1+$W$4),L142*(1-$W$4*2),M142*(1+$W$4))</f>
        <v>0.12032314459039972</v>
      </c>
      <c r="O142" s="31">
        <f>N142*D142</f>
        <v>8.6632664105087791</v>
      </c>
      <c r="P142" s="33" t="str">
        <f>IF(SUMIF(LHP!A:A,A142,LHP!C:C)&gt;=1,"L",IF(SUMIF(RHP!A:A,A142,RHP!C:C)&gt;=1,"R","?"))</f>
        <v>L</v>
      </c>
      <c r="Q142" s="36">
        <f>IFERROR(-100*_xlfn.XMATCH(A142,Injuries!A:A),O142)</f>
        <v>8.6632664105087791</v>
      </c>
    </row>
    <row r="143" spans="1:17" x14ac:dyDescent="0.2">
      <c r="A143" t="s">
        <v>304</v>
      </c>
      <c r="B143" t="s">
        <v>16</v>
      </c>
      <c r="C143">
        <v>7</v>
      </c>
      <c r="D143">
        <v>54</v>
      </c>
      <c r="E143">
        <v>7</v>
      </c>
      <c r="F143">
        <v>18</v>
      </c>
      <c r="G143" s="2">
        <v>0.26700000000000002</v>
      </c>
      <c r="H143" s="30">
        <f>E143/D143</f>
        <v>0.12962962962962962</v>
      </c>
      <c r="I143" s="30">
        <f>F143/D143</f>
        <v>0.33333333333333331</v>
      </c>
      <c r="J143" s="31">
        <f>D143/C143</f>
        <v>7.7142857142857144</v>
      </c>
      <c r="K143" s="32">
        <f>-(G143-T$2)/T$3</f>
        <v>-0.52369579867915284</v>
      </c>
      <c r="L143" s="32">
        <f>-(H143-U$2)/U$3</f>
        <v>-0.65493523608039539</v>
      </c>
      <c r="M143" s="32">
        <f>(I143-V$2)/V$3</f>
        <v>1.1487642870551731</v>
      </c>
      <c r="N143" s="32">
        <f>AVERAGE(K143*(1+$W$4),L143*(1-$W$4*2),M143*(1+$W$4))</f>
        <v>0.15128933080994256</v>
      </c>
      <c r="O143" s="31">
        <f>N143*D143</f>
        <v>8.1696238637368985</v>
      </c>
      <c r="P143" s="33" t="str">
        <f>IF(SUMIF(LHP!A:A,A143,LHP!C:C)&gt;=1,"L",IF(SUMIF(RHP!A:A,A143,RHP!C:C)&gt;=1,"R","?"))</f>
        <v>R</v>
      </c>
      <c r="Q143" s="36">
        <f>IFERROR(-100*_xlfn.XMATCH(A143,Injuries!A:A),O143)</f>
        <v>8.1696238637368985</v>
      </c>
    </row>
    <row r="144" spans="1:17" x14ac:dyDescent="0.2">
      <c r="A144" t="s">
        <v>443</v>
      </c>
      <c r="B144" t="s">
        <v>27</v>
      </c>
      <c r="C144">
        <v>11</v>
      </c>
      <c r="D144">
        <v>54</v>
      </c>
      <c r="E144">
        <v>5</v>
      </c>
      <c r="F144">
        <v>14</v>
      </c>
      <c r="G144" s="2">
        <v>0.224</v>
      </c>
      <c r="H144" s="30">
        <f>E144/D144</f>
        <v>9.2592592592592587E-2</v>
      </c>
      <c r="I144" s="30">
        <f>F144/D144</f>
        <v>0.25925925925925924</v>
      </c>
      <c r="J144" s="31">
        <f>D144/C144</f>
        <v>4.9090909090909092</v>
      </c>
      <c r="K144" s="32">
        <f>-(G144-T$2)/T$3</f>
        <v>0.14748743949661111</v>
      </c>
      <c r="L144" s="32">
        <f>-(H144-U$2)/U$3</f>
        <v>0.15306620107558438</v>
      </c>
      <c r="M144" s="32">
        <f>(I144-V$2)/V$3</f>
        <v>0.14553981572864957</v>
      </c>
      <c r="N144" s="32">
        <f>AVERAGE(K144*(1+$W$4),L144*(1-$W$4*2),M144*(1+$W$4))</f>
        <v>0.14760572318978935</v>
      </c>
      <c r="O144" s="31">
        <f>N144*D144</f>
        <v>7.9707090522486244</v>
      </c>
      <c r="P144" s="33" t="str">
        <f>IF(SUMIF(LHP!A:A,A144,LHP!C:C)&gt;=1,"L",IF(SUMIF(RHP!A:A,A144,RHP!C:C)&gt;=1,"R","?"))</f>
        <v>R</v>
      </c>
      <c r="Q144" s="36">
        <f>IFERROR(-100*_xlfn.XMATCH(A144,Injuries!A:A),O144)</f>
        <v>7.9707090522486244</v>
      </c>
    </row>
    <row r="145" spans="1:17" x14ac:dyDescent="0.2">
      <c r="A145" t="s">
        <v>442</v>
      </c>
      <c r="B145" t="s">
        <v>86</v>
      </c>
      <c r="C145">
        <v>5</v>
      </c>
      <c r="D145">
        <v>26</v>
      </c>
      <c r="E145">
        <v>5</v>
      </c>
      <c r="F145">
        <v>7</v>
      </c>
      <c r="G145" s="2">
        <v>0.158</v>
      </c>
      <c r="H145" s="30">
        <f>E145/D145</f>
        <v>0.19230769230769232</v>
      </c>
      <c r="I145" s="30">
        <f>F145/D145</f>
        <v>0.26923076923076922</v>
      </c>
      <c r="J145" s="31">
        <f>D145/C145</f>
        <v>5.2</v>
      </c>
      <c r="K145" s="32">
        <f>-(G145-T$2)/T$3</f>
        <v>1.1776756655338299</v>
      </c>
      <c r="L145" s="32">
        <f>-(H145-U$2)/U$3</f>
        <v>-2.0223222835751309</v>
      </c>
      <c r="M145" s="32">
        <f>(I145-V$2)/V$3</f>
        <v>0.28058926379183546</v>
      </c>
      <c r="N145" s="32">
        <f>AVERAGE(K145*(1+$W$4),L145*(1-$W$4*2),M145*(1+$W$4))</f>
        <v>0.27055667328983873</v>
      </c>
      <c r="O145" s="31">
        <f>N145*D145</f>
        <v>7.0344735055358072</v>
      </c>
      <c r="P145" s="33" t="str">
        <f>IF(SUMIF(LHP!A:A,A145,LHP!C:C)&gt;=1,"L",IF(SUMIF(RHP!A:A,A145,RHP!C:C)&gt;=1,"R","?"))</f>
        <v>R</v>
      </c>
      <c r="Q145" s="36">
        <f>IFERROR(-100*_xlfn.XMATCH(A145,Injuries!A:A),O145)</f>
        <v>7.0344735055358072</v>
      </c>
    </row>
    <row r="146" spans="1:17" x14ac:dyDescent="0.2">
      <c r="A146" t="s">
        <v>404</v>
      </c>
      <c r="B146" t="s">
        <v>8</v>
      </c>
      <c r="C146">
        <v>13</v>
      </c>
      <c r="D146">
        <v>92</v>
      </c>
      <c r="E146">
        <v>13</v>
      </c>
      <c r="F146">
        <v>26</v>
      </c>
      <c r="G146" s="2">
        <v>0.22800000000000001</v>
      </c>
      <c r="H146" s="30">
        <f>E146/D146</f>
        <v>0.14130434782608695</v>
      </c>
      <c r="I146" s="30">
        <f>F146/D146</f>
        <v>0.28260869565217389</v>
      </c>
      <c r="J146" s="31">
        <f>D146/C146</f>
        <v>7.0769230769230766</v>
      </c>
      <c r="K146" s="32">
        <f>-(G146-T$2)/T$3</f>
        <v>8.5051789433749317E-2</v>
      </c>
      <c r="L146" s="32">
        <f>-(H146-U$2)/U$3</f>
        <v>-0.90963134127086731</v>
      </c>
      <c r="M146" s="32">
        <f>(I146-V$2)/V$3</f>
        <v>0.46177361647287968</v>
      </c>
      <c r="N146" s="32">
        <f>AVERAGE(K146*(1+$W$4),L146*(1-$W$4*2),M146*(1+$W$4))</f>
        <v>7.6238695582617533E-2</v>
      </c>
      <c r="O146" s="31">
        <f>N146*D146</f>
        <v>7.013959993600813</v>
      </c>
      <c r="P146" s="33" t="str">
        <f>IF(SUMIF(LHP!A:A,A146,LHP!C:C)&gt;=1,"L",IF(SUMIF(RHP!A:A,A146,RHP!C:C)&gt;=1,"R","?"))</f>
        <v>R</v>
      </c>
      <c r="Q146" s="36">
        <f>IFERROR(-100*_xlfn.XMATCH(A146,Injuries!A:A),O146)</f>
        <v>7.013959993600813</v>
      </c>
    </row>
    <row r="147" spans="1:17" x14ac:dyDescent="0.2">
      <c r="A147" t="s">
        <v>316</v>
      </c>
      <c r="B147" t="s">
        <v>61</v>
      </c>
      <c r="C147">
        <v>28</v>
      </c>
      <c r="D147">
        <v>102</v>
      </c>
      <c r="E147">
        <v>10</v>
      </c>
      <c r="F147">
        <v>30</v>
      </c>
      <c r="G147" s="2">
        <v>0.26400000000000001</v>
      </c>
      <c r="H147" s="30">
        <f>E147/D147</f>
        <v>9.8039215686274508E-2</v>
      </c>
      <c r="I147" s="30">
        <f>F147/D147</f>
        <v>0.29411764705882354</v>
      </c>
      <c r="J147" s="31">
        <f>D147/C147</f>
        <v>3.6428571428571428</v>
      </c>
      <c r="K147" s="32">
        <f>-(G147-T$2)/T$3</f>
        <v>-0.47686906113200644</v>
      </c>
      <c r="L147" s="32">
        <f>-(H147-U$2)/U$3</f>
        <v>3.4242460317351966E-2</v>
      </c>
      <c r="M147" s="32">
        <f>(I147-V$2)/V$3</f>
        <v>0.61764544929407272</v>
      </c>
      <c r="N147" s="32">
        <f>AVERAGE(K147*(1+$W$4),L147*(1-$W$4*2),M147*(1+$W$4))</f>
        <v>6.4363905120419604E-2</v>
      </c>
      <c r="O147" s="31">
        <f>N147*D147</f>
        <v>6.5651183222827996</v>
      </c>
      <c r="P147" s="33" t="str">
        <f>IF(SUMIF(LHP!A:A,A147,LHP!C:C)&gt;=1,"L",IF(SUMIF(RHP!A:A,A147,RHP!C:C)&gt;=1,"R","?"))</f>
        <v>L</v>
      </c>
      <c r="Q147" s="36">
        <f>IFERROR(-100*_xlfn.XMATCH(A147,Injuries!A:A),O147)</f>
        <v>6.5651183222827996</v>
      </c>
    </row>
    <row r="148" spans="1:17" x14ac:dyDescent="0.2">
      <c r="A148" t="s">
        <v>112</v>
      </c>
      <c r="B148" t="s">
        <v>64</v>
      </c>
      <c r="C148">
        <v>26</v>
      </c>
      <c r="D148">
        <v>116</v>
      </c>
      <c r="E148">
        <v>7</v>
      </c>
      <c r="F148">
        <v>28</v>
      </c>
      <c r="G148" s="2">
        <v>0.24099999999999999</v>
      </c>
      <c r="H148" s="30">
        <f>E148/D148</f>
        <v>6.0344827586206899E-2</v>
      </c>
      <c r="I148" s="30">
        <f>F148/D148</f>
        <v>0.2413793103448276</v>
      </c>
      <c r="J148" s="31">
        <f>D148/C148</f>
        <v>4.4615384615384617</v>
      </c>
      <c r="K148" s="32">
        <f>-(G148-T$2)/T$3</f>
        <v>-0.1178640732705511</v>
      </c>
      <c r="L148" s="32">
        <f>-(H148-U$2)/U$3</f>
        <v>0.85658469377173907</v>
      </c>
      <c r="M148" s="32">
        <f>(I148-V$2)/V$3</f>
        <v>-9.66178152812006E-2</v>
      </c>
      <c r="N148" s="32">
        <f>AVERAGE(K148*(1+$W$4),L148*(1-$W$4*2),M148*(1+$W$4))</f>
        <v>5.3396662065393306E-2</v>
      </c>
      <c r="O148" s="31">
        <f>N148*D148</f>
        <v>6.1940127995856233</v>
      </c>
      <c r="P148" s="33" t="str">
        <f>IF(SUMIF(LHP!A:A,A148,LHP!C:C)&gt;=1,"L",IF(SUMIF(RHP!A:A,A148,RHP!C:C)&gt;=1,"R","?"))</f>
        <v>R</v>
      </c>
      <c r="Q148" s="36">
        <f>IFERROR(-100*_xlfn.XMATCH(A148,Injuries!A:A),O148)</f>
        <v>6.1940127995856233</v>
      </c>
    </row>
    <row r="149" spans="1:17" x14ac:dyDescent="0.2">
      <c r="A149" t="s">
        <v>463</v>
      </c>
      <c r="B149" t="s">
        <v>30</v>
      </c>
      <c r="C149">
        <v>7</v>
      </c>
      <c r="D149">
        <v>36</v>
      </c>
      <c r="E149">
        <v>0</v>
      </c>
      <c r="F149">
        <v>11</v>
      </c>
      <c r="G149" s="2">
        <v>0.314</v>
      </c>
      <c r="H149" s="30">
        <f>E149/D149</f>
        <v>0</v>
      </c>
      <c r="I149" s="30">
        <f>F149/D149</f>
        <v>0.30555555555555558</v>
      </c>
      <c r="J149" s="31">
        <f>D149/C149</f>
        <v>5.1428571428571432</v>
      </c>
      <c r="K149" s="32">
        <f>-(G149-T$2)/T$3</f>
        <v>-1.257314686917778</v>
      </c>
      <c r="L149" s="32">
        <f>-(H149-U$2)/U$3</f>
        <v>2.1730697939655341</v>
      </c>
      <c r="M149" s="32">
        <f>(I149-V$2)/V$3</f>
        <v>0.77255511030772728</v>
      </c>
      <c r="N149" s="32">
        <f>AVERAGE(K149*(1+$W$4),L149*(1-$W$4*2),M149*(1+$W$4))</f>
        <v>0.16019514207340121</v>
      </c>
      <c r="O149" s="31">
        <f>N149*D149</f>
        <v>5.7670251146424434</v>
      </c>
      <c r="P149" s="33" t="str">
        <f>IF(SUMIF(LHP!A:A,A149,LHP!C:C)&gt;=1,"L",IF(SUMIF(RHP!A:A,A149,RHP!C:C)&gt;=1,"R","?"))</f>
        <v>L</v>
      </c>
      <c r="Q149" s="36">
        <f>IFERROR(-100*_xlfn.XMATCH(A149,Injuries!A:A),O149)</f>
        <v>5.7670251146424434</v>
      </c>
    </row>
    <row r="150" spans="1:17" x14ac:dyDescent="0.2">
      <c r="A150" t="s">
        <v>74</v>
      </c>
      <c r="B150" t="s">
        <v>48</v>
      </c>
      <c r="C150">
        <v>29</v>
      </c>
      <c r="D150">
        <v>119</v>
      </c>
      <c r="E150">
        <v>11</v>
      </c>
      <c r="F150">
        <v>26</v>
      </c>
      <c r="G150" s="2">
        <v>0.20399999999999999</v>
      </c>
      <c r="H150" s="30">
        <f>E150/D150</f>
        <v>9.2436974789915971E-2</v>
      </c>
      <c r="I150" s="30">
        <f>F150/D150</f>
        <v>0.21848739495798319</v>
      </c>
      <c r="J150" s="31">
        <f>D150/C150</f>
        <v>4.1034482758620694</v>
      </c>
      <c r="K150" s="32">
        <f>-(G150-T$2)/T$3</f>
        <v>0.4596656898109201</v>
      </c>
      <c r="L150" s="32">
        <f>-(H150-U$2)/U$3</f>
        <v>0.15646116509724795</v>
      </c>
      <c r="M150" s="32">
        <f>(I150-V$2)/V$3</f>
        <v>-0.4066551663880501</v>
      </c>
      <c r="N150" s="32">
        <f>AVERAGE(K150*(1+$W$4),L150*(1-$W$4*2),M150*(1+$W$4))</f>
        <v>4.8164578942403814E-2</v>
      </c>
      <c r="O150" s="31">
        <f>N150*D150</f>
        <v>5.7315848941460539</v>
      </c>
      <c r="P150" s="33" t="str">
        <f>IF(SUMIF(LHP!A:A,A150,LHP!C:C)&gt;=1,"L",IF(SUMIF(RHP!A:A,A150,RHP!C:C)&gt;=1,"R","?"))</f>
        <v>R</v>
      </c>
      <c r="Q150" s="36">
        <f>IFERROR(-100*_xlfn.XMATCH(A150,Injuries!A:A),O150)</f>
        <v>5.7315848941460539</v>
      </c>
    </row>
    <row r="151" spans="1:17" x14ac:dyDescent="0.2">
      <c r="A151" t="s">
        <v>137</v>
      </c>
      <c r="B151" t="s">
        <v>16</v>
      </c>
      <c r="C151">
        <v>10</v>
      </c>
      <c r="D151">
        <v>38</v>
      </c>
      <c r="E151">
        <v>2</v>
      </c>
      <c r="F151">
        <v>9</v>
      </c>
      <c r="G151" s="2">
        <v>0.22900000000000001</v>
      </c>
      <c r="H151" s="30">
        <f>E151/D151</f>
        <v>5.2631578947368418E-2</v>
      </c>
      <c r="I151" s="30">
        <f>F151/D151</f>
        <v>0.23684210526315788</v>
      </c>
      <c r="J151" s="31">
        <f>D151/C151</f>
        <v>3.8</v>
      </c>
      <c r="K151" s="32">
        <f>-(G151-T$2)/T$3</f>
        <v>6.9442876918033872E-2</v>
      </c>
      <c r="L151" s="32">
        <f>-(H151-U$2)/U$3</f>
        <v>1.0248572253754573</v>
      </c>
      <c r="M151" s="32">
        <f>(I151-V$2)/V$3</f>
        <v>-0.15806759006753515</v>
      </c>
      <c r="N151" s="32">
        <f>AVERAGE(K151*(1+$W$4),L151*(1-$W$4*2),M151*(1+$W$4))</f>
        <v>0.13388257375028401</v>
      </c>
      <c r="O151" s="31">
        <f>N151*D151</f>
        <v>5.0875378025107922</v>
      </c>
      <c r="P151" s="33" t="str">
        <f>IF(SUMIF(LHP!A:A,A151,LHP!C:C)&gt;=1,"L",IF(SUMIF(RHP!A:A,A151,RHP!C:C)&gt;=1,"R","?"))</f>
        <v>R</v>
      </c>
      <c r="Q151" s="36">
        <f>IFERROR(-100*_xlfn.XMATCH(A151,Injuries!A:A),O151)</f>
        <v>5.0875378025107922</v>
      </c>
    </row>
    <row r="152" spans="1:17" x14ac:dyDescent="0.2">
      <c r="A152" t="s">
        <v>332</v>
      </c>
      <c r="B152" t="s">
        <v>53</v>
      </c>
      <c r="C152">
        <v>20</v>
      </c>
      <c r="D152">
        <v>90</v>
      </c>
      <c r="E152">
        <v>7</v>
      </c>
      <c r="F152">
        <v>26</v>
      </c>
      <c r="G152" s="2">
        <v>0.27200000000000002</v>
      </c>
      <c r="H152" s="30">
        <f>E152/D152</f>
        <v>7.7777777777777779E-2</v>
      </c>
      <c r="I152" s="30">
        <f>F152/D152</f>
        <v>0.28888888888888886</v>
      </c>
      <c r="J152" s="31">
        <f>D152/C152</f>
        <v>4.5</v>
      </c>
      <c r="K152" s="32">
        <f>-(G152-T$2)/T$3</f>
        <v>-0.60174036125773001</v>
      </c>
      <c r="L152" s="32">
        <f>-(H152-U$2)/U$3</f>
        <v>0.47626677593797617</v>
      </c>
      <c r="M152" s="32">
        <f>(I152-V$2)/V$3</f>
        <v>0.54682960425925875</v>
      </c>
      <c r="N152" s="32">
        <f>AVERAGE(K152*(1+$W$4),L152*(1-$W$4*2),M152*(1+$W$4))</f>
        <v>5.6498313906966358E-2</v>
      </c>
      <c r="O152" s="31">
        <f>N152*D152</f>
        <v>5.0848482516269726</v>
      </c>
      <c r="P152" s="33" t="str">
        <f>IF(SUMIF(LHP!A:A,A152,LHP!C:C)&gt;=1,"L",IF(SUMIF(RHP!A:A,A152,RHP!C:C)&gt;=1,"R","?"))</f>
        <v>R</v>
      </c>
      <c r="Q152" s="36">
        <f>IFERROR(-100*_xlfn.XMATCH(A152,Injuries!A:A),O152)</f>
        <v>5.0848482516269726</v>
      </c>
    </row>
    <row r="153" spans="1:17" x14ac:dyDescent="0.2">
      <c r="A153" t="s">
        <v>431</v>
      </c>
      <c r="B153" t="s">
        <v>10</v>
      </c>
      <c r="C153">
        <v>8</v>
      </c>
      <c r="D153">
        <v>47</v>
      </c>
      <c r="E153">
        <v>9</v>
      </c>
      <c r="F153">
        <v>13</v>
      </c>
      <c r="G153" s="2">
        <v>0.19400000000000001</v>
      </c>
      <c r="H153" s="30">
        <f>E153/D153</f>
        <v>0.19148936170212766</v>
      </c>
      <c r="I153" s="30">
        <f>F153/D153</f>
        <v>0.27659574468085107</v>
      </c>
      <c r="J153" s="31">
        <f>D153/C153</f>
        <v>5.875</v>
      </c>
      <c r="K153" s="32">
        <f>-(G153-T$2)/T$3</f>
        <v>0.61575481496807416</v>
      </c>
      <c r="L153" s="32">
        <f>-(H153-U$2)/U$3</f>
        <v>-2.0044695513302768</v>
      </c>
      <c r="M153" s="32">
        <f>(I153-V$2)/V$3</f>
        <v>0.38033703242209155</v>
      </c>
      <c r="N153" s="32">
        <f>AVERAGE(K153*(1+$W$4),L153*(1-$W$4*2),M153*(1+$W$4))</f>
        <v>8.096001119085626E-2</v>
      </c>
      <c r="O153" s="31">
        <f>N153*D153</f>
        <v>3.8051205259702443</v>
      </c>
      <c r="P153" s="33" t="str">
        <f>IF(SUMIF(LHP!A:A,A153,LHP!C:C)&gt;=1,"L",IF(SUMIF(RHP!A:A,A153,RHP!C:C)&gt;=1,"R","?"))</f>
        <v>R</v>
      </c>
      <c r="Q153" s="36">
        <f>IFERROR(-100*_xlfn.XMATCH(A153,Injuries!A:A),O153)</f>
        <v>3.8051205259702443</v>
      </c>
    </row>
    <row r="154" spans="1:17" x14ac:dyDescent="0.2">
      <c r="A154" t="s">
        <v>477</v>
      </c>
      <c r="B154" t="s">
        <v>46</v>
      </c>
      <c r="C154">
        <v>12</v>
      </c>
      <c r="D154">
        <v>50</v>
      </c>
      <c r="E154">
        <v>6</v>
      </c>
      <c r="F154">
        <v>14</v>
      </c>
      <c r="G154" s="2">
        <v>0.23799999999999999</v>
      </c>
      <c r="H154" s="30">
        <f>E154/D154</f>
        <v>0.12</v>
      </c>
      <c r="I154" s="30">
        <f>F154/D154</f>
        <v>0.28000000000000003</v>
      </c>
      <c r="J154" s="31">
        <f>D154/C154</f>
        <v>4.166666666666667</v>
      </c>
      <c r="K154" s="32">
        <f>-(G154-T$2)/T$3</f>
        <v>-7.1037335723404746E-2</v>
      </c>
      <c r="L154" s="32">
        <f>-(H154-U$2)/U$3</f>
        <v>-0.44485486241984074</v>
      </c>
      <c r="M154" s="32">
        <f>(I154-V$2)/V$3</f>
        <v>0.42644266770007672</v>
      </c>
      <c r="N154" s="32">
        <f>AVERAGE(K154*(1+$W$4),L154*(1-$W$4*2),M154*(1+$W$4))</f>
        <v>7.3943077920306521E-2</v>
      </c>
      <c r="O154" s="31">
        <f>N154*D154</f>
        <v>3.6971538960153261</v>
      </c>
      <c r="P154" s="33" t="str">
        <f>IF(SUMIF(LHP!A:A,A154,LHP!C:C)&gt;=1,"L",IF(SUMIF(RHP!A:A,A154,RHP!C:C)&gt;=1,"R","?"))</f>
        <v>R</v>
      </c>
      <c r="Q154" s="36">
        <f>IFERROR(-100*_xlfn.XMATCH(A154,Injuries!A:A),O154)</f>
        <v>3.6971538960153261</v>
      </c>
    </row>
    <row r="155" spans="1:17" x14ac:dyDescent="0.2">
      <c r="A155" t="s">
        <v>235</v>
      </c>
      <c r="B155" t="s">
        <v>105</v>
      </c>
      <c r="C155">
        <v>20</v>
      </c>
      <c r="D155">
        <v>83</v>
      </c>
      <c r="E155">
        <v>5</v>
      </c>
      <c r="F155">
        <v>22</v>
      </c>
      <c r="G155" s="2">
        <v>0.26900000000000002</v>
      </c>
      <c r="H155" s="30">
        <f>E155/D155</f>
        <v>6.0240963855421686E-2</v>
      </c>
      <c r="I155" s="30">
        <f>F155/D155</f>
        <v>0.26506024096385544</v>
      </c>
      <c r="J155" s="31">
        <f>D155/C155</f>
        <v>4.1500000000000004</v>
      </c>
      <c r="K155" s="32">
        <f>-(G155-T$2)/T$3</f>
        <v>-0.55491362371058373</v>
      </c>
      <c r="L155" s="32">
        <f>-(H155-U$2)/U$3</f>
        <v>0.85885058895279565</v>
      </c>
      <c r="M155" s="32">
        <f>(I155-V$2)/V$3</f>
        <v>0.22410558757952237</v>
      </c>
      <c r="N155" s="32">
        <f>AVERAGE(K155*(1+$W$4),L155*(1-$W$4*2),M155*(1+$W$4))</f>
        <v>5.305083104190385E-3</v>
      </c>
      <c r="O155" s="31">
        <f>N155*D155</f>
        <v>0.44032189764780194</v>
      </c>
      <c r="P155" s="33" t="str">
        <f>IF(SUMIF(LHP!A:A,A155,LHP!C:C)&gt;=1,"L",IF(SUMIF(RHP!A:A,A155,RHP!C:C)&gt;=1,"R","?"))</f>
        <v>L</v>
      </c>
      <c r="Q155" s="36">
        <f>IFERROR(-100*_xlfn.XMATCH(A155,Injuries!A:A),O155)</f>
        <v>0.44032189764780194</v>
      </c>
    </row>
    <row r="156" spans="1:17" x14ac:dyDescent="0.2">
      <c r="A156" t="s">
        <v>396</v>
      </c>
      <c r="B156" t="s">
        <v>25</v>
      </c>
      <c r="C156">
        <v>20</v>
      </c>
      <c r="D156">
        <v>78</v>
      </c>
      <c r="E156">
        <v>9</v>
      </c>
      <c r="F156">
        <v>20</v>
      </c>
      <c r="G156" s="2">
        <v>0.23200000000000001</v>
      </c>
      <c r="H156" s="30">
        <f>E156/D156</f>
        <v>0.11538461538461539</v>
      </c>
      <c r="I156" s="30">
        <f>F156/D156</f>
        <v>0.25641025641025639</v>
      </c>
      <c r="J156" s="31">
        <f>D156/C156</f>
        <v>3.9</v>
      </c>
      <c r="K156" s="32">
        <f>-(G156-T$2)/T$3</f>
        <v>2.2616139370887516E-2</v>
      </c>
      <c r="L156" s="32">
        <f>-(H156-U$2)/U$3</f>
        <v>-0.34416545255886499</v>
      </c>
      <c r="M156" s="32">
        <f>(I156-V$2)/V$3</f>
        <v>0.10695425913916777</v>
      </c>
      <c r="N156" s="32">
        <f>AVERAGE(K156*(1+$W$4),L156*(1-$W$4*2),M156*(1+$W$4))</f>
        <v>-3.3732427139544683E-3</v>
      </c>
      <c r="O156" s="31">
        <f>N156*D156</f>
        <v>-0.26311293168844851</v>
      </c>
      <c r="P156" s="33" t="str">
        <f>IF(SUMIF(LHP!A:A,A156,LHP!C:C)&gt;=1,"L",IF(SUMIF(RHP!A:A,A156,RHP!C:C)&gt;=1,"R","?"))</f>
        <v>R</v>
      </c>
      <c r="Q156" s="36">
        <f>IFERROR(-100*_xlfn.XMATCH(A156,Injuries!A:A),O156)</f>
        <v>-0.26311293168844851</v>
      </c>
    </row>
    <row r="157" spans="1:17" x14ac:dyDescent="0.2">
      <c r="A157" t="s">
        <v>45</v>
      </c>
      <c r="B157" t="s">
        <v>46</v>
      </c>
      <c r="C157">
        <v>9</v>
      </c>
      <c r="D157">
        <v>34</v>
      </c>
      <c r="E157">
        <v>5</v>
      </c>
      <c r="F157">
        <v>11</v>
      </c>
      <c r="G157" s="2">
        <v>0.27600000000000002</v>
      </c>
      <c r="H157" s="30">
        <f>E157/D157</f>
        <v>0.14705882352941177</v>
      </c>
      <c r="I157" s="30">
        <f>F157/D157</f>
        <v>0.3235294117647059</v>
      </c>
      <c r="J157" s="31">
        <f>D157/C157</f>
        <v>3.7777777777777777</v>
      </c>
      <c r="K157" s="32">
        <f>-(G157-T$2)/T$3</f>
        <v>-0.6641760113205919</v>
      </c>
      <c r="L157" s="32">
        <f>-(H157-U$2)/U$3</f>
        <v>-1.0351712065067391</v>
      </c>
      <c r="M157" s="32">
        <f>(I157-V$2)/V$3</f>
        <v>1.0159845776148984</v>
      </c>
      <c r="N157" s="32">
        <f>AVERAGE(K157*(1+$W$4),L157*(1-$W$4*2),M157*(1+$W$4))</f>
        <v>-2.5941631795162106E-2</v>
      </c>
      <c r="O157" s="31">
        <f>N157*D157</f>
        <v>-0.88201548103551164</v>
      </c>
      <c r="P157" s="33" t="str">
        <f>IF(SUMIF(LHP!A:A,A157,LHP!C:C)&gt;=1,"L",IF(SUMIF(RHP!A:A,A157,RHP!C:C)&gt;=1,"R","?"))</f>
        <v>L</v>
      </c>
      <c r="Q157" s="36">
        <f>IFERROR(-100*_xlfn.XMATCH(A157,Injuries!A:A),O157)</f>
        <v>-0.88201548103551164</v>
      </c>
    </row>
    <row r="158" spans="1:17" x14ac:dyDescent="0.2">
      <c r="A158" t="s">
        <v>181</v>
      </c>
      <c r="B158" t="s">
        <v>32</v>
      </c>
      <c r="C158">
        <v>31</v>
      </c>
      <c r="D158">
        <v>121</v>
      </c>
      <c r="E158">
        <v>18</v>
      </c>
      <c r="F158">
        <v>31</v>
      </c>
      <c r="G158" s="2">
        <v>0.214</v>
      </c>
      <c r="H158" s="30">
        <f>E158/D158</f>
        <v>0.1487603305785124</v>
      </c>
      <c r="I158" s="30">
        <f>F158/D158</f>
        <v>0.256198347107438</v>
      </c>
      <c r="J158" s="31">
        <f>D158/C158</f>
        <v>3.903225806451613</v>
      </c>
      <c r="K158" s="32">
        <f>-(G158-T$2)/T$3</f>
        <v>0.30357656465376559</v>
      </c>
      <c r="L158" s="32">
        <f>-(H158-U$2)/U$3</f>
        <v>-1.0722913503138563</v>
      </c>
      <c r="M158" s="32">
        <f>(I158-V$2)/V$3</f>
        <v>0.10408425906226421</v>
      </c>
      <c r="N158" s="32">
        <f>AVERAGE(K158*(1+$W$4),L158*(1-$W$4*2),M158*(1+$W$4))</f>
        <v>-8.8565485039636318E-3</v>
      </c>
      <c r="O158" s="31">
        <f>N158*D158</f>
        <v>-1.0716423689795995</v>
      </c>
      <c r="P158" s="33" t="str">
        <f>IF(SUMIF(LHP!A:A,A158,LHP!C:C)&gt;=1,"L",IF(SUMIF(RHP!A:A,A158,RHP!C:C)&gt;=1,"R","?"))</f>
        <v>L</v>
      </c>
      <c r="Q158" s="36">
        <f>IFERROR(-100*_xlfn.XMATCH(A158,Injuries!A:A),O158)</f>
        <v>-1.0716423689795995</v>
      </c>
    </row>
    <row r="159" spans="1:17" x14ac:dyDescent="0.2">
      <c r="A159" t="s">
        <v>278</v>
      </c>
      <c r="B159" t="s">
        <v>20</v>
      </c>
      <c r="C159">
        <v>7</v>
      </c>
      <c r="D159">
        <v>46</v>
      </c>
      <c r="E159">
        <v>6</v>
      </c>
      <c r="F159">
        <v>15</v>
      </c>
      <c r="G159" s="2">
        <v>0.28899999999999998</v>
      </c>
      <c r="H159" s="30">
        <f>E159/D159</f>
        <v>0.13043478260869565</v>
      </c>
      <c r="I159" s="30">
        <f>F159/D159</f>
        <v>0.32608695652173914</v>
      </c>
      <c r="J159" s="31">
        <f>D159/C159</f>
        <v>6.5714285714285712</v>
      </c>
      <c r="K159" s="32">
        <f>-(G159-T$2)/T$3</f>
        <v>-0.86709187402489185</v>
      </c>
      <c r="L159" s="32">
        <f>-(H159-U$2)/U$3</f>
        <v>-0.67250048471422119</v>
      </c>
      <c r="M159" s="32">
        <f>(I159-V$2)/V$3</f>
        <v>1.0506227626862743</v>
      </c>
      <c r="N159" s="32">
        <f>AVERAGE(K159*(1+$W$4),L159*(1-$W$4*2),M159*(1+$W$4))</f>
        <v>-3.5612210510127529E-2</v>
      </c>
      <c r="O159" s="31">
        <f>N159*D159</f>
        <v>-1.6381616834658663</v>
      </c>
      <c r="P159" s="33" t="str">
        <f>IF(SUMIF(LHP!A:A,A159,LHP!C:C)&gt;=1,"L",IF(SUMIF(RHP!A:A,A159,RHP!C:C)&gt;=1,"R","?"))</f>
        <v>R</v>
      </c>
      <c r="Q159" s="36">
        <f>IFERROR(-100*_xlfn.XMATCH(A159,Injuries!A:A),O159)</f>
        <v>-1.6381616834658663</v>
      </c>
    </row>
    <row r="160" spans="1:17" x14ac:dyDescent="0.2">
      <c r="A160" t="s">
        <v>405</v>
      </c>
      <c r="B160" t="s">
        <v>47</v>
      </c>
      <c r="C160">
        <v>21</v>
      </c>
      <c r="D160">
        <v>75</v>
      </c>
      <c r="E160">
        <v>6</v>
      </c>
      <c r="F160">
        <v>15</v>
      </c>
      <c r="G160" s="2">
        <v>0.20599999999999999</v>
      </c>
      <c r="H160" s="30">
        <f>E160/D160</f>
        <v>0.08</v>
      </c>
      <c r="I160" s="30">
        <f>F160/D160</f>
        <v>0.2</v>
      </c>
      <c r="J160" s="31">
        <f>D160/C160</f>
        <v>3.5714285714285716</v>
      </c>
      <c r="K160" s="32">
        <f>-(G160-T$2)/T$3</f>
        <v>0.42844786477948921</v>
      </c>
      <c r="L160" s="32">
        <f>-(H160-U$2)/U$3</f>
        <v>0.42778668970861738</v>
      </c>
      <c r="M160" s="32">
        <f>(I160-V$2)/V$3</f>
        <v>-0.65703976133256892</v>
      </c>
      <c r="N160" s="32">
        <f>AVERAGE(K160*(1+$W$4),L160*(1-$W$4*2),M160*(1+$W$4))</f>
        <v>-2.3948841945680293E-2</v>
      </c>
      <c r="O160" s="31">
        <f>N160*D160</f>
        <v>-1.7961631459260219</v>
      </c>
      <c r="P160" s="33" t="str">
        <f>IF(SUMIF(LHP!A:A,A160,LHP!C:C)&gt;=1,"L",IF(SUMIF(RHP!A:A,A160,RHP!C:C)&gt;=1,"R","?"))</f>
        <v>R</v>
      </c>
      <c r="Q160" s="36">
        <f>IFERROR(-100*_xlfn.XMATCH(A160,Injuries!A:A),O160)</f>
        <v>-1.7961631459260219</v>
      </c>
    </row>
    <row r="161" spans="1:17" x14ac:dyDescent="0.2">
      <c r="A161" t="s">
        <v>530</v>
      </c>
      <c r="B161" t="s">
        <v>37</v>
      </c>
      <c r="C161">
        <v>7</v>
      </c>
      <c r="D161">
        <v>29</v>
      </c>
      <c r="E161">
        <v>1</v>
      </c>
      <c r="F161">
        <v>5</v>
      </c>
      <c r="G161" s="2">
        <v>0.214</v>
      </c>
      <c r="H161" s="30">
        <f>E161/D161</f>
        <v>3.4482758620689655E-2</v>
      </c>
      <c r="I161" s="30">
        <f>F161/D161</f>
        <v>0.17241379310344829</v>
      </c>
      <c r="J161" s="31">
        <f>D161/C161</f>
        <v>4.1428571428571432</v>
      </c>
      <c r="K161" s="32">
        <f>-(G161-T$2)/T$3</f>
        <v>0.30357656465376559</v>
      </c>
      <c r="L161" s="32">
        <f>-(H161-U$2)/U$3</f>
        <v>1.4207925938547941</v>
      </c>
      <c r="M161" s="32">
        <f>(I161-V$2)/V$3</f>
        <v>-1.030654392033481</v>
      </c>
      <c r="N161" s="32">
        <f>AVERAGE(K161*(1+$W$4),L161*(1-$W$4*2),M161*(1+$W$4))</f>
        <v>-6.6150329099082431E-2</v>
      </c>
      <c r="O161" s="31">
        <f>N161*D161</f>
        <v>-1.9183595438733905</v>
      </c>
      <c r="P161" s="33" t="str">
        <f>IF(SUMIF(LHP!A:A,A161,LHP!C:C)&gt;=1,"L",IF(SUMIF(RHP!A:A,A161,RHP!C:C)&gt;=1,"R","?"))</f>
        <v>R</v>
      </c>
      <c r="Q161" s="36">
        <f>IFERROR(-100*_xlfn.XMATCH(A161,Injuries!A:A),O161)</f>
        <v>-1.9183595438733905</v>
      </c>
    </row>
    <row r="162" spans="1:17" x14ac:dyDescent="0.2">
      <c r="A162" t="s">
        <v>251</v>
      </c>
      <c r="B162" t="s">
        <v>34</v>
      </c>
      <c r="C162">
        <v>7</v>
      </c>
      <c r="D162">
        <v>34</v>
      </c>
      <c r="E162">
        <v>1</v>
      </c>
      <c r="F162">
        <v>6</v>
      </c>
      <c r="G162" s="2">
        <v>0.219</v>
      </c>
      <c r="H162" s="30">
        <f>E162/D162</f>
        <v>2.9411764705882353E-2</v>
      </c>
      <c r="I162" s="30">
        <f>F162/D162</f>
        <v>0.17647058823529413</v>
      </c>
      <c r="J162" s="31">
        <f>D162/C162</f>
        <v>4.8571428571428568</v>
      </c>
      <c r="K162" s="32">
        <f>-(G162-T$2)/T$3</f>
        <v>0.22553200207518836</v>
      </c>
      <c r="L162" s="32">
        <f>-(H162-U$2)/U$3</f>
        <v>1.5314215938710796</v>
      </c>
      <c r="M162" s="32">
        <f>(I162-V$2)/V$3</f>
        <v>-0.97571106398922924</v>
      </c>
      <c r="N162" s="32">
        <f>AVERAGE(K162*(1+$W$4),L162*(1-$W$4*2),M162*(1+$W$4))</f>
        <v>-5.7337676819003779E-2</v>
      </c>
      <c r="O162" s="31">
        <f>N162*D162</f>
        <v>-1.9494810118461285</v>
      </c>
      <c r="P162" s="33" t="str">
        <f>IF(SUMIF(LHP!A:A,A162,LHP!C:C)&gt;=1,"L",IF(SUMIF(RHP!A:A,A162,RHP!C:C)&gt;=1,"R","?"))</f>
        <v>L</v>
      </c>
      <c r="Q162" s="36">
        <f>IFERROR(-100*_xlfn.XMATCH(A162,Injuries!A:A),O162)</f>
        <v>-1.9494810118461285</v>
      </c>
    </row>
    <row r="163" spans="1:17" x14ac:dyDescent="0.2">
      <c r="A163" t="s">
        <v>206</v>
      </c>
      <c r="B163" t="s">
        <v>39</v>
      </c>
      <c r="C163">
        <v>19</v>
      </c>
      <c r="D163">
        <v>74</v>
      </c>
      <c r="E163">
        <v>9</v>
      </c>
      <c r="F163">
        <v>14</v>
      </c>
      <c r="G163" s="2">
        <v>0.17499999999999999</v>
      </c>
      <c r="H163" s="30">
        <f>E163/D163</f>
        <v>0.12162162162162163</v>
      </c>
      <c r="I163" s="30">
        <f>F163/D163</f>
        <v>0.1891891891891892</v>
      </c>
      <c r="J163" s="31">
        <f>D163/C163</f>
        <v>3.8947368421052633</v>
      </c>
      <c r="K163" s="32">
        <f>-(G163-T$2)/T$3</f>
        <v>0.91232415276666767</v>
      </c>
      <c r="L163" s="32">
        <f>-(H163-U$2)/U$3</f>
        <v>-0.48023222264126497</v>
      </c>
      <c r="M163" s="32">
        <f>(I163-V$2)/V$3</f>
        <v>-0.8034563057964399</v>
      </c>
      <c r="N163" s="32">
        <f>AVERAGE(K163*(1+$W$4),L163*(1-$W$4*2),M163*(1+$W$4))</f>
        <v>-3.4677100869282551E-2</v>
      </c>
      <c r="O163" s="31">
        <f>N163*D163</f>
        <v>-2.5661054643269088</v>
      </c>
      <c r="P163" s="33" t="str">
        <f>IF(SUMIF(LHP!A:A,A163,LHP!C:C)&gt;=1,"L",IF(SUMIF(RHP!A:A,A163,RHP!C:C)&gt;=1,"R","?"))</f>
        <v>R</v>
      </c>
      <c r="Q163" s="36">
        <f>IFERROR(-100*_xlfn.XMATCH(A163,Injuries!A:A),O163)</f>
        <v>-2.5661054643269088</v>
      </c>
    </row>
    <row r="164" spans="1:17" x14ac:dyDescent="0.2">
      <c r="A164" t="s">
        <v>173</v>
      </c>
      <c r="B164" t="s">
        <v>11</v>
      </c>
      <c r="C164">
        <v>26</v>
      </c>
      <c r="D164">
        <v>124</v>
      </c>
      <c r="E164">
        <v>15</v>
      </c>
      <c r="F164">
        <v>30</v>
      </c>
      <c r="G164" s="2">
        <v>0.22</v>
      </c>
      <c r="H164" s="30">
        <f>E164/D164</f>
        <v>0.12096774193548387</v>
      </c>
      <c r="I164" s="30">
        <f>F164/D164</f>
        <v>0.24193548387096775</v>
      </c>
      <c r="J164" s="31">
        <f>D164/C164</f>
        <v>4.7692307692307692</v>
      </c>
      <c r="K164" s="32">
        <f>-(G164-T$2)/T$3</f>
        <v>0.20992308955947292</v>
      </c>
      <c r="L164" s="32">
        <f>-(H164-U$2)/U$3</f>
        <v>-0.46596715803585198</v>
      </c>
      <c r="M164" s="32">
        <f>(I164-V$2)/V$3</f>
        <v>-8.9085262242875801E-2</v>
      </c>
      <c r="N164" s="32">
        <f>AVERAGE(K164*(1+$W$4),L164*(1-$W$4*2),M164*(1+$W$4))</f>
        <v>-2.7312098290726523E-2</v>
      </c>
      <c r="O164" s="31">
        <f>N164*D164</f>
        <v>-3.3867001880500887</v>
      </c>
      <c r="P164" s="33" t="str">
        <f>IF(SUMIF(LHP!A:A,A164,LHP!C:C)&gt;=1,"L",IF(SUMIF(RHP!A:A,A164,RHP!C:C)&gt;=1,"R","?"))</f>
        <v>L</v>
      </c>
      <c r="Q164" s="36">
        <f>IFERROR(-100*_xlfn.XMATCH(A164,Injuries!A:A),O164)</f>
        <v>-3.3867001880500887</v>
      </c>
    </row>
    <row r="165" spans="1:17" x14ac:dyDescent="0.2">
      <c r="A165" t="s">
        <v>540</v>
      </c>
      <c r="B165" t="s">
        <v>47</v>
      </c>
      <c r="C165">
        <v>7</v>
      </c>
      <c r="D165">
        <v>54</v>
      </c>
      <c r="E165">
        <v>2</v>
      </c>
      <c r="F165">
        <v>14</v>
      </c>
      <c r="G165" s="2">
        <v>0.28799999999999998</v>
      </c>
      <c r="H165" s="30">
        <f>E165/D165</f>
        <v>3.7037037037037035E-2</v>
      </c>
      <c r="I165" s="30">
        <f>F165/D165</f>
        <v>0.25925925925925924</v>
      </c>
      <c r="J165" s="31">
        <f>D165/C165</f>
        <v>7.7142857142857144</v>
      </c>
      <c r="K165" s="32">
        <f>-(G165-T$2)/T$3</f>
        <v>-0.85148296150917635</v>
      </c>
      <c r="L165" s="32">
        <f>-(H165-U$2)/U$3</f>
        <v>1.3650683568095541</v>
      </c>
      <c r="M165" s="32">
        <f>(I165-V$2)/V$3</f>
        <v>0.14553981572864957</v>
      </c>
      <c r="N165" s="32">
        <f>AVERAGE(K165*(1+$W$4),L165*(1-$W$4*2),M165*(1+$W$4))</f>
        <v>-6.6631584606960462E-2</v>
      </c>
      <c r="O165" s="31">
        <f>N165*D165</f>
        <v>-3.598105568775865</v>
      </c>
      <c r="P165" s="33" t="str">
        <f>IF(SUMIF(LHP!A:A,A165,LHP!C:C)&gt;=1,"L",IF(SUMIF(RHP!A:A,A165,RHP!C:C)&gt;=1,"R","?"))</f>
        <v>L</v>
      </c>
      <c r="Q165" s="36">
        <f>IFERROR(-100*_xlfn.XMATCH(A165,Injuries!A:A),O165)</f>
        <v>-3.598105568775865</v>
      </c>
    </row>
    <row r="166" spans="1:17" x14ac:dyDescent="0.2">
      <c r="A166" t="s">
        <v>306</v>
      </c>
      <c r="B166" t="s">
        <v>21</v>
      </c>
      <c r="C166">
        <v>12</v>
      </c>
      <c r="D166">
        <v>97</v>
      </c>
      <c r="E166">
        <v>7</v>
      </c>
      <c r="F166">
        <v>18</v>
      </c>
      <c r="G166" s="2">
        <v>0.2</v>
      </c>
      <c r="H166" s="30">
        <f>E166/D166</f>
        <v>7.2164948453608241E-2</v>
      </c>
      <c r="I166" s="30">
        <f>F166/D166</f>
        <v>0.18556701030927836</v>
      </c>
      <c r="J166" s="31">
        <f>D166/C166</f>
        <v>8.0833333333333339</v>
      </c>
      <c r="K166" s="32">
        <f>-(G166-T$2)/T$3</f>
        <v>0.52210133987378149</v>
      </c>
      <c r="L166" s="32">
        <f>-(H166-U$2)/U$3</f>
        <v>0.59871647826986196</v>
      </c>
      <c r="M166" s="32">
        <f>(I166-V$2)/V$3</f>
        <v>-0.8525133954363967</v>
      </c>
      <c r="N166" s="32">
        <f>AVERAGE(K166*(1+$W$4),L166*(1-$W$4*2),M166*(1+$W$4))</f>
        <v>-3.7885610106112688E-2</v>
      </c>
      <c r="O166" s="31">
        <f>N166*D166</f>
        <v>-3.6749041802929305</v>
      </c>
      <c r="P166" s="33" t="str">
        <f>IF(SUMIF(LHP!A:A,A166,LHP!C:C)&gt;=1,"L",IF(SUMIF(RHP!A:A,A166,RHP!C:C)&gt;=1,"R","?"))</f>
        <v>R</v>
      </c>
      <c r="Q166" s="36">
        <f>IFERROR(-100*_xlfn.XMATCH(A166,Injuries!A:A),O166)</f>
        <v>-3.6749041802929305</v>
      </c>
    </row>
    <row r="167" spans="1:17" x14ac:dyDescent="0.2">
      <c r="A167" t="s">
        <v>60</v>
      </c>
      <c r="B167" t="s">
        <v>16</v>
      </c>
      <c r="C167">
        <v>7</v>
      </c>
      <c r="D167">
        <v>83</v>
      </c>
      <c r="E167">
        <v>8</v>
      </c>
      <c r="F167">
        <v>18</v>
      </c>
      <c r="G167" s="2">
        <v>0.216</v>
      </c>
      <c r="H167" s="30">
        <f>E167/D167</f>
        <v>9.6385542168674704E-2</v>
      </c>
      <c r="I167" s="30">
        <f>F167/D167</f>
        <v>0.21686746987951808</v>
      </c>
      <c r="J167" s="31">
        <f>D167/C167</f>
        <v>11.857142857142858</v>
      </c>
      <c r="K167" s="32">
        <f>-(G167-T$2)/T$3</f>
        <v>0.2723587396223347</v>
      </c>
      <c r="L167" s="32">
        <f>-(H167-U$2)/U$3</f>
        <v>7.0319065945152484E-2</v>
      </c>
      <c r="M167" s="32">
        <f>(I167-V$2)/V$3</f>
        <v>-0.4285946708738787</v>
      </c>
      <c r="N167" s="32">
        <f>AVERAGE(K167*(1+$W$4),L167*(1-$W$4*2),M167*(1+$W$4))</f>
        <v>-5.3378460363951254E-2</v>
      </c>
      <c r="O167" s="31">
        <f>N167*D167</f>
        <v>-4.4304122102079537</v>
      </c>
      <c r="P167" s="33" t="str">
        <f>IF(SUMIF(LHP!A:A,A167,LHP!C:C)&gt;=1,"L",IF(SUMIF(RHP!A:A,A167,RHP!C:C)&gt;=1,"R","?"))</f>
        <v>R</v>
      </c>
      <c r="Q167" s="36">
        <f>IFERROR(-100*_xlfn.XMATCH(A167,Injuries!A:A),O167)</f>
        <v>-4.4304122102079537</v>
      </c>
    </row>
    <row r="168" spans="1:17" x14ac:dyDescent="0.2">
      <c r="A168" t="s">
        <v>280</v>
      </c>
      <c r="B168" t="s">
        <v>65</v>
      </c>
      <c r="C168">
        <v>13</v>
      </c>
      <c r="D168">
        <v>52</v>
      </c>
      <c r="E168">
        <v>5</v>
      </c>
      <c r="F168">
        <v>12</v>
      </c>
      <c r="G168" s="2">
        <v>0.23400000000000001</v>
      </c>
      <c r="H168" s="30">
        <f>E168/D168</f>
        <v>9.6153846153846159E-2</v>
      </c>
      <c r="I168" s="30">
        <f>F168/D168</f>
        <v>0.23076923076923078</v>
      </c>
      <c r="J168" s="31">
        <f>D168/C168</f>
        <v>4</v>
      </c>
      <c r="K168" s="32">
        <f>-(G168-T$2)/T$3</f>
        <v>-8.6016856605433834E-3</v>
      </c>
      <c r="L168" s="32">
        <f>-(H168-U$2)/U$3</f>
        <v>7.5373755195201481E-2</v>
      </c>
      <c r="M168" s="32">
        <f>(I168-V$2)/V$3</f>
        <v>-0.2403157501661668</v>
      </c>
      <c r="N168" s="32">
        <f>AVERAGE(K168*(1+$W$4),L168*(1-$W$4*2),M168*(1+$W$4))</f>
        <v>-9.115330572859566E-2</v>
      </c>
      <c r="O168" s="31">
        <f>N168*D168</f>
        <v>-4.7399718978869743</v>
      </c>
      <c r="P168" s="33" t="str">
        <f>IF(SUMIF(LHP!A:A,A168,LHP!C:C)&gt;=1,"L",IF(SUMIF(RHP!A:A,A168,RHP!C:C)&gt;=1,"R","?"))</f>
        <v>L</v>
      </c>
      <c r="Q168" s="36">
        <f>IFERROR(-100*_xlfn.XMATCH(A168,Injuries!A:A),O168)</f>
        <v>-4.7399718978869743</v>
      </c>
    </row>
    <row r="169" spans="1:17" x14ac:dyDescent="0.2">
      <c r="A169" t="s">
        <v>312</v>
      </c>
      <c r="B169" t="s">
        <v>8</v>
      </c>
      <c r="C169">
        <v>9</v>
      </c>
      <c r="D169">
        <v>40</v>
      </c>
      <c r="E169">
        <v>6</v>
      </c>
      <c r="F169">
        <v>13</v>
      </c>
      <c r="G169" s="2">
        <v>0.28999999999999998</v>
      </c>
      <c r="H169" s="30">
        <f>E169/D169</f>
        <v>0.15</v>
      </c>
      <c r="I169" s="30">
        <f>F169/D169</f>
        <v>0.32500000000000001</v>
      </c>
      <c r="J169" s="31">
        <f>D169/C169</f>
        <v>4.4444444444444446</v>
      </c>
      <c r="K169" s="32">
        <f>-(G169-T$2)/T$3</f>
        <v>-0.88270078654060724</v>
      </c>
      <c r="L169" s="32">
        <f>-(H169-U$2)/U$3</f>
        <v>-1.0993360265161845</v>
      </c>
      <c r="M169" s="32">
        <f>(I169-V$2)/V$3</f>
        <v>1.0359015340309394</v>
      </c>
      <c r="N169" s="32">
        <f>AVERAGE(K169*(1+$W$4),L169*(1-$W$4*2),M169*(1+$W$4))</f>
        <v>-0.11938902629839232</v>
      </c>
      <c r="O169" s="31">
        <f>N169*D169</f>
        <v>-4.7755610519356928</v>
      </c>
      <c r="P169" s="33" t="str">
        <f>IF(SUMIF(LHP!A:A,A169,LHP!C:C)&gt;=1,"L",IF(SUMIF(RHP!A:A,A169,RHP!C:C)&gt;=1,"R","?"))</f>
        <v>R</v>
      </c>
      <c r="Q169" s="36">
        <f>IFERROR(-100*_xlfn.XMATCH(A169,Injuries!A:A),O169)</f>
        <v>-4.7755610519356928</v>
      </c>
    </row>
    <row r="170" spans="1:17" x14ac:dyDescent="0.2">
      <c r="A170" t="s">
        <v>538</v>
      </c>
      <c r="B170" t="s">
        <v>11</v>
      </c>
      <c r="C170">
        <v>9</v>
      </c>
      <c r="D170">
        <v>41</v>
      </c>
      <c r="E170">
        <v>6</v>
      </c>
      <c r="F170">
        <v>8</v>
      </c>
      <c r="G170" s="2">
        <v>0.182</v>
      </c>
      <c r="H170" s="30">
        <f>E170/D170</f>
        <v>0.14634146341463414</v>
      </c>
      <c r="I170" s="30">
        <f>F170/D170</f>
        <v>0.1951219512195122</v>
      </c>
      <c r="J170" s="31">
        <f>D170/C170</f>
        <v>4.5555555555555554</v>
      </c>
      <c r="K170" s="32">
        <f>-(G170-T$2)/T$3</f>
        <v>0.80306176515665961</v>
      </c>
      <c r="L170" s="32">
        <f>-(H170-U$2)/U$3</f>
        <v>-1.019521250406874</v>
      </c>
      <c r="M170" s="32">
        <f>(I170-V$2)/V$3</f>
        <v>-0.72310576310285224</v>
      </c>
      <c r="N170" s="32">
        <f>AVERAGE(K170*(1+$W$4),L170*(1-$W$4*2),M170*(1+$W$4))</f>
        <v>-0.13660520754539263</v>
      </c>
      <c r="O170" s="31">
        <f>N170*D170</f>
        <v>-5.6008135093610978</v>
      </c>
      <c r="P170" s="33" t="str">
        <f>IF(SUMIF(LHP!A:A,A170,LHP!C:C)&gt;=1,"L",IF(SUMIF(RHP!A:A,A170,RHP!C:C)&gt;=1,"R","?"))</f>
        <v>L</v>
      </c>
      <c r="Q170" s="36">
        <f>IFERROR(-100*_xlfn.XMATCH(A170,Injuries!A:A),O170)</f>
        <v>-5.6008135093610978</v>
      </c>
    </row>
    <row r="171" spans="1:17" x14ac:dyDescent="0.2">
      <c r="A171" t="s">
        <v>244</v>
      </c>
      <c r="B171" t="s">
        <v>41</v>
      </c>
      <c r="C171">
        <v>27</v>
      </c>
      <c r="D171">
        <v>133</v>
      </c>
      <c r="E171">
        <v>12</v>
      </c>
      <c r="F171">
        <v>37</v>
      </c>
      <c r="G171" s="2">
        <v>0.27100000000000002</v>
      </c>
      <c r="H171" s="30">
        <f>E171/D171</f>
        <v>9.0225563909774431E-2</v>
      </c>
      <c r="I171" s="30">
        <f>F171/D171</f>
        <v>0.2781954887218045</v>
      </c>
      <c r="J171" s="31">
        <f>D171/C171</f>
        <v>4.9259259259259256</v>
      </c>
      <c r="K171" s="32">
        <f>-(G171-T$2)/T$3</f>
        <v>-0.58613144874201462</v>
      </c>
      <c r="L171" s="32">
        <f>-(H171-U$2)/U$3</f>
        <v>0.2047053906682598</v>
      </c>
      <c r="M171" s="32">
        <f>(I171-V$2)/V$3</f>
        <v>0.40200321441362546</v>
      </c>
      <c r="N171" s="32">
        <f>AVERAGE(K171*(1+$W$4),L171*(1-$W$4*2),M171*(1+$W$4))</f>
        <v>-4.2602532525452173E-2</v>
      </c>
      <c r="O171" s="31">
        <f>N171*D171</f>
        <v>-5.6661368258851388</v>
      </c>
      <c r="P171" s="33" t="str">
        <f>IF(SUMIF(LHP!A:A,A171,LHP!C:C)&gt;=1,"L",IF(SUMIF(RHP!A:A,A171,RHP!C:C)&gt;=1,"R","?"))</f>
        <v>R</v>
      </c>
      <c r="Q171" s="36">
        <f>IFERROR(-100*_xlfn.XMATCH(A171,Injuries!A:A),O171)</f>
        <v>-5.6661368258851388</v>
      </c>
    </row>
    <row r="172" spans="1:17" x14ac:dyDescent="0.2">
      <c r="A172" t="s">
        <v>303</v>
      </c>
      <c r="B172" t="s">
        <v>68</v>
      </c>
      <c r="C172">
        <v>20</v>
      </c>
      <c r="D172">
        <v>106</v>
      </c>
      <c r="E172">
        <v>8</v>
      </c>
      <c r="F172">
        <v>25</v>
      </c>
      <c r="G172" s="2">
        <v>0.245</v>
      </c>
      <c r="H172" s="30">
        <f>E172/D172</f>
        <v>7.5471698113207544E-2</v>
      </c>
      <c r="I172" s="30">
        <f>F172/D172</f>
        <v>0.23584905660377359</v>
      </c>
      <c r="J172" s="31">
        <f>D172/C172</f>
        <v>5.3</v>
      </c>
      <c r="K172" s="32">
        <f>-(G172-T$2)/T$3</f>
        <v>-0.1802997233334129</v>
      </c>
      <c r="L172" s="32">
        <f>-(H172-U$2)/U$3</f>
        <v>0.52657629938353734</v>
      </c>
      <c r="M172" s="32">
        <f>(I172-V$2)/V$3</f>
        <v>-0.17151697473775149</v>
      </c>
      <c r="N172" s="32">
        <f>AVERAGE(K172*(1+$W$4),L172*(1-$W$4*2),M172*(1+$W$4))</f>
        <v>-5.8827574299062275E-2</v>
      </c>
      <c r="O172" s="31">
        <f>N172*D172</f>
        <v>-6.2357228757006009</v>
      </c>
      <c r="P172" s="33" t="str">
        <f>IF(SUMIF(LHP!A:A,A172,LHP!C:C)&gt;=1,"L",IF(SUMIF(RHP!A:A,A172,RHP!C:C)&gt;=1,"R","?"))</f>
        <v>R</v>
      </c>
      <c r="Q172" s="36">
        <f>IFERROR(-100*_xlfn.XMATCH(A172,Injuries!A:A),O172)</f>
        <v>-6.2357228757006009</v>
      </c>
    </row>
    <row r="173" spans="1:17" x14ac:dyDescent="0.2">
      <c r="A173" t="s">
        <v>422</v>
      </c>
      <c r="B173" t="s">
        <v>37</v>
      </c>
      <c r="C173">
        <v>4</v>
      </c>
      <c r="D173">
        <v>43</v>
      </c>
      <c r="E173">
        <v>1</v>
      </c>
      <c r="F173">
        <v>10</v>
      </c>
      <c r="G173" s="2">
        <v>0.28599999999999998</v>
      </c>
      <c r="H173" s="30">
        <f>E173/D173</f>
        <v>2.3255813953488372E-2</v>
      </c>
      <c r="I173" s="30">
        <f>F173/D173</f>
        <v>0.23255813953488372</v>
      </c>
      <c r="J173" s="31">
        <f>D173/C173</f>
        <v>10.75</v>
      </c>
      <c r="K173" s="32">
        <f>-(G173-T$2)/T$3</f>
        <v>-0.82026513647774546</v>
      </c>
      <c r="L173" s="32">
        <f>-(H173-U$2)/U$3</f>
        <v>1.6657200543559652</v>
      </c>
      <c r="M173" s="32">
        <f>(I173-V$2)/V$3</f>
        <v>-0.21608760998207388</v>
      </c>
      <c r="N173" s="32">
        <f>AVERAGE(K173*(1+$W$4),L173*(1-$W$4*2),M173*(1+$W$4))</f>
        <v>-0.15419363529893051</v>
      </c>
      <c r="O173" s="31">
        <f>N173*D173</f>
        <v>-6.6303263178540117</v>
      </c>
      <c r="P173" s="33" t="str">
        <f>IF(SUMIF(LHP!A:A,A173,LHP!C:C)&gt;=1,"L",IF(SUMIF(RHP!A:A,A173,RHP!C:C)&gt;=1,"R","?"))</f>
        <v>L</v>
      </c>
      <c r="Q173" s="36">
        <f>IFERROR(-100*_xlfn.XMATCH(A173,Injuries!A:A),O173)</f>
        <v>-6.6303263178540117</v>
      </c>
    </row>
    <row r="174" spans="1:17" x14ac:dyDescent="0.2">
      <c r="A174" t="s">
        <v>145</v>
      </c>
      <c r="B174" t="s">
        <v>86</v>
      </c>
      <c r="C174">
        <v>12</v>
      </c>
      <c r="D174">
        <v>86</v>
      </c>
      <c r="E174">
        <v>9</v>
      </c>
      <c r="F174">
        <v>20</v>
      </c>
      <c r="G174" s="2">
        <v>0.23</v>
      </c>
      <c r="H174" s="30">
        <f>E174/D174</f>
        <v>0.10465116279069768</v>
      </c>
      <c r="I174" s="30">
        <f>F174/D174</f>
        <v>0.23255813953488372</v>
      </c>
      <c r="J174" s="31">
        <f>D174/C174</f>
        <v>7.166666666666667</v>
      </c>
      <c r="K174" s="32">
        <f>-(G174-T$2)/T$3</f>
        <v>5.3833964402318413E-2</v>
      </c>
      <c r="L174" s="32">
        <f>-(H174-U$2)/U$3</f>
        <v>-0.11000403427752557</v>
      </c>
      <c r="M174" s="32">
        <f>(I174-V$2)/V$3</f>
        <v>-0.21608760998207388</v>
      </c>
      <c r="N174" s="32">
        <f>AVERAGE(K174*(1+$W$4),L174*(1-$W$4*2),M174*(1+$W$4))</f>
        <v>-8.5939691371152371E-2</v>
      </c>
      <c r="O174" s="31">
        <f>N174*D174</f>
        <v>-7.390813457919104</v>
      </c>
      <c r="P174" s="33" t="str">
        <f>IF(SUMIF(LHP!A:A,A174,LHP!C:C)&gt;=1,"L",IF(SUMIF(RHP!A:A,A174,RHP!C:C)&gt;=1,"R","?"))</f>
        <v>R</v>
      </c>
      <c r="Q174" s="36">
        <f>IFERROR(-100*_xlfn.XMATCH(A174,Injuries!A:A),O174)</f>
        <v>-7.390813457919104</v>
      </c>
    </row>
    <row r="175" spans="1:17" x14ac:dyDescent="0.2">
      <c r="A175" t="s">
        <v>117</v>
      </c>
      <c r="B175" t="s">
        <v>47</v>
      </c>
      <c r="C175">
        <v>13</v>
      </c>
      <c r="D175">
        <v>50</v>
      </c>
      <c r="E175">
        <v>6</v>
      </c>
      <c r="F175">
        <v>13</v>
      </c>
      <c r="G175" s="2">
        <v>0.25600000000000001</v>
      </c>
      <c r="H175" s="30">
        <f>E175/D175</f>
        <v>0.12</v>
      </c>
      <c r="I175" s="30">
        <f>F175/D175</f>
        <v>0.26</v>
      </c>
      <c r="J175" s="31">
        <f>D175/C175</f>
        <v>3.8461538461538463</v>
      </c>
      <c r="K175" s="32">
        <f>-(G175-T$2)/T$3</f>
        <v>-0.35199776100628283</v>
      </c>
      <c r="L175" s="32">
        <f>-(H175-U$2)/U$3</f>
        <v>-0.44485486241984074</v>
      </c>
      <c r="M175" s="32">
        <f>(I175-V$2)/V$3</f>
        <v>0.1555720604419151</v>
      </c>
      <c r="N175" s="32">
        <f>AVERAGE(K175*(1+$W$4),L175*(1-$W$4*2),M175*(1+$W$4))</f>
        <v>-0.1559865189717933</v>
      </c>
      <c r="O175" s="31">
        <f>N175*D175</f>
        <v>-7.7993259485896651</v>
      </c>
      <c r="P175" s="33" t="str">
        <f>IF(SUMIF(LHP!A:A,A175,LHP!C:C)&gt;=1,"L",IF(SUMIF(RHP!A:A,A175,RHP!C:C)&gt;=1,"R","?"))</f>
        <v>R</v>
      </c>
      <c r="Q175" s="36">
        <f>IFERROR(-100*_xlfn.XMATCH(A175,Injuries!A:A),O175)</f>
        <v>-7.7993259485896651</v>
      </c>
    </row>
    <row r="176" spans="1:17" x14ac:dyDescent="0.2">
      <c r="A176" t="s">
        <v>532</v>
      </c>
      <c r="B176" t="s">
        <v>32</v>
      </c>
      <c r="C176">
        <v>4</v>
      </c>
      <c r="D176">
        <v>22</v>
      </c>
      <c r="E176">
        <v>0</v>
      </c>
      <c r="F176">
        <v>2</v>
      </c>
      <c r="G176" s="2">
        <v>0.21099999999999999</v>
      </c>
      <c r="H176" s="30">
        <f>E176/D176</f>
        <v>0</v>
      </c>
      <c r="I176" s="30">
        <f>F176/D176</f>
        <v>9.0909090909090912E-2</v>
      </c>
      <c r="J176" s="31">
        <f>D176/C176</f>
        <v>5.5</v>
      </c>
      <c r="K176" s="32">
        <f>-(G176-T$2)/T$3</f>
        <v>0.35040330220091198</v>
      </c>
      <c r="L176" s="32">
        <f>-(H176-U$2)/U$3</f>
        <v>2.1730697939655341</v>
      </c>
      <c r="M176" s="32">
        <f>(I176-V$2)/V$3</f>
        <v>-2.1345158009225398</v>
      </c>
      <c r="N176" s="32">
        <f>AVERAGE(K176*(1+$W$4),L176*(1-$W$4*2),M176*(1+$W$4))</f>
        <v>-0.38120190880642252</v>
      </c>
      <c r="O176" s="31">
        <f>N176*D176</f>
        <v>-8.3864419937412951</v>
      </c>
      <c r="P176" s="33" t="str">
        <f>IF(SUMIF(LHP!A:A,A176,LHP!C:C)&gt;=1,"L",IF(SUMIF(RHP!A:A,A176,RHP!C:C)&gt;=1,"R","?"))</f>
        <v>R</v>
      </c>
      <c r="Q176" s="36">
        <f>IFERROR(-100*_xlfn.XMATCH(A176,Injuries!A:A),O176)</f>
        <v>-8.3864419937412951</v>
      </c>
    </row>
    <row r="177" spans="1:17" x14ac:dyDescent="0.2">
      <c r="A177" t="s">
        <v>208</v>
      </c>
      <c r="B177" t="s">
        <v>86</v>
      </c>
      <c r="C177">
        <v>32</v>
      </c>
      <c r="D177">
        <v>116</v>
      </c>
      <c r="E177">
        <v>8</v>
      </c>
      <c r="F177">
        <v>26</v>
      </c>
      <c r="G177" s="2">
        <v>0.24099999999999999</v>
      </c>
      <c r="H177" s="30">
        <f>E177/D177</f>
        <v>6.8965517241379309E-2</v>
      </c>
      <c r="I177" s="30">
        <f>F177/D177</f>
        <v>0.22413793103448276</v>
      </c>
      <c r="J177" s="31">
        <f>D177/C177</f>
        <v>3.625</v>
      </c>
      <c r="K177" s="32">
        <f>-(G177-T$2)/T$3</f>
        <v>-0.1178640732705511</v>
      </c>
      <c r="L177" s="32">
        <f>-(H177-U$2)/U$3</f>
        <v>0.66851539374405422</v>
      </c>
      <c r="M177" s="32">
        <f>(I177-V$2)/V$3</f>
        <v>-0.33012695946927079</v>
      </c>
      <c r="N177" s="32">
        <f>AVERAGE(K177*(1+$W$4),L177*(1-$W$4*2),M177*(1+$W$4))</f>
        <v>-7.5243698017583419E-2</v>
      </c>
      <c r="O177" s="31">
        <f>N177*D177</f>
        <v>-8.7282689700396769</v>
      </c>
      <c r="P177" s="33" t="str">
        <f>IF(SUMIF(LHP!A:A,A177,LHP!C:C)&gt;=1,"L",IF(SUMIF(RHP!A:A,A177,RHP!C:C)&gt;=1,"R","?"))</f>
        <v>L</v>
      </c>
      <c r="Q177" s="36">
        <f>IFERROR(-100*_xlfn.XMATCH(A177,Injuries!A:A),O177)</f>
        <v>-8.7282689700396769</v>
      </c>
    </row>
    <row r="178" spans="1:17" x14ac:dyDescent="0.2">
      <c r="A178" t="s">
        <v>282</v>
      </c>
      <c r="B178" t="s">
        <v>64</v>
      </c>
      <c r="C178">
        <v>28</v>
      </c>
      <c r="D178">
        <v>110</v>
      </c>
      <c r="E178">
        <v>9</v>
      </c>
      <c r="F178">
        <v>24</v>
      </c>
      <c r="G178" s="2">
        <v>0.23</v>
      </c>
      <c r="H178" s="30">
        <f>E178/D178</f>
        <v>8.1818181818181818E-2</v>
      </c>
      <c r="I178" s="30">
        <f>F178/D178</f>
        <v>0.21818181818181817</v>
      </c>
      <c r="J178" s="31">
        <f>D178/C178</f>
        <v>3.9285714285714284</v>
      </c>
      <c r="K178" s="32">
        <f>-(G178-T$2)/T$3</f>
        <v>5.3833964402318413E-2</v>
      </c>
      <c r="L178" s="32">
        <f>-(H178-U$2)/U$3</f>
        <v>0.38812116461186935</v>
      </c>
      <c r="M178" s="32">
        <f>(I178-V$2)/V$3</f>
        <v>-0.41079375473424068</v>
      </c>
      <c r="N178" s="32">
        <f>AVERAGE(K178*(1+$W$4),L178*(1-$W$4*2),M178*(1+$W$4))</f>
        <v>-8.404638520298939E-2</v>
      </c>
      <c r="O178" s="31">
        <f>N178*D178</f>
        <v>-9.2451023723288337</v>
      </c>
      <c r="P178" s="33" t="str">
        <f>IF(SUMIF(LHP!A:A,A178,LHP!C:C)&gt;=1,"L",IF(SUMIF(RHP!A:A,A178,RHP!C:C)&gt;=1,"R","?"))</f>
        <v>R</v>
      </c>
      <c r="Q178" s="36">
        <f>IFERROR(-100*_xlfn.XMATCH(A178,Injuries!A:A),O178)</f>
        <v>-9.2451023723288337</v>
      </c>
    </row>
    <row r="179" spans="1:17" x14ac:dyDescent="0.2">
      <c r="A179" t="s">
        <v>307</v>
      </c>
      <c r="B179" t="s">
        <v>18</v>
      </c>
      <c r="C179">
        <v>19</v>
      </c>
      <c r="D179">
        <v>79</v>
      </c>
      <c r="E179">
        <v>5</v>
      </c>
      <c r="F179">
        <v>18</v>
      </c>
      <c r="G179" s="2">
        <v>0.25700000000000001</v>
      </c>
      <c r="H179" s="30">
        <f>E179/D179</f>
        <v>6.3291139240506333E-2</v>
      </c>
      <c r="I179" s="30">
        <f>F179/D179</f>
        <v>0.22784810126582278</v>
      </c>
      <c r="J179" s="31">
        <f>D179/C179</f>
        <v>4.1578947368421053</v>
      </c>
      <c r="K179" s="32">
        <f>-(G179-T$2)/T$3</f>
        <v>-0.36760667352199827</v>
      </c>
      <c r="L179" s="32">
        <f>-(H179-U$2)/U$3</f>
        <v>0.79230784439518853</v>
      </c>
      <c r="M179" s="32">
        <f>(I179-V$2)/V$3</f>
        <v>-0.27987815628955964</v>
      </c>
      <c r="N179" s="32">
        <f>AVERAGE(K179*(1+$W$4),L179*(1-$W$4*2),M179*(1+$W$4))</f>
        <v>-0.13773403835561771</v>
      </c>
      <c r="O179" s="31">
        <f>N179*D179</f>
        <v>-10.880989030093799</v>
      </c>
      <c r="P179" s="33" t="str">
        <f>IF(SUMIF(LHP!A:A,A179,LHP!C:C)&gt;=1,"L",IF(SUMIF(RHP!A:A,A179,RHP!C:C)&gt;=1,"R","?"))</f>
        <v>R</v>
      </c>
      <c r="Q179" s="36">
        <f>IFERROR(-100*_xlfn.XMATCH(A179,Injuries!A:A),O179)</f>
        <v>-10.880989030093799</v>
      </c>
    </row>
    <row r="180" spans="1:17" x14ac:dyDescent="0.2">
      <c r="A180" t="s">
        <v>54</v>
      </c>
      <c r="B180" t="s">
        <v>39</v>
      </c>
      <c r="C180">
        <v>7</v>
      </c>
      <c r="D180">
        <v>49</v>
      </c>
      <c r="E180">
        <v>2</v>
      </c>
      <c r="F180">
        <v>12</v>
      </c>
      <c r="G180" s="2">
        <v>0.29799999999999999</v>
      </c>
      <c r="H180" s="30">
        <f>E180/D180</f>
        <v>4.0816326530612242E-2</v>
      </c>
      <c r="I180" s="30">
        <f>F180/D180</f>
        <v>0.24489795918367346</v>
      </c>
      <c r="J180" s="31">
        <f>D180/C180</f>
        <v>7</v>
      </c>
      <c r="K180" s="32">
        <f>-(G180-T$2)/T$3</f>
        <v>-1.0075720866663309</v>
      </c>
      <c r="L180" s="32">
        <f>-(H180-U$2)/U$3</f>
        <v>1.282619230569148</v>
      </c>
      <c r="M180" s="32">
        <f>(I180-V$2)/V$3</f>
        <v>-4.896288789588038E-2</v>
      </c>
      <c r="N180" s="32">
        <f>AVERAGE(K180*(1+$W$4),L180*(1-$W$4*2),M180*(1+$W$4))</f>
        <v>-0.22645303430606337</v>
      </c>
      <c r="O180" s="31">
        <f>N180*D180</f>
        <v>-11.096198680997105</v>
      </c>
      <c r="P180" s="33" t="str">
        <f>IF(SUMIF(LHP!A:A,A180,LHP!C:C)&gt;=1,"L",IF(SUMIF(RHP!A:A,A180,RHP!C:C)&gt;=1,"R","?"))</f>
        <v>R</v>
      </c>
      <c r="Q180" s="36">
        <f>IFERROR(-100*_xlfn.XMATCH(A180,Injuries!A:A),O180)</f>
        <v>-11.096198680997105</v>
      </c>
    </row>
    <row r="181" spans="1:17" x14ac:dyDescent="0.2">
      <c r="A181" t="s">
        <v>433</v>
      </c>
      <c r="B181" t="s">
        <v>46</v>
      </c>
      <c r="C181">
        <v>14</v>
      </c>
      <c r="D181">
        <v>58</v>
      </c>
      <c r="E181">
        <v>3</v>
      </c>
      <c r="F181">
        <v>12</v>
      </c>
      <c r="G181" s="2">
        <v>0.255</v>
      </c>
      <c r="H181" s="30">
        <f>E181/D181</f>
        <v>5.1724137931034482E-2</v>
      </c>
      <c r="I181" s="30">
        <f>F181/D181</f>
        <v>0.20689655172413793</v>
      </c>
      <c r="J181" s="31">
        <f>D181/C181</f>
        <v>4.1428571428571432</v>
      </c>
      <c r="K181" s="32">
        <f>-(G181-T$2)/T$3</f>
        <v>-0.33638884849056738</v>
      </c>
      <c r="L181" s="32">
        <f>-(H181-U$2)/U$3</f>
        <v>1.0446539937994241</v>
      </c>
      <c r="M181" s="32">
        <f>(I181-V$2)/V$3</f>
        <v>-0.56363610365734107</v>
      </c>
      <c r="N181" s="32">
        <f>AVERAGE(K181*(1+$W$4),L181*(1-$W$4*2),M181*(1+$W$4))</f>
        <v>-0.20090139776172453</v>
      </c>
      <c r="O181" s="31">
        <f>N181*D181</f>
        <v>-11.652281070180022</v>
      </c>
      <c r="P181" s="33" t="str">
        <f>IF(SUMIF(LHP!A:A,A181,LHP!C:C)&gt;=1,"L",IF(SUMIF(RHP!A:A,A181,RHP!C:C)&gt;=1,"R","?"))</f>
        <v>R</v>
      </c>
      <c r="Q181" s="36">
        <f>IFERROR(-100*_xlfn.XMATCH(A181,Injuries!A:A),O181)</f>
        <v>-11.652281070180022</v>
      </c>
    </row>
    <row r="182" spans="1:17" x14ac:dyDescent="0.2">
      <c r="A182" t="s">
        <v>237</v>
      </c>
      <c r="B182" t="s">
        <v>34</v>
      </c>
      <c r="C182">
        <v>12</v>
      </c>
      <c r="D182">
        <v>46</v>
      </c>
      <c r="E182">
        <v>7</v>
      </c>
      <c r="F182">
        <v>8</v>
      </c>
      <c r="G182" s="2">
        <v>0.17899999999999999</v>
      </c>
      <c r="H182" s="30">
        <f>E182/D182</f>
        <v>0.15217391304347827</v>
      </c>
      <c r="I182" s="30">
        <f>F182/D182</f>
        <v>0.17391304347826086</v>
      </c>
      <c r="J182" s="31">
        <f>D182/C182</f>
        <v>3.8333333333333335</v>
      </c>
      <c r="K182" s="32">
        <f>-(G182-T$2)/T$3</f>
        <v>0.84988850270380589</v>
      </c>
      <c r="L182" s="32">
        <f>-(H182-U$2)/U$3</f>
        <v>-1.146762197827514</v>
      </c>
      <c r="M182" s="32">
        <f>(I182-V$2)/V$3</f>
        <v>-1.0103492490606056</v>
      </c>
      <c r="N182" s="32">
        <f>AVERAGE(K182*(1+$W$4),L182*(1-$W$4*2),M182*(1+$W$4))</f>
        <v>-0.25798567728658556</v>
      </c>
      <c r="O182" s="31">
        <f>N182*D182</f>
        <v>-11.867341155182936</v>
      </c>
      <c r="P182" s="33" t="str">
        <f>IF(SUMIF(LHP!A:A,A182,LHP!C:C)&gt;=1,"L",IF(SUMIF(RHP!A:A,A182,RHP!C:C)&gt;=1,"R","?"))</f>
        <v>R</v>
      </c>
      <c r="Q182" s="36">
        <f>IFERROR(-100*_xlfn.XMATCH(A182,Injuries!A:A),O182)</f>
        <v>-11.867341155182936</v>
      </c>
    </row>
    <row r="183" spans="1:17" x14ac:dyDescent="0.2">
      <c r="A183" t="s">
        <v>90</v>
      </c>
      <c r="B183" t="s">
        <v>11</v>
      </c>
      <c r="C183">
        <v>8</v>
      </c>
      <c r="D183">
        <v>48</v>
      </c>
      <c r="E183">
        <v>3</v>
      </c>
      <c r="F183">
        <v>8</v>
      </c>
      <c r="G183" s="2">
        <v>0.222</v>
      </c>
      <c r="H183" s="30">
        <f>E183/D183</f>
        <v>6.25E-2</v>
      </c>
      <c r="I183" s="30">
        <f>F183/D183</f>
        <v>0.16666666666666666</v>
      </c>
      <c r="J183" s="31">
        <f>D183/C183</f>
        <v>6</v>
      </c>
      <c r="K183" s="32">
        <f>-(G183-T$2)/T$3</f>
        <v>0.178705264528042</v>
      </c>
      <c r="L183" s="32">
        <f>-(H183-U$2)/U$3</f>
        <v>0.80956736876481794</v>
      </c>
      <c r="M183" s="32">
        <f>(I183-V$2)/V$3</f>
        <v>-1.1084907734295046</v>
      </c>
      <c r="N183" s="32">
        <f>AVERAGE(K183*(1+$W$4),L183*(1-$W$4*2),M183*(1+$W$4))</f>
        <v>-0.25248273391480647</v>
      </c>
      <c r="O183" s="31">
        <f>N183*D183</f>
        <v>-12.11917122791071</v>
      </c>
      <c r="P183" s="33" t="str">
        <f>IF(SUMIF(LHP!A:A,A183,LHP!C:C)&gt;=1,"L",IF(SUMIF(RHP!A:A,A183,RHP!C:C)&gt;=1,"R","?"))</f>
        <v>R</v>
      </c>
      <c r="Q183" s="36">
        <f>IFERROR(-100*_xlfn.XMATCH(A183,Injuries!A:A),O183)</f>
        <v>-12.11917122791071</v>
      </c>
    </row>
    <row r="184" spans="1:17" x14ac:dyDescent="0.2">
      <c r="A184" t="s">
        <v>171</v>
      </c>
      <c r="B184" t="s">
        <v>30</v>
      </c>
      <c r="C184">
        <v>26</v>
      </c>
      <c r="D184">
        <v>143</v>
      </c>
      <c r="E184">
        <v>12</v>
      </c>
      <c r="F184">
        <v>35</v>
      </c>
      <c r="G184" s="2">
        <v>0.252</v>
      </c>
      <c r="H184" s="30">
        <f>E184/D184</f>
        <v>8.3916083916083919E-2</v>
      </c>
      <c r="I184" s="30">
        <f>F184/D184</f>
        <v>0.24475524475524477</v>
      </c>
      <c r="J184" s="31">
        <f>D184/C184</f>
        <v>5.5</v>
      </c>
      <c r="K184" s="32">
        <f>-(G184-T$2)/T$3</f>
        <v>-0.28956211094342105</v>
      </c>
      <c r="L184" s="32">
        <f>-(H184-U$2)/U$3</f>
        <v>0.34235325103869835</v>
      </c>
      <c r="M184" s="32">
        <f>(I184-V$2)/V$3</f>
        <v>-5.0895745090529514E-2</v>
      </c>
      <c r="N184" s="32">
        <f>AVERAGE(K184*(1+$W$4),L184*(1-$W$4*2),M184*(1+$W$4))</f>
        <v>-8.4798564841029669E-2</v>
      </c>
      <c r="O184" s="31">
        <f>N184*D184</f>
        <v>-12.126194772267242</v>
      </c>
      <c r="P184" s="33" t="str">
        <f>IF(SUMIF(LHP!A:A,A184,LHP!C:C)&gt;=1,"L",IF(SUMIF(RHP!A:A,A184,RHP!C:C)&gt;=1,"R","?"))</f>
        <v>L</v>
      </c>
      <c r="Q184" s="36">
        <f>IFERROR(-100*_xlfn.XMATCH(A184,Injuries!A:A),O184)</f>
        <v>-12.126194772267242</v>
      </c>
    </row>
    <row r="185" spans="1:17" x14ac:dyDescent="0.2">
      <c r="A185" t="s">
        <v>420</v>
      </c>
      <c r="B185" t="s">
        <v>32</v>
      </c>
      <c r="C185">
        <v>15</v>
      </c>
      <c r="D185">
        <v>77</v>
      </c>
      <c r="E185">
        <v>8</v>
      </c>
      <c r="F185">
        <v>16</v>
      </c>
      <c r="G185" s="2">
        <v>0.221</v>
      </c>
      <c r="H185" s="30">
        <f>E185/D185</f>
        <v>0.1038961038961039</v>
      </c>
      <c r="I185" s="30">
        <f>F185/D185</f>
        <v>0.20779220779220781</v>
      </c>
      <c r="J185" s="31">
        <f>D185/C185</f>
        <v>5.1333333333333337</v>
      </c>
      <c r="K185" s="32">
        <f>-(G185-T$2)/T$3</f>
        <v>0.19431417704375747</v>
      </c>
      <c r="L185" s="32">
        <f>-(H185-U$2)/U$3</f>
        <v>-9.3531640134357788E-2</v>
      </c>
      <c r="M185" s="32">
        <f>(I185-V$2)/V$3</f>
        <v>-0.55150575850471373</v>
      </c>
      <c r="N185" s="32">
        <f>AVERAGE(K185*(1+$W$4),L185*(1-$W$4*2),M185*(1+$W$4))</f>
        <v>-0.16441843229779141</v>
      </c>
      <c r="O185" s="31">
        <f>N185*D185</f>
        <v>-12.660219286929939</v>
      </c>
      <c r="P185" s="33" t="str">
        <f>IF(SUMIF(LHP!A:A,A185,LHP!C:C)&gt;=1,"L",IF(SUMIF(RHP!A:A,A185,RHP!C:C)&gt;=1,"R","?"))</f>
        <v>R</v>
      </c>
      <c r="Q185" s="36">
        <f>IFERROR(-100*_xlfn.XMATCH(A185,Injuries!A:A),O185)</f>
        <v>-12.660219286929939</v>
      </c>
    </row>
    <row r="186" spans="1:17" x14ac:dyDescent="0.2">
      <c r="A186" t="s">
        <v>241</v>
      </c>
      <c r="B186" t="s">
        <v>21</v>
      </c>
      <c r="C186">
        <v>28</v>
      </c>
      <c r="D186">
        <v>116</v>
      </c>
      <c r="E186">
        <v>15</v>
      </c>
      <c r="F186">
        <v>28</v>
      </c>
      <c r="G186" s="2">
        <v>0.22800000000000001</v>
      </c>
      <c r="H186" s="30">
        <f>E186/D186</f>
        <v>0.12931034482758622</v>
      </c>
      <c r="I186" s="30">
        <f>F186/D186</f>
        <v>0.2413793103448276</v>
      </c>
      <c r="J186" s="31">
        <f>D186/C186</f>
        <v>4.1428571428571432</v>
      </c>
      <c r="K186" s="32">
        <f>-(G186-T$2)/T$3</f>
        <v>8.5051789433749317E-2</v>
      </c>
      <c r="L186" s="32">
        <f>-(H186-U$2)/U$3</f>
        <v>-0.64796970644974072</v>
      </c>
      <c r="M186" s="32">
        <f>(I186-V$2)/V$3</f>
        <v>-9.66178152812006E-2</v>
      </c>
      <c r="N186" s="32">
        <f>AVERAGE(K186*(1+$W$4),L186*(1-$W$4*2),M186*(1+$W$4))</f>
        <v>-0.11281412851139483</v>
      </c>
      <c r="O186" s="31">
        <f>N186*D186</f>
        <v>-13.086438907321799</v>
      </c>
      <c r="P186" s="33" t="str">
        <f>IF(SUMIF(LHP!A:A,A186,LHP!C:C)&gt;=1,"L",IF(SUMIF(RHP!A:A,A186,RHP!C:C)&gt;=1,"R","?"))</f>
        <v>R</v>
      </c>
      <c r="Q186" s="36">
        <f>IFERROR(-100*_xlfn.XMATCH(A186,Injuries!A:A),O186)</f>
        <v>-13.086438907321799</v>
      </c>
    </row>
    <row r="187" spans="1:17" x14ac:dyDescent="0.2">
      <c r="A187" t="s">
        <v>24</v>
      </c>
      <c r="B187" t="s">
        <v>25</v>
      </c>
      <c r="C187">
        <v>6</v>
      </c>
      <c r="D187">
        <v>35</v>
      </c>
      <c r="E187">
        <v>4</v>
      </c>
      <c r="F187">
        <v>4</v>
      </c>
      <c r="G187" s="2">
        <v>0.16700000000000001</v>
      </c>
      <c r="H187" s="30">
        <f>E187/D187</f>
        <v>0.11428571428571428</v>
      </c>
      <c r="I187" s="30">
        <f>F187/D187</f>
        <v>0.11428571428571428</v>
      </c>
      <c r="J187" s="31">
        <f>D187/C187</f>
        <v>5.833333333333333</v>
      </c>
      <c r="K187" s="32">
        <f>-(G187-T$2)/T$3</f>
        <v>1.0371954528923908</v>
      </c>
      <c r="L187" s="32">
        <f>-(H187-U$2)/U$3</f>
        <v>-0.32019178354434669</v>
      </c>
      <c r="M187" s="32">
        <f>(I187-V$2)/V$3</f>
        <v>-1.817913792438975</v>
      </c>
      <c r="N187" s="32">
        <f>AVERAGE(K187*(1+$W$4),L187*(1-$W$4*2),M187*(1+$W$4))</f>
        <v>-0.37866460540180119</v>
      </c>
      <c r="O187" s="31">
        <f>N187*D187</f>
        <v>-13.253261189063041</v>
      </c>
      <c r="P187" s="33" t="str">
        <f>IF(SUMIF(LHP!A:A,A187,LHP!C:C)&gt;=1,"L",IF(SUMIF(RHP!A:A,A187,RHP!C:C)&gt;=1,"R","?"))</f>
        <v>R</v>
      </c>
      <c r="Q187" s="36">
        <f>IFERROR(-100*_xlfn.XMATCH(A187,Injuries!A:A),O187)</f>
        <v>-13.253261189063041</v>
      </c>
    </row>
    <row r="188" spans="1:17" x14ac:dyDescent="0.2">
      <c r="A188" t="s">
        <v>462</v>
      </c>
      <c r="B188" t="s">
        <v>47</v>
      </c>
      <c r="C188">
        <v>4</v>
      </c>
      <c r="D188">
        <v>23</v>
      </c>
      <c r="E188">
        <v>2</v>
      </c>
      <c r="F188">
        <v>2</v>
      </c>
      <c r="G188" s="2">
        <v>0.19</v>
      </c>
      <c r="H188" s="30">
        <f>E188/D188</f>
        <v>8.6956521739130432E-2</v>
      </c>
      <c r="I188" s="30">
        <f>F188/D188</f>
        <v>8.6956521739130432E-2</v>
      </c>
      <c r="J188" s="31">
        <f>D188/C188</f>
        <v>5.75</v>
      </c>
      <c r="K188" s="32">
        <f>-(G188-T$2)/T$3</f>
        <v>0.67819046503093594</v>
      </c>
      <c r="L188" s="32">
        <f>-(H188-U$2)/U$3</f>
        <v>0.27602294151236384</v>
      </c>
      <c r="M188" s="32">
        <f>(I188-V$2)/V$3</f>
        <v>-2.1880475414873941</v>
      </c>
      <c r="N188" s="32">
        <f>AVERAGE(K188*(1+$W$4),L188*(1-$W$4*2),M188*(1+$W$4))</f>
        <v>-0.58310329160479701</v>
      </c>
      <c r="O188" s="31">
        <f>N188*D188</f>
        <v>-13.411375706910331</v>
      </c>
      <c r="P188" s="33" t="str">
        <f>IF(SUMIF(LHP!A:A,A188,LHP!C:C)&gt;=1,"L",IF(SUMIF(RHP!A:A,A188,RHP!C:C)&gt;=1,"R","?"))</f>
        <v>R</v>
      </c>
      <c r="Q188" s="36">
        <f>IFERROR(-100*_xlfn.XMATCH(A188,Injuries!A:A),O188)</f>
        <v>-13.411375706910331</v>
      </c>
    </row>
    <row r="189" spans="1:17" x14ac:dyDescent="0.2">
      <c r="A189" t="s">
        <v>515</v>
      </c>
      <c r="B189" t="s">
        <v>7</v>
      </c>
      <c r="C189">
        <v>7</v>
      </c>
      <c r="D189">
        <v>26</v>
      </c>
      <c r="E189">
        <v>0</v>
      </c>
      <c r="F189">
        <v>5</v>
      </c>
      <c r="G189" s="2">
        <v>0.32</v>
      </c>
      <c r="H189" s="30">
        <f>E189/D189</f>
        <v>0</v>
      </c>
      <c r="I189" s="30">
        <f>F189/D189</f>
        <v>0.19230769230769232</v>
      </c>
      <c r="J189" s="31">
        <f>D189/C189</f>
        <v>3.7142857142857144</v>
      </c>
      <c r="K189" s="32">
        <f>-(G189-T$2)/T$3</f>
        <v>-1.3509681620120708</v>
      </c>
      <c r="L189" s="32">
        <f>-(H189-U$2)/U$3</f>
        <v>2.1730697939655341</v>
      </c>
      <c r="M189" s="32">
        <f>(I189-V$2)/V$3</f>
        <v>-0.76122076412416939</v>
      </c>
      <c r="N189" s="32">
        <f>AVERAGE(K189*(1+$W$4),L189*(1-$W$4*2),M189*(1+$W$4))</f>
        <v>-0.51790042022917782</v>
      </c>
      <c r="O189" s="31">
        <f>N189*D189</f>
        <v>-13.465410925958624</v>
      </c>
      <c r="P189" s="33" t="str">
        <f>IF(SUMIF(LHP!A:A,A189,LHP!C:C)&gt;=1,"L",IF(SUMIF(RHP!A:A,A189,RHP!C:C)&gt;=1,"R","?"))</f>
        <v>R</v>
      </c>
      <c r="Q189" s="36">
        <f>IFERROR(-100*_xlfn.XMATCH(A189,Injuries!A:A),O189)</f>
        <v>-13.465410925958624</v>
      </c>
    </row>
    <row r="190" spans="1:17" x14ac:dyDescent="0.2">
      <c r="A190" t="s">
        <v>379</v>
      </c>
      <c r="B190" t="s">
        <v>64</v>
      </c>
      <c r="C190">
        <v>6</v>
      </c>
      <c r="D190">
        <v>30</v>
      </c>
      <c r="E190">
        <v>2</v>
      </c>
      <c r="F190">
        <v>5</v>
      </c>
      <c r="G190" s="2">
        <v>0.25</v>
      </c>
      <c r="H190" s="30">
        <f>E190/D190</f>
        <v>6.6666666666666666E-2</v>
      </c>
      <c r="I190" s="30">
        <f>F190/D190</f>
        <v>0.16666666666666666</v>
      </c>
      <c r="J190" s="31">
        <f>D190/C190</f>
        <v>5</v>
      </c>
      <c r="K190" s="32">
        <f>-(G190-T$2)/T$3</f>
        <v>-0.25834428591199016</v>
      </c>
      <c r="L190" s="32">
        <f>-(H190-U$2)/U$3</f>
        <v>0.71866720708477017</v>
      </c>
      <c r="M190" s="32">
        <f>(I190-V$2)/V$3</f>
        <v>-1.1084907734295046</v>
      </c>
      <c r="N190" s="32">
        <f>AVERAGE(K190*(1+$W$4),L190*(1-$W$4*2),M190*(1+$W$4))</f>
        <v>-0.44973674021149451</v>
      </c>
      <c r="O190" s="31">
        <f>N190*D190</f>
        <v>-13.492102206344835</v>
      </c>
      <c r="P190" s="33" t="str">
        <f>IF(SUMIF(LHP!A:A,A190,LHP!C:C)&gt;=1,"L",IF(SUMIF(RHP!A:A,A190,RHP!C:C)&gt;=1,"R","?"))</f>
        <v>L</v>
      </c>
      <c r="Q190" s="36">
        <f>IFERROR(-100*_xlfn.XMATCH(A190,Injuries!A:A),O190)</f>
        <v>-13.492102206344835</v>
      </c>
    </row>
    <row r="191" spans="1:17" x14ac:dyDescent="0.2">
      <c r="A191" t="s">
        <v>489</v>
      </c>
      <c r="B191" t="s">
        <v>27</v>
      </c>
      <c r="C191">
        <v>4</v>
      </c>
      <c r="D191">
        <v>27</v>
      </c>
      <c r="E191">
        <v>3</v>
      </c>
      <c r="F191">
        <v>4</v>
      </c>
      <c r="G191" s="2">
        <v>0.217</v>
      </c>
      <c r="H191" s="30">
        <f>E191/D191</f>
        <v>0.1111111111111111</v>
      </c>
      <c r="I191" s="30">
        <f>F191/D191</f>
        <v>0.14814814814814814</v>
      </c>
      <c r="J191" s="31">
        <f>D191/C191</f>
        <v>6.75</v>
      </c>
      <c r="K191" s="32">
        <f>-(G191-T$2)/T$3</f>
        <v>0.25674982710661926</v>
      </c>
      <c r="L191" s="32">
        <f>-(H191-U$2)/U$3</f>
        <v>-0.25093451750240553</v>
      </c>
      <c r="M191" s="32">
        <f>(I191-V$2)/V$3</f>
        <v>-1.3592968912611356</v>
      </c>
      <c r="N191" s="32">
        <f>AVERAGE(K191*(1+$W$4),L191*(1-$W$4*2),M191*(1+$W$4))</f>
        <v>-0.5012170296481161</v>
      </c>
      <c r="O191" s="31">
        <f>N191*D191</f>
        <v>-13.532859800499134</v>
      </c>
      <c r="P191" s="33" t="str">
        <f>IF(SUMIF(LHP!A:A,A191,LHP!C:C)&gt;=1,"L",IF(SUMIF(RHP!A:A,A191,RHP!C:C)&gt;=1,"R","?"))</f>
        <v>R</v>
      </c>
      <c r="Q191" s="36">
        <f>IFERROR(-100*_xlfn.XMATCH(A191,Injuries!A:A),O191)</f>
        <v>-13.532859800499134</v>
      </c>
    </row>
    <row r="192" spans="1:17" x14ac:dyDescent="0.2">
      <c r="A192" t="s">
        <v>265</v>
      </c>
      <c r="B192" t="s">
        <v>22</v>
      </c>
      <c r="C192">
        <v>28</v>
      </c>
      <c r="D192">
        <v>156</v>
      </c>
      <c r="E192">
        <v>12</v>
      </c>
      <c r="F192">
        <v>32</v>
      </c>
      <c r="G192" s="2">
        <v>0.222</v>
      </c>
      <c r="H192" s="30">
        <f>E192/D192</f>
        <v>7.6923076923076927E-2</v>
      </c>
      <c r="I192" s="30">
        <f>F192/D192</f>
        <v>0.20512820512820512</v>
      </c>
      <c r="J192" s="31">
        <f>D192/C192</f>
        <v>5.5714285714285712</v>
      </c>
      <c r="K192" s="32">
        <f>-(G192-T$2)/T$3</f>
        <v>0.178705264528042</v>
      </c>
      <c r="L192" s="32">
        <f>-(H192-U$2)/U$3</f>
        <v>0.49491296294926795</v>
      </c>
      <c r="M192" s="32">
        <f>(I192-V$2)/V$3</f>
        <v>-0.58758575947150216</v>
      </c>
      <c r="N192" s="32">
        <f>AVERAGE(K192*(1+$W$4),L192*(1-$W$4*2),M192*(1+$W$4))</f>
        <v>-8.7881379068230417E-2</v>
      </c>
      <c r="O192" s="31">
        <f>N192*D192</f>
        <v>-13.709495134643944</v>
      </c>
      <c r="P192" s="33" t="str">
        <f>IF(SUMIF(LHP!A:A,A192,LHP!C:C)&gt;=1,"L",IF(SUMIF(RHP!A:A,A192,RHP!C:C)&gt;=1,"R","?"))</f>
        <v>R</v>
      </c>
      <c r="Q192" s="36">
        <f>IFERROR(-100*_xlfn.XMATCH(A192,Injuries!A:A),O192)</f>
        <v>-13.709495134643944</v>
      </c>
    </row>
    <row r="193" spans="1:17" x14ac:dyDescent="0.2">
      <c r="A193" t="s">
        <v>421</v>
      </c>
      <c r="B193" t="s">
        <v>66</v>
      </c>
      <c r="C193">
        <v>15</v>
      </c>
      <c r="D193">
        <v>56</v>
      </c>
      <c r="E193">
        <v>1</v>
      </c>
      <c r="F193">
        <v>8</v>
      </c>
      <c r="G193" s="2">
        <v>0.22600000000000001</v>
      </c>
      <c r="H193" s="30">
        <f>E193/D193</f>
        <v>1.7857142857142856E-2</v>
      </c>
      <c r="I193" s="30">
        <f>F193/D193</f>
        <v>0.14285714285714285</v>
      </c>
      <c r="J193" s="31">
        <f>D193/C193</f>
        <v>3.7333333333333334</v>
      </c>
      <c r="K193" s="32">
        <f>-(G193-T$2)/T$3</f>
        <v>0.11626961446518022</v>
      </c>
      <c r="L193" s="32">
        <f>-(H193-U$2)/U$3</f>
        <v>1.783497672479615</v>
      </c>
      <c r="M193" s="32">
        <f>(I193-V$2)/V$3</f>
        <v>-1.430955782070173</v>
      </c>
      <c r="N193" s="32">
        <f>AVERAGE(K193*(1+$W$4),L193*(1-$W$4*2),M193*(1+$W$4))</f>
        <v>-0.25053629108881115</v>
      </c>
      <c r="O193" s="31">
        <f>N193*D193</f>
        <v>-14.030032300973424</v>
      </c>
      <c r="P193" s="33" t="str">
        <f>IF(SUMIF(LHP!A:A,A193,LHP!C:C)&gt;=1,"L",IF(SUMIF(RHP!A:A,A193,RHP!C:C)&gt;=1,"R","?"))</f>
        <v>R</v>
      </c>
      <c r="Q193" s="36">
        <f>IFERROR(-100*_xlfn.XMATCH(A193,Injuries!A:A),O193)</f>
        <v>-14.030032300973424</v>
      </c>
    </row>
    <row r="194" spans="1:17" x14ac:dyDescent="0.2">
      <c r="A194" t="s">
        <v>324</v>
      </c>
      <c r="B194" t="s">
        <v>21</v>
      </c>
      <c r="C194">
        <v>6</v>
      </c>
      <c r="D194">
        <v>57</v>
      </c>
      <c r="E194">
        <v>8</v>
      </c>
      <c r="F194">
        <v>17</v>
      </c>
      <c r="G194" s="2">
        <v>0.29199999999999998</v>
      </c>
      <c r="H194" s="30">
        <f>E194/D194</f>
        <v>0.14035087719298245</v>
      </c>
      <c r="I194" s="30">
        <f>F194/D194</f>
        <v>0.2982456140350877</v>
      </c>
      <c r="J194" s="31">
        <f>D194/C194</f>
        <v>9.5</v>
      </c>
      <c r="K194" s="32">
        <f>-(G194-T$2)/T$3</f>
        <v>-0.91391861157203813</v>
      </c>
      <c r="L194" s="32">
        <f>-(H194-U$2)/U$3</f>
        <v>-0.88883038894133692</v>
      </c>
      <c r="M194" s="32">
        <f>(I194-V$2)/V$3</f>
        <v>0.67355269537418816</v>
      </c>
      <c r="N194" s="32">
        <f>AVERAGE(K194*(1+$W$4),L194*(1-$W$4*2),M194*(1+$W$4))</f>
        <v>-0.24829086323932695</v>
      </c>
      <c r="O194" s="31">
        <f>N194*D194</f>
        <v>-14.152579204641636</v>
      </c>
      <c r="P194" s="33" t="str">
        <f>IF(SUMIF(LHP!A:A,A194,LHP!C:C)&gt;=1,"L",IF(SUMIF(RHP!A:A,A194,RHP!C:C)&gt;=1,"R","?"))</f>
        <v>R</v>
      </c>
      <c r="Q194" s="36">
        <f>IFERROR(-100*_xlfn.XMATCH(A194,Injuries!A:A),O194)</f>
        <v>-14.152579204641636</v>
      </c>
    </row>
    <row r="195" spans="1:17" x14ac:dyDescent="0.2">
      <c r="A195" t="s">
        <v>202</v>
      </c>
      <c r="B195" t="s">
        <v>41</v>
      </c>
      <c r="C195">
        <v>21</v>
      </c>
      <c r="D195">
        <v>82</v>
      </c>
      <c r="E195">
        <v>8</v>
      </c>
      <c r="F195">
        <v>19</v>
      </c>
      <c r="G195" s="2">
        <v>0.247</v>
      </c>
      <c r="H195" s="30">
        <f>E195/D195</f>
        <v>9.7560975609756101E-2</v>
      </c>
      <c r="I195" s="30">
        <f>F195/D195</f>
        <v>0.23170731707317074</v>
      </c>
      <c r="J195" s="31">
        <f>D195/C195</f>
        <v>3.9047619047619047</v>
      </c>
      <c r="K195" s="32">
        <f>-(G195-T$2)/T$3</f>
        <v>-0.21151754836484379</v>
      </c>
      <c r="L195" s="32">
        <f>-(H195-U$2)/U$3</f>
        <v>4.4675764383928361E-2</v>
      </c>
      <c r="M195" s="32">
        <f>(I195-V$2)/V$3</f>
        <v>-0.22761074982572774</v>
      </c>
      <c r="N195" s="32">
        <f>AVERAGE(K195*(1+$W$4),L195*(1-$W$4*2),M195*(1+$W$4))</f>
        <v>-0.17552416351541675</v>
      </c>
      <c r="O195" s="31">
        <f>N195*D195</f>
        <v>-14.392981408264173</v>
      </c>
      <c r="P195" s="33" t="str">
        <f>IF(SUMIF(LHP!A:A,A195,LHP!C:C)&gt;=1,"L",IF(SUMIF(RHP!A:A,A195,RHP!C:C)&gt;=1,"R","?"))</f>
        <v>R</v>
      </c>
      <c r="Q195" s="36">
        <f>IFERROR(-100*_xlfn.XMATCH(A195,Injuries!A:A),O195)</f>
        <v>-14.392981408264173</v>
      </c>
    </row>
    <row r="196" spans="1:17" x14ac:dyDescent="0.2">
      <c r="A196" t="s">
        <v>224</v>
      </c>
      <c r="B196" t="s">
        <v>20</v>
      </c>
      <c r="C196">
        <v>28</v>
      </c>
      <c r="D196">
        <v>110</v>
      </c>
      <c r="E196">
        <v>11</v>
      </c>
      <c r="F196">
        <v>30</v>
      </c>
      <c r="G196" s="2">
        <v>0.27600000000000002</v>
      </c>
      <c r="H196" s="30">
        <f>E196/D196</f>
        <v>0.1</v>
      </c>
      <c r="I196" s="30">
        <f>F196/D196</f>
        <v>0.27272727272727271</v>
      </c>
      <c r="J196" s="31">
        <f>D196/C196</f>
        <v>3.9285714285714284</v>
      </c>
      <c r="K196" s="32">
        <f>-(G196-T$2)/T$3</f>
        <v>-0.6641760113205919</v>
      </c>
      <c r="L196" s="32">
        <f>-(H196-U$2)/U$3</f>
        <v>-8.5340863556118227E-3</v>
      </c>
      <c r="M196" s="32">
        <f>(I196-V$2)/V$3</f>
        <v>0.32794426506074464</v>
      </c>
      <c r="N196" s="32">
        <f>AVERAGE(K196*(1+$W$4),L196*(1-$W$4*2),M196*(1+$W$4))</f>
        <v>-0.14151890866753833</v>
      </c>
      <c r="O196" s="31">
        <f>N196*D196</f>
        <v>-15.567079953429216</v>
      </c>
      <c r="P196" s="33" t="str">
        <f>IF(SUMIF(LHP!A:A,A196,LHP!C:C)&gt;=1,"L",IF(SUMIF(RHP!A:A,A196,RHP!C:C)&gt;=1,"R","?"))</f>
        <v>L</v>
      </c>
      <c r="Q196" s="36">
        <f>IFERROR(-100*_xlfn.XMATCH(A196,Injuries!A:A),O196)</f>
        <v>-15.567079953429216</v>
      </c>
    </row>
    <row r="197" spans="1:17" x14ac:dyDescent="0.2">
      <c r="A197" t="s">
        <v>267</v>
      </c>
      <c r="B197" t="s">
        <v>68</v>
      </c>
      <c r="C197">
        <v>30</v>
      </c>
      <c r="D197">
        <v>108</v>
      </c>
      <c r="E197">
        <v>10</v>
      </c>
      <c r="F197">
        <v>22</v>
      </c>
      <c r="G197" s="2">
        <v>0.221</v>
      </c>
      <c r="H197" s="30">
        <f>E197/D197</f>
        <v>9.2592592592592587E-2</v>
      </c>
      <c r="I197" s="30">
        <f>F197/D197</f>
        <v>0.20370370370370369</v>
      </c>
      <c r="J197" s="31">
        <f>D197/C197</f>
        <v>3.6</v>
      </c>
      <c r="K197" s="32">
        <f>-(G197-T$2)/T$3</f>
        <v>0.19431417704375747</v>
      </c>
      <c r="L197" s="32">
        <f>-(H197-U$2)/U$3</f>
        <v>0.15306620107558438</v>
      </c>
      <c r="M197" s="32">
        <f>(I197-V$2)/V$3</f>
        <v>-0.60687853776624301</v>
      </c>
      <c r="N197" s="32">
        <f>AVERAGE(K197*(1+$W$4),L197*(1-$W$4*2),M197*(1+$W$4))</f>
        <v>-0.14639078345510492</v>
      </c>
      <c r="O197" s="31">
        <f>N197*D197</f>
        <v>-15.810204613151331</v>
      </c>
      <c r="P197" s="33" t="str">
        <f>IF(SUMIF(LHP!A:A,A197,LHP!C:C)&gt;=1,"L",IF(SUMIF(RHP!A:A,A197,RHP!C:C)&gt;=1,"R","?"))</f>
        <v>R</v>
      </c>
      <c r="Q197" s="36">
        <f>IFERROR(-100*_xlfn.XMATCH(A197,Injuries!A:A),O197)</f>
        <v>-15.810204613151331</v>
      </c>
    </row>
    <row r="198" spans="1:17" x14ac:dyDescent="0.2">
      <c r="A198" t="s">
        <v>239</v>
      </c>
      <c r="B198" t="s">
        <v>41</v>
      </c>
      <c r="C198">
        <v>29</v>
      </c>
      <c r="D198">
        <v>131</v>
      </c>
      <c r="E198">
        <v>17</v>
      </c>
      <c r="F198">
        <v>28</v>
      </c>
      <c r="G198" s="2">
        <v>0.20499999999999999</v>
      </c>
      <c r="H198" s="30">
        <f>E198/D198</f>
        <v>0.12977099236641221</v>
      </c>
      <c r="I198" s="30">
        <f>F198/D198</f>
        <v>0.21374045801526717</v>
      </c>
      <c r="J198" s="31">
        <f>D198/C198</f>
        <v>4.5172413793103452</v>
      </c>
      <c r="K198" s="32">
        <f>-(G198-T$2)/T$3</f>
        <v>0.44405677729520465</v>
      </c>
      <c r="L198" s="32">
        <f>-(H198-U$2)/U$3</f>
        <v>-0.65801921103137251</v>
      </c>
      <c r="M198" s="32">
        <f>(I198-V$2)/V$3</f>
        <v>-0.4709454510025346</v>
      </c>
      <c r="N198" s="32">
        <f>AVERAGE(K198*(1+$W$4),L198*(1-$W$4*2),M198*(1+$W$4))</f>
        <v>-0.12087348254994952</v>
      </c>
      <c r="O198" s="31">
        <f>N198*D198</f>
        <v>-15.834426214043388</v>
      </c>
      <c r="P198" s="33" t="str">
        <f>IF(SUMIF(LHP!A:A,A198,LHP!C:C)&gt;=1,"L",IF(SUMIF(RHP!A:A,A198,RHP!C:C)&gt;=1,"R","?"))</f>
        <v>R</v>
      </c>
      <c r="Q198" s="36">
        <f>IFERROR(-100*_xlfn.XMATCH(A198,Injuries!A:A),O198)</f>
        <v>-15.834426214043388</v>
      </c>
    </row>
    <row r="199" spans="1:17" x14ac:dyDescent="0.2">
      <c r="A199" t="s">
        <v>290</v>
      </c>
      <c r="B199" t="s">
        <v>105</v>
      </c>
      <c r="C199">
        <v>7</v>
      </c>
      <c r="D199">
        <v>55</v>
      </c>
      <c r="E199">
        <v>2</v>
      </c>
      <c r="F199">
        <v>14</v>
      </c>
      <c r="G199" s="2">
        <v>0.32</v>
      </c>
      <c r="H199" s="30">
        <f>E199/D199</f>
        <v>3.6363636363636362E-2</v>
      </c>
      <c r="I199" s="30">
        <f>F199/D199</f>
        <v>0.25454545454545452</v>
      </c>
      <c r="J199" s="31">
        <f>D199/C199</f>
        <v>7.8571428571428568</v>
      </c>
      <c r="K199" s="32">
        <f>-(G199-T$2)/T$3</f>
        <v>-1.3509681620120708</v>
      </c>
      <c r="L199" s="32">
        <f>-(H199-U$2)/U$3</f>
        <v>1.3797592920305719</v>
      </c>
      <c r="M199" s="32">
        <f>(I199-V$2)/V$3</f>
        <v>8.1698258462416087E-2</v>
      </c>
      <c r="N199" s="32">
        <f>AVERAGE(K199*(1+$W$4),L199*(1-$W$4*2),M199*(1+$W$4))</f>
        <v>-0.29890257780726087</v>
      </c>
      <c r="O199" s="31">
        <f>N199*D199</f>
        <v>-16.439641779399349</v>
      </c>
      <c r="P199" s="33" t="str">
        <f>IF(SUMIF(LHP!A:A,A199,LHP!C:C)&gt;=1,"L",IF(SUMIF(RHP!A:A,A199,RHP!C:C)&gt;=1,"R","?"))</f>
        <v>R</v>
      </c>
      <c r="Q199" s="36">
        <f>IFERROR(-100*_xlfn.XMATCH(A199,Injuries!A:A),O199)</f>
        <v>-16.439641779399349</v>
      </c>
    </row>
    <row r="200" spans="1:17" x14ac:dyDescent="0.2">
      <c r="A200" t="s">
        <v>459</v>
      </c>
      <c r="B200" t="s">
        <v>65</v>
      </c>
      <c r="C200">
        <v>4</v>
      </c>
      <c r="D200">
        <v>31</v>
      </c>
      <c r="E200">
        <v>4</v>
      </c>
      <c r="F200">
        <v>3</v>
      </c>
      <c r="G200" s="2">
        <v>0.16700000000000001</v>
      </c>
      <c r="H200" s="30">
        <f>E200/D200</f>
        <v>0.12903225806451613</v>
      </c>
      <c r="I200" s="30">
        <f>F200/D200</f>
        <v>9.6774193548387094E-2</v>
      </c>
      <c r="J200" s="31">
        <f>D200/C200</f>
        <v>7.75</v>
      </c>
      <c r="K200" s="32">
        <f>-(G200-T$2)/T$3</f>
        <v>1.0371954528923908</v>
      </c>
      <c r="L200" s="32">
        <f>-(H200-U$2)/U$3</f>
        <v>-0.64190295483594417</v>
      </c>
      <c r="M200" s="32">
        <f>(I200-V$2)/V$3</f>
        <v>-2.0550816052456597</v>
      </c>
      <c r="N200" s="32">
        <f>AVERAGE(K200*(1+$W$4),L200*(1-$W$4*2),M200*(1+$W$4))</f>
        <v>-0.53110305595318608</v>
      </c>
      <c r="O200" s="31">
        <f>N200*D200</f>
        <v>-16.464194734548769</v>
      </c>
      <c r="P200" s="33" t="str">
        <f>IF(SUMIF(LHP!A:A,A200,LHP!C:C)&gt;=1,"L",IF(SUMIF(RHP!A:A,A200,RHP!C:C)&gt;=1,"R","?"))</f>
        <v>R</v>
      </c>
      <c r="Q200" s="36">
        <f>IFERROR(-100*_xlfn.XMATCH(A200,Injuries!A:A),O200)</f>
        <v>-16.464194734548769</v>
      </c>
    </row>
    <row r="201" spans="1:17" x14ac:dyDescent="0.2">
      <c r="A201" t="s">
        <v>262</v>
      </c>
      <c r="B201" t="s">
        <v>7</v>
      </c>
      <c r="C201">
        <v>18</v>
      </c>
      <c r="D201">
        <v>121</v>
      </c>
      <c r="E201">
        <v>16</v>
      </c>
      <c r="F201">
        <v>31</v>
      </c>
      <c r="G201" s="2">
        <v>0.24299999999999999</v>
      </c>
      <c r="H201" s="30">
        <f>E201/D201</f>
        <v>0.13223140495867769</v>
      </c>
      <c r="I201" s="30">
        <f>F201/D201</f>
        <v>0.256198347107438</v>
      </c>
      <c r="J201" s="31">
        <f>D201/C201</f>
        <v>6.7222222222222223</v>
      </c>
      <c r="K201" s="32">
        <f>-(G201-T$2)/T$3</f>
        <v>-0.14908189830198199</v>
      </c>
      <c r="L201" s="32">
        <f>-(H201-U$2)/U$3</f>
        <v>-0.71169566761614633</v>
      </c>
      <c r="M201" s="32">
        <f>(I201-V$2)/V$3</f>
        <v>0.10408425906226421</v>
      </c>
      <c r="N201" s="32">
        <f>AVERAGE(K201*(1+$W$4),L201*(1-$W$4*2),M201*(1+$W$4))</f>
        <v>-0.13736496095257347</v>
      </c>
      <c r="O201" s="31">
        <f>N201*D201</f>
        <v>-16.621160275261389</v>
      </c>
      <c r="P201" s="33" t="str">
        <f>IF(SUMIF(LHP!A:A,A201,LHP!C:C)&gt;=1,"L",IF(SUMIF(RHP!A:A,A201,RHP!C:C)&gt;=1,"R","?"))</f>
        <v>R</v>
      </c>
      <c r="Q201" s="36">
        <f>IFERROR(-100*_xlfn.XMATCH(A201,Injuries!A:A),O201)</f>
        <v>-16.621160275261389</v>
      </c>
    </row>
    <row r="202" spans="1:17" x14ac:dyDescent="0.2">
      <c r="A202" t="s">
        <v>314</v>
      </c>
      <c r="B202" t="s">
        <v>21</v>
      </c>
      <c r="C202">
        <v>7</v>
      </c>
      <c r="D202">
        <v>24</v>
      </c>
      <c r="E202">
        <v>1</v>
      </c>
      <c r="F202">
        <v>4</v>
      </c>
      <c r="G202" s="2">
        <v>0.30399999999999999</v>
      </c>
      <c r="H202" s="30">
        <f>E202/D202</f>
        <v>4.1666666666666664E-2</v>
      </c>
      <c r="I202" s="30">
        <f>F202/D202</f>
        <v>0.16666666666666666</v>
      </c>
      <c r="J202" s="31">
        <f>D202/C202</f>
        <v>3.4285714285714284</v>
      </c>
      <c r="K202" s="32">
        <f>-(G202-T$2)/T$3</f>
        <v>-1.1012255617606235</v>
      </c>
      <c r="L202" s="32">
        <f>-(H202-U$2)/U$3</f>
        <v>1.2640681771650566</v>
      </c>
      <c r="M202" s="32">
        <f>(I202-V$2)/V$3</f>
        <v>-1.1084907734295046</v>
      </c>
      <c r="N202" s="32">
        <f>AVERAGE(K202*(1+$W$4),L202*(1-$W$4*2),M202*(1+$W$4))</f>
        <v>-0.710037110135044</v>
      </c>
      <c r="O202" s="31">
        <f>N202*D202</f>
        <v>-17.040890643241056</v>
      </c>
      <c r="P202" s="33" t="str">
        <f>IF(SUMIF(LHP!A:A,A202,LHP!C:C)&gt;=1,"L",IF(SUMIF(RHP!A:A,A202,RHP!C:C)&gt;=1,"R","?"))</f>
        <v>R</v>
      </c>
      <c r="Q202" s="36">
        <f>IFERROR(-100*_xlfn.XMATCH(A202,Injuries!A:A),O202)</f>
        <v>-17.040890643241056</v>
      </c>
    </row>
    <row r="203" spans="1:17" x14ac:dyDescent="0.2">
      <c r="A203" t="s">
        <v>172</v>
      </c>
      <c r="B203" t="s">
        <v>48</v>
      </c>
      <c r="C203">
        <v>17</v>
      </c>
      <c r="D203">
        <v>139</v>
      </c>
      <c r="E203">
        <v>12</v>
      </c>
      <c r="F203">
        <v>32</v>
      </c>
      <c r="G203" s="2">
        <v>0.24399999999999999</v>
      </c>
      <c r="H203" s="30">
        <f>E203/D203</f>
        <v>8.6330935251798566E-2</v>
      </c>
      <c r="I203" s="30">
        <f>F203/D203</f>
        <v>0.23021582733812951</v>
      </c>
      <c r="J203" s="31">
        <f>D203/C203</f>
        <v>8.1764705882352935</v>
      </c>
      <c r="K203" s="32">
        <f>-(G203-T$2)/T$3</f>
        <v>-0.16469081081769746</v>
      </c>
      <c r="L203" s="32">
        <f>-(H203-U$2)/U$3</f>
        <v>0.2896707605947606</v>
      </c>
      <c r="M203" s="32">
        <f>(I203-V$2)/V$3</f>
        <v>-0.2478107863382244</v>
      </c>
      <c r="N203" s="32">
        <f>AVERAGE(K203*(1+$W$4),L203*(1-$W$4*2),M203*(1+$W$4))</f>
        <v>-0.12359720538250733</v>
      </c>
      <c r="O203" s="31">
        <f>N203*D203</f>
        <v>-17.180011548168519</v>
      </c>
      <c r="P203" s="33" t="str">
        <f>IF(SUMIF(LHP!A:A,A203,LHP!C:C)&gt;=1,"L",IF(SUMIF(RHP!A:A,A203,RHP!C:C)&gt;=1,"R","?"))</f>
        <v>R</v>
      </c>
      <c r="Q203" s="36">
        <f>IFERROR(-100*_xlfn.XMATCH(A203,Injuries!A:A),O203)</f>
        <v>-17.180011548168519</v>
      </c>
    </row>
    <row r="204" spans="1:17" x14ac:dyDescent="0.2">
      <c r="A204" t="s">
        <v>382</v>
      </c>
      <c r="B204" t="s">
        <v>10</v>
      </c>
      <c r="C204">
        <v>9</v>
      </c>
      <c r="D204">
        <v>43</v>
      </c>
      <c r="E204">
        <v>8</v>
      </c>
      <c r="F204">
        <v>6</v>
      </c>
      <c r="G204" s="2">
        <v>0.152</v>
      </c>
      <c r="H204" s="30">
        <f>E204/D204</f>
        <v>0.18604651162790697</v>
      </c>
      <c r="I204" s="30">
        <f>F204/D204</f>
        <v>0.13953488372093023</v>
      </c>
      <c r="J204" s="31">
        <f>D204/C204</f>
        <v>4.7777777777777777</v>
      </c>
      <c r="K204" s="32">
        <f>-(G204-T$2)/T$3</f>
        <v>1.2713291406281226</v>
      </c>
      <c r="L204" s="32">
        <f>-(H204-U$2)/U$3</f>
        <v>-1.8857281229110161</v>
      </c>
      <c r="M204" s="32">
        <f>(I204-V$2)/V$3</f>
        <v>-1.4759508995549173</v>
      </c>
      <c r="N204" s="32">
        <f>AVERAGE(K204*(1+$W$4),L204*(1-$W$4*2),M204*(1+$W$4))</f>
        <v>-0.3995470867046671</v>
      </c>
      <c r="O204" s="31">
        <f>N204*D204</f>
        <v>-17.180524728300686</v>
      </c>
      <c r="P204" s="33" t="str">
        <f>IF(SUMIF(LHP!A:A,A204,LHP!C:C)&gt;=1,"L",IF(SUMIF(RHP!A:A,A204,RHP!C:C)&gt;=1,"R","?"))</f>
        <v>L</v>
      </c>
      <c r="Q204" s="36">
        <f>IFERROR(-100*_xlfn.XMATCH(A204,Injuries!A:A),O204)</f>
        <v>-17.180524728300686</v>
      </c>
    </row>
    <row r="205" spans="1:17" x14ac:dyDescent="0.2">
      <c r="A205" t="s">
        <v>439</v>
      </c>
      <c r="B205" t="s">
        <v>18</v>
      </c>
      <c r="C205">
        <v>9</v>
      </c>
      <c r="D205">
        <v>48</v>
      </c>
      <c r="E205">
        <v>7</v>
      </c>
      <c r="F205">
        <v>10</v>
      </c>
      <c r="G205" s="2">
        <v>0.23100000000000001</v>
      </c>
      <c r="H205" s="30">
        <f>E205/D205</f>
        <v>0.14583333333333334</v>
      </c>
      <c r="I205" s="30">
        <f>F205/D205</f>
        <v>0.20833333333333334</v>
      </c>
      <c r="J205" s="31">
        <f>D205/C205</f>
        <v>5.333333333333333</v>
      </c>
      <c r="K205" s="32">
        <f>-(G205-T$2)/T$3</f>
        <v>3.8225051886602968E-2</v>
      </c>
      <c r="L205" s="32">
        <f>-(H205-U$2)/U$3</f>
        <v>-1.0084358648361369</v>
      </c>
      <c r="M205" s="32">
        <f>(I205-V$2)/V$3</f>
        <v>-0.54417700830833504</v>
      </c>
      <c r="N205" s="32">
        <f>AVERAGE(K205*(1+$W$4),L205*(1-$W$4*2),M205*(1+$W$4))</f>
        <v>-0.37888595931507779</v>
      </c>
      <c r="O205" s="31">
        <f>N205*D205</f>
        <v>-18.186526047123735</v>
      </c>
      <c r="P205" s="33" t="str">
        <f>IF(SUMIF(LHP!A:A,A205,LHP!C:C)&gt;=1,"L",IF(SUMIF(RHP!A:A,A205,RHP!C:C)&gt;=1,"R","?"))</f>
        <v>R</v>
      </c>
      <c r="Q205" s="36">
        <f>IFERROR(-100*_xlfn.XMATCH(A205,Injuries!A:A),O205)</f>
        <v>-18.186526047123735</v>
      </c>
    </row>
    <row r="206" spans="1:17" x14ac:dyDescent="0.2">
      <c r="A206" t="s">
        <v>178</v>
      </c>
      <c r="B206" t="s">
        <v>49</v>
      </c>
      <c r="C206">
        <v>15</v>
      </c>
      <c r="D206">
        <v>58</v>
      </c>
      <c r="E206">
        <v>5</v>
      </c>
      <c r="F206">
        <v>14</v>
      </c>
      <c r="G206" s="2">
        <v>0.28299999999999997</v>
      </c>
      <c r="H206" s="30">
        <f>E206/D206</f>
        <v>8.6206896551724144E-2</v>
      </c>
      <c r="I206" s="30">
        <f>F206/D206</f>
        <v>0.2413793103448276</v>
      </c>
      <c r="J206" s="31">
        <f>D206/C206</f>
        <v>3.8666666666666667</v>
      </c>
      <c r="K206" s="32">
        <f>-(G206-T$2)/T$3</f>
        <v>-0.77343839893059918</v>
      </c>
      <c r="L206" s="32">
        <f>-(H206-U$2)/U$3</f>
        <v>0.29237679368868413</v>
      </c>
      <c r="M206" s="32">
        <f>(I206-V$2)/V$3</f>
        <v>-9.66178152812006E-2</v>
      </c>
      <c r="N206" s="32">
        <f>AVERAGE(K206*(1+$W$4),L206*(1-$W$4*2),M206*(1+$W$4))</f>
        <v>-0.31379395697346923</v>
      </c>
      <c r="O206" s="31">
        <f>N206*D206</f>
        <v>-18.200049504461216</v>
      </c>
      <c r="P206" s="33" t="str">
        <f>IF(SUMIF(LHP!A:A,A206,LHP!C:C)&gt;=1,"L",IF(SUMIF(RHP!A:A,A206,RHP!C:C)&gt;=1,"R","?"))</f>
        <v>R</v>
      </c>
      <c r="Q206" s="36">
        <f>IFERROR(-100*_xlfn.XMATCH(A206,Injuries!A:A),O206)</f>
        <v>-18.200049504461216</v>
      </c>
    </row>
    <row r="207" spans="1:17" x14ac:dyDescent="0.2">
      <c r="A207" t="s">
        <v>147</v>
      </c>
      <c r="B207" t="s">
        <v>10</v>
      </c>
      <c r="C207">
        <v>21</v>
      </c>
      <c r="D207">
        <v>116</v>
      </c>
      <c r="E207">
        <v>11</v>
      </c>
      <c r="F207">
        <v>21</v>
      </c>
      <c r="G207" s="2">
        <v>0.20200000000000001</v>
      </c>
      <c r="H207" s="30">
        <f>E207/D207</f>
        <v>9.4827586206896547E-2</v>
      </c>
      <c r="I207" s="30">
        <f>F207/D207</f>
        <v>0.18103448275862069</v>
      </c>
      <c r="J207" s="31">
        <f>D207/C207</f>
        <v>5.5238095238095237</v>
      </c>
      <c r="K207" s="32">
        <f>-(G207-T$2)/T$3</f>
        <v>0.4908835148423506</v>
      </c>
      <c r="L207" s="32">
        <f>-(H207-U$2)/U$3</f>
        <v>0.10430749366099938</v>
      </c>
      <c r="M207" s="32">
        <f>(I207-V$2)/V$3</f>
        <v>-0.91389981993944613</v>
      </c>
      <c r="N207" s="32">
        <f>AVERAGE(K207*(1+$W$4),L207*(1-$W$4*2),M207*(1+$W$4))</f>
        <v>-0.15887221151362321</v>
      </c>
      <c r="O207" s="31">
        <f>N207*D207</f>
        <v>-18.429176535580293</v>
      </c>
      <c r="P207" s="33" t="str">
        <f>IF(SUMIF(LHP!A:A,A207,LHP!C:C)&gt;=1,"L",IF(SUMIF(RHP!A:A,A207,RHP!C:C)&gt;=1,"R","?"))</f>
        <v>R</v>
      </c>
      <c r="Q207" s="36">
        <f>IFERROR(-100*_xlfn.XMATCH(A207,Injuries!A:A),O207)</f>
        <v>-18.429176535580293</v>
      </c>
    </row>
    <row r="208" spans="1:17" x14ac:dyDescent="0.2">
      <c r="A208" t="s">
        <v>109</v>
      </c>
      <c r="B208" t="s">
        <v>16</v>
      </c>
      <c r="C208">
        <v>23</v>
      </c>
      <c r="D208">
        <v>125</v>
      </c>
      <c r="E208">
        <v>15</v>
      </c>
      <c r="F208">
        <v>27</v>
      </c>
      <c r="G208" s="2">
        <v>0.218</v>
      </c>
      <c r="H208" s="30">
        <f>E208/D208</f>
        <v>0.12</v>
      </c>
      <c r="I208" s="30">
        <f>F208/D208</f>
        <v>0.216</v>
      </c>
      <c r="J208" s="31">
        <f>D208/C208</f>
        <v>5.4347826086956523</v>
      </c>
      <c r="K208" s="32">
        <f>-(G208-T$2)/T$3</f>
        <v>0.24114091459090381</v>
      </c>
      <c r="L208" s="32">
        <f>-(H208-U$2)/U$3</f>
        <v>-0.44485486241984074</v>
      </c>
      <c r="M208" s="32">
        <f>(I208-V$2)/V$3</f>
        <v>-0.44034327552603997</v>
      </c>
      <c r="N208" s="32">
        <f>AVERAGE(K208*(1+$W$4),L208*(1-$W$4*2),M208*(1+$W$4))</f>
        <v>-0.15714346079294686</v>
      </c>
      <c r="O208" s="31">
        <f>N208*D208</f>
        <v>-19.642932599118357</v>
      </c>
      <c r="P208" s="33" t="str">
        <f>IF(SUMIF(LHP!A:A,A208,LHP!C:C)&gt;=1,"L",IF(SUMIF(RHP!A:A,A208,RHP!C:C)&gt;=1,"R","?"))</f>
        <v>R</v>
      </c>
      <c r="Q208" s="36">
        <f>IFERROR(-100*_xlfn.XMATCH(A208,Injuries!A:A),O208)</f>
        <v>-19.642932599118357</v>
      </c>
    </row>
    <row r="209" spans="1:17" x14ac:dyDescent="0.2">
      <c r="A209" t="s">
        <v>273</v>
      </c>
      <c r="B209" t="s">
        <v>53</v>
      </c>
      <c r="C209">
        <v>25</v>
      </c>
      <c r="D209">
        <v>106</v>
      </c>
      <c r="E209">
        <v>8</v>
      </c>
      <c r="F209">
        <v>25</v>
      </c>
      <c r="G209" s="2">
        <v>0.26500000000000001</v>
      </c>
      <c r="H209" s="30">
        <f>E209/D209</f>
        <v>7.5471698113207544E-2</v>
      </c>
      <c r="I209" s="30">
        <f>F209/D209</f>
        <v>0.23584905660377359</v>
      </c>
      <c r="J209" s="31">
        <f>D209/C209</f>
        <v>4.24</v>
      </c>
      <c r="K209" s="32">
        <f>-(G209-T$2)/T$3</f>
        <v>-0.49247797364772189</v>
      </c>
      <c r="L209" s="32">
        <f>-(H209-U$2)/U$3</f>
        <v>0.52657629938353734</v>
      </c>
      <c r="M209" s="32">
        <f>(I209-V$2)/V$3</f>
        <v>-0.17151697473775149</v>
      </c>
      <c r="N209" s="32">
        <f>AVERAGE(K209*(1+$W$4),L209*(1-$W$4*2),M209*(1+$W$4))</f>
        <v>-0.18890184526335765</v>
      </c>
      <c r="O209" s="31">
        <f>N209*D209</f>
        <v>-20.023595597915911</v>
      </c>
      <c r="P209" s="33" t="str">
        <f>IF(SUMIF(LHP!A:A,A209,LHP!C:C)&gt;=1,"L",IF(SUMIF(RHP!A:A,A209,RHP!C:C)&gt;=1,"R","?"))</f>
        <v>R</v>
      </c>
      <c r="Q209" s="36">
        <f>IFERROR(-100*_xlfn.XMATCH(A209,Injuries!A:A),O209)</f>
        <v>-20.023595597915911</v>
      </c>
    </row>
    <row r="210" spans="1:17" x14ac:dyDescent="0.2">
      <c r="A210" t="s">
        <v>402</v>
      </c>
      <c r="B210" t="s">
        <v>20</v>
      </c>
      <c r="C210">
        <v>22</v>
      </c>
      <c r="D210">
        <v>88</v>
      </c>
      <c r="E210">
        <v>13</v>
      </c>
      <c r="F210">
        <v>23</v>
      </c>
      <c r="G210" s="2">
        <v>0.253</v>
      </c>
      <c r="H210" s="30">
        <f>E210/D210</f>
        <v>0.14772727272727273</v>
      </c>
      <c r="I210" s="30">
        <f>F210/D210</f>
        <v>0.26136363636363635</v>
      </c>
      <c r="J210" s="31">
        <f>D210/C210</f>
        <v>4</v>
      </c>
      <c r="K210" s="32">
        <f>-(G210-T$2)/T$3</f>
        <v>-0.30517102345913649</v>
      </c>
      <c r="L210" s="32">
        <f>-(H210-U$2)/U$3</f>
        <v>-1.0497541201452496</v>
      </c>
      <c r="M210" s="32">
        <f>(I210-V$2)/V$3</f>
        <v>0.17404051093678949</v>
      </c>
      <c r="N210" s="32">
        <f>AVERAGE(K210*(1+$W$4),L210*(1-$W$4*2),M210*(1+$W$4))</f>
        <v>-0.22959673357518617</v>
      </c>
      <c r="O210" s="31">
        <f>N210*D210</f>
        <v>-20.204512554616382</v>
      </c>
      <c r="P210" s="33" t="str">
        <f>IF(SUMIF(LHP!A:A,A210,LHP!C:C)&gt;=1,"L",IF(SUMIF(RHP!A:A,A210,RHP!C:C)&gt;=1,"R","?"))</f>
        <v>R</v>
      </c>
      <c r="Q210" s="36">
        <f>IFERROR(-100*_xlfn.XMATCH(A210,Injuries!A:A),O210)</f>
        <v>-20.204512554616382</v>
      </c>
    </row>
    <row r="211" spans="1:17" x14ac:dyDescent="0.2">
      <c r="A211" t="s">
        <v>170</v>
      </c>
      <c r="B211" t="s">
        <v>16</v>
      </c>
      <c r="C211">
        <v>15</v>
      </c>
      <c r="D211">
        <v>61</v>
      </c>
      <c r="E211">
        <v>6</v>
      </c>
      <c r="F211">
        <v>12</v>
      </c>
      <c r="G211" s="2">
        <v>0.24099999999999999</v>
      </c>
      <c r="H211" s="30">
        <f>E211/D211</f>
        <v>9.8360655737704916E-2</v>
      </c>
      <c r="I211" s="30">
        <f>F211/D211</f>
        <v>0.19672131147540983</v>
      </c>
      <c r="J211" s="31">
        <f>D211/C211</f>
        <v>4.0666666666666664</v>
      </c>
      <c r="K211" s="32">
        <f>-(G211-T$2)/T$3</f>
        <v>-0.1178640732705511</v>
      </c>
      <c r="L211" s="32">
        <f>-(H211-U$2)/U$3</f>
        <v>2.7229911682439906E-2</v>
      </c>
      <c r="M211" s="32">
        <f>(I211-V$2)/V$3</f>
        <v>-0.7014447789158742</v>
      </c>
      <c r="N211" s="32">
        <f>AVERAGE(K211*(1+$W$4),L211*(1-$W$4*2),M211*(1+$W$4))</f>
        <v>-0.33684036979727061</v>
      </c>
      <c r="O211" s="31">
        <f>N211*D211</f>
        <v>-20.547262557633509</v>
      </c>
      <c r="P211" s="33" t="str">
        <f>IF(SUMIF(LHP!A:A,A211,LHP!C:C)&gt;=1,"L",IF(SUMIF(RHP!A:A,A211,RHP!C:C)&gt;=1,"R","?"))</f>
        <v>L</v>
      </c>
      <c r="Q211" s="36">
        <f>IFERROR(-100*_xlfn.XMATCH(A211,Injuries!A:A),O211)</f>
        <v>-20.547262557633509</v>
      </c>
    </row>
    <row r="212" spans="1:17" x14ac:dyDescent="0.2">
      <c r="A212" t="s">
        <v>259</v>
      </c>
      <c r="B212" t="s">
        <v>11</v>
      </c>
      <c r="C212">
        <v>30</v>
      </c>
      <c r="D212">
        <v>142</v>
      </c>
      <c r="E212">
        <v>9</v>
      </c>
      <c r="F212">
        <v>32</v>
      </c>
      <c r="G212" s="2">
        <v>0.25600000000000001</v>
      </c>
      <c r="H212" s="30">
        <f>E212/D212</f>
        <v>6.3380281690140844E-2</v>
      </c>
      <c r="I212" s="30">
        <f>F212/D212</f>
        <v>0.22535211267605634</v>
      </c>
      <c r="J212" s="31">
        <f>D212/C212</f>
        <v>4.7333333333333334</v>
      </c>
      <c r="K212" s="32">
        <f>-(G212-T$2)/T$3</f>
        <v>-0.35199776100628283</v>
      </c>
      <c r="L212" s="32">
        <f>-(H212-U$2)/U$3</f>
        <v>0.79036310925494868</v>
      </c>
      <c r="M212" s="32">
        <f>(I212-V$2)/V$3</f>
        <v>-0.31368265354053348</v>
      </c>
      <c r="N212" s="32">
        <f>AVERAGE(K212*(1+$W$4),L212*(1-$W$4*2),M212*(1+$W$4))</f>
        <v>-0.14563965451868202</v>
      </c>
      <c r="O212" s="31">
        <f>N212*D212</f>
        <v>-20.680830941652847</v>
      </c>
      <c r="P212" s="33" t="str">
        <f>IF(SUMIF(LHP!A:A,A212,LHP!C:C)&gt;=1,"L",IF(SUMIF(RHP!A:A,A212,RHP!C:C)&gt;=1,"R","?"))</f>
        <v>R</v>
      </c>
      <c r="Q212" s="36">
        <f>IFERROR(-100*_xlfn.XMATCH(A212,Injuries!A:A),O212)</f>
        <v>-20.680830941652847</v>
      </c>
    </row>
    <row r="213" spans="1:17" x14ac:dyDescent="0.2">
      <c r="A213" t="s">
        <v>395</v>
      </c>
      <c r="B213" t="s">
        <v>41</v>
      </c>
      <c r="C213">
        <v>13</v>
      </c>
      <c r="D213">
        <v>55</v>
      </c>
      <c r="E213">
        <v>7</v>
      </c>
      <c r="F213">
        <v>12</v>
      </c>
      <c r="G213" s="2">
        <v>0.25</v>
      </c>
      <c r="H213" s="30">
        <f>E213/D213</f>
        <v>0.12727272727272726</v>
      </c>
      <c r="I213" s="30">
        <f>F213/D213</f>
        <v>0.21818181818181817</v>
      </c>
      <c r="J213" s="31">
        <f>D213/C213</f>
        <v>4.2307692307692308</v>
      </c>
      <c r="K213" s="32">
        <f>-(G213-T$2)/T$3</f>
        <v>-0.25834428591199016</v>
      </c>
      <c r="L213" s="32">
        <f>-(H213-U$2)/U$3</f>
        <v>-0.60351696280683298</v>
      </c>
      <c r="M213" s="32">
        <f>(I213-V$2)/V$3</f>
        <v>-0.41079375473424068</v>
      </c>
      <c r="N213" s="32">
        <f>AVERAGE(K213*(1+$W$4),L213*(1-$W$4*2),M213*(1+$W$4))</f>
        <v>-0.37939367740373503</v>
      </c>
      <c r="O213" s="31">
        <f>N213*D213</f>
        <v>-20.866652257205427</v>
      </c>
      <c r="P213" s="33" t="str">
        <f>IF(SUMIF(LHP!A:A,A213,LHP!C:C)&gt;=1,"L",IF(SUMIF(RHP!A:A,A213,RHP!C:C)&gt;=1,"R","?"))</f>
        <v>L</v>
      </c>
      <c r="Q213" s="36">
        <f>IFERROR(-100*_xlfn.XMATCH(A213,Injuries!A:A),O213)</f>
        <v>-20.866652257205427</v>
      </c>
    </row>
    <row r="214" spans="1:17" x14ac:dyDescent="0.2">
      <c r="A214" t="s">
        <v>274</v>
      </c>
      <c r="B214" t="s">
        <v>25</v>
      </c>
      <c r="C214">
        <v>4</v>
      </c>
      <c r="D214">
        <v>48</v>
      </c>
      <c r="E214">
        <v>3</v>
      </c>
      <c r="F214">
        <v>10</v>
      </c>
      <c r="G214" s="2">
        <v>0.28899999999999998</v>
      </c>
      <c r="H214" s="30">
        <f>E214/D214</f>
        <v>6.25E-2</v>
      </c>
      <c r="I214" s="30">
        <f>F214/D214</f>
        <v>0.20833333333333334</v>
      </c>
      <c r="J214" s="31">
        <f>D214/C214</f>
        <v>12</v>
      </c>
      <c r="K214" s="32">
        <f>-(G214-T$2)/T$3</f>
        <v>-0.86709187402489185</v>
      </c>
      <c r="L214" s="32">
        <f>-(H214-U$2)/U$3</f>
        <v>0.80956736876481794</v>
      </c>
      <c r="M214" s="32">
        <f>(I214-V$2)/V$3</f>
        <v>-0.54417700830833504</v>
      </c>
      <c r="N214" s="32">
        <f>AVERAGE(K214*(1+$W$4),L214*(1-$W$4*2),M214*(1+$W$4))</f>
        <v>-0.45310080617804155</v>
      </c>
      <c r="O214" s="31">
        <f>N214*D214</f>
        <v>-21.748838696545995</v>
      </c>
      <c r="P214" s="33" t="str">
        <f>IF(SUMIF(LHP!A:A,A214,LHP!C:C)&gt;=1,"L",IF(SUMIF(RHP!A:A,A214,RHP!C:C)&gt;=1,"R","?"))</f>
        <v>R</v>
      </c>
      <c r="Q214" s="36">
        <f>IFERROR(-100*_xlfn.XMATCH(A214,Injuries!A:A),O214)</f>
        <v>-21.748838696545995</v>
      </c>
    </row>
    <row r="215" spans="1:17" x14ac:dyDescent="0.2">
      <c r="A215" t="s">
        <v>277</v>
      </c>
      <c r="B215" t="s">
        <v>66</v>
      </c>
      <c r="C215">
        <v>13</v>
      </c>
      <c r="D215">
        <v>61</v>
      </c>
      <c r="E215">
        <v>6</v>
      </c>
      <c r="F215">
        <v>14</v>
      </c>
      <c r="G215" s="2">
        <v>0.27300000000000002</v>
      </c>
      <c r="H215" s="30">
        <f>E215/D215</f>
        <v>9.8360655737704916E-2</v>
      </c>
      <c r="I215" s="30">
        <f>F215/D215</f>
        <v>0.22950819672131148</v>
      </c>
      <c r="J215" s="31">
        <f>D215/C215</f>
        <v>4.6923076923076925</v>
      </c>
      <c r="K215" s="32">
        <f>-(G215-T$2)/T$3</f>
        <v>-0.61734927377344551</v>
      </c>
      <c r="L215" s="32">
        <f>-(H215-U$2)/U$3</f>
        <v>2.7229911682439906E-2</v>
      </c>
      <c r="M215" s="32">
        <f>(I215-V$2)/V$3</f>
        <v>-0.25739460308282275</v>
      </c>
      <c r="N215" s="32">
        <f>AVERAGE(K215*(1+$W$4),L215*(1-$W$4*2),M215*(1+$W$4))</f>
        <v>-0.35993829674303846</v>
      </c>
      <c r="O215" s="31">
        <f>N215*D215</f>
        <v>-21.956236101325345</v>
      </c>
      <c r="P215" s="33" t="str">
        <f>IF(SUMIF(LHP!A:A,A215,LHP!C:C)&gt;=1,"L",IF(SUMIF(RHP!A:A,A215,RHP!C:C)&gt;=1,"R","?"))</f>
        <v>L</v>
      </c>
      <c r="Q215" s="36">
        <f>IFERROR(-100*_xlfn.XMATCH(A215,Injuries!A:A),O215)</f>
        <v>-21.956236101325345</v>
      </c>
    </row>
    <row r="216" spans="1:17" x14ac:dyDescent="0.2">
      <c r="A216" t="s">
        <v>146</v>
      </c>
      <c r="B216" t="s">
        <v>41</v>
      </c>
      <c r="C216">
        <v>27</v>
      </c>
      <c r="D216">
        <v>109</v>
      </c>
      <c r="E216">
        <v>13</v>
      </c>
      <c r="F216">
        <v>27</v>
      </c>
      <c r="G216" s="2">
        <v>0.253</v>
      </c>
      <c r="H216" s="30">
        <f>E216/D216</f>
        <v>0.11926605504587157</v>
      </c>
      <c r="I216" s="30">
        <f>F216/D216</f>
        <v>0.24770642201834864</v>
      </c>
      <c r="J216" s="31">
        <f>D216/C216</f>
        <v>4.0370370370370372</v>
      </c>
      <c r="K216" s="32">
        <f>-(G216-T$2)/T$3</f>
        <v>-0.30517102345913649</v>
      </c>
      <c r="L216" s="32">
        <f>-(H216-U$2)/U$3</f>
        <v>-0.42884309082115368</v>
      </c>
      <c r="M216" s="32">
        <f>(I216-V$2)/V$3</f>
        <v>-1.0926386221358306E-2</v>
      </c>
      <c r="N216" s="32">
        <f>AVERAGE(K216*(1+$W$4),L216*(1-$W$4*2),M216*(1+$W$4))</f>
        <v>-0.20318110250373178</v>
      </c>
      <c r="O216" s="31">
        <f>N216*D216</f>
        <v>-22.146740172906764</v>
      </c>
      <c r="P216" s="33" t="str">
        <f>IF(SUMIF(LHP!A:A,A216,LHP!C:C)&gt;=1,"L",IF(SUMIF(RHP!A:A,A216,RHP!C:C)&gt;=1,"R","?"))</f>
        <v>R</v>
      </c>
      <c r="Q216" s="36">
        <f>IFERROR(-100*_xlfn.XMATCH(A216,Injuries!A:A),O216)</f>
        <v>-22.146740172906764</v>
      </c>
    </row>
    <row r="217" spans="1:17" x14ac:dyDescent="0.2">
      <c r="A217" t="s">
        <v>428</v>
      </c>
      <c r="B217" t="s">
        <v>65</v>
      </c>
      <c r="C217">
        <v>12</v>
      </c>
      <c r="D217">
        <v>53</v>
      </c>
      <c r="E217">
        <v>17</v>
      </c>
      <c r="F217">
        <v>15</v>
      </c>
      <c r="G217" s="2">
        <v>0.20599999999999999</v>
      </c>
      <c r="H217" s="30">
        <f>E217/D217</f>
        <v>0.32075471698113206</v>
      </c>
      <c r="I217" s="30">
        <f>F217/D217</f>
        <v>0.28301886792452829</v>
      </c>
      <c r="J217" s="31">
        <f>D217/C217</f>
        <v>4.416666666666667</v>
      </c>
      <c r="K217" s="32">
        <f>-(G217-T$2)/T$3</f>
        <v>0.42844786477948921</v>
      </c>
      <c r="L217" s="32">
        <f>-(H217-U$2)/U$3</f>
        <v>-4.8245275580079516</v>
      </c>
      <c r="M217" s="32">
        <f>(I217-V$2)/V$3</f>
        <v>0.46732879709753455</v>
      </c>
      <c r="N217" s="32">
        <f>AVERAGE(K217*(1+$W$4),L217*(1-$W$4*2),M217*(1+$W$4))</f>
        <v>-0.43084765055256541</v>
      </c>
      <c r="O217" s="31">
        <f>N217*D217</f>
        <v>-22.834925479285967</v>
      </c>
      <c r="P217" s="33" t="str">
        <f>IF(SUMIF(LHP!A:A,A217,LHP!C:C)&gt;=1,"L",IF(SUMIF(RHP!A:A,A217,RHP!C:C)&gt;=1,"R","?"))</f>
        <v>R</v>
      </c>
      <c r="Q217" s="36">
        <f>IFERROR(-100*_xlfn.XMATCH(A217,Injuries!A:A),O217)</f>
        <v>-22.834925479285967</v>
      </c>
    </row>
    <row r="218" spans="1:17" x14ac:dyDescent="0.2">
      <c r="A218" t="s">
        <v>329</v>
      </c>
      <c r="B218" t="s">
        <v>20</v>
      </c>
      <c r="C218">
        <v>26</v>
      </c>
      <c r="D218">
        <v>90</v>
      </c>
      <c r="E218">
        <v>13</v>
      </c>
      <c r="F218">
        <v>25</v>
      </c>
      <c r="G218" s="2">
        <v>0.27300000000000002</v>
      </c>
      <c r="H218" s="30">
        <f>E218/D218</f>
        <v>0.14444444444444443</v>
      </c>
      <c r="I218" s="30">
        <f>F218/D218</f>
        <v>0.27777777777777779</v>
      </c>
      <c r="J218" s="31">
        <f>D218/C218</f>
        <v>3.4615384615384617</v>
      </c>
      <c r="K218" s="32">
        <f>-(G218-T$2)/T$3</f>
        <v>-0.61734927377344551</v>
      </c>
      <c r="L218" s="32">
        <f>-(H218-U$2)/U$3</f>
        <v>-0.97813581094278723</v>
      </c>
      <c r="M218" s="32">
        <f>(I218-V$2)/V$3</f>
        <v>0.39634593356028081</v>
      </c>
      <c r="N218" s="32">
        <f>AVERAGE(K218*(1+$W$4),L218*(1-$W$4*2),M218*(1+$W$4))</f>
        <v>-0.25510736024594988</v>
      </c>
      <c r="O218" s="31">
        <f>N218*D218</f>
        <v>-22.959662422135487</v>
      </c>
      <c r="P218" s="33" t="str">
        <f>IF(SUMIF(LHP!A:A,A218,LHP!C:C)&gt;=1,"L",IF(SUMIF(RHP!A:A,A218,RHP!C:C)&gt;=1,"R","?"))</f>
        <v>L</v>
      </c>
      <c r="Q218" s="36">
        <f>IFERROR(-100*_xlfn.XMATCH(A218,Injuries!A:A),O218)</f>
        <v>-22.959662422135487</v>
      </c>
    </row>
    <row r="219" spans="1:17" x14ac:dyDescent="0.2">
      <c r="A219" t="s">
        <v>323</v>
      </c>
      <c r="B219" t="s">
        <v>66</v>
      </c>
      <c r="C219">
        <v>8</v>
      </c>
      <c r="D219">
        <v>51</v>
      </c>
      <c r="E219">
        <v>8</v>
      </c>
      <c r="F219">
        <v>11</v>
      </c>
      <c r="G219" s="2">
        <v>0.24399999999999999</v>
      </c>
      <c r="H219" s="30">
        <f>E219/D219</f>
        <v>0.15686274509803921</v>
      </c>
      <c r="I219" s="30">
        <f>F219/D219</f>
        <v>0.21568627450980393</v>
      </c>
      <c r="J219" s="31">
        <f>D219/C219</f>
        <v>6.375</v>
      </c>
      <c r="K219" s="32">
        <f>-(G219-T$2)/T$3</f>
        <v>-0.16469081081769746</v>
      </c>
      <c r="L219" s="32">
        <f>-(H219-U$2)/U$3</f>
        <v>-1.2490539398715572</v>
      </c>
      <c r="M219" s="32">
        <f>(I219-V$2)/V$3</f>
        <v>-0.44459222622812861</v>
      </c>
      <c r="N219" s="32">
        <f>AVERAGE(K219*(1+$W$4),L219*(1-$W$4*2),M219*(1+$W$4))</f>
        <v>-0.46204358874768703</v>
      </c>
      <c r="O219" s="31">
        <f>N219*D219</f>
        <v>-23.564223026132037</v>
      </c>
      <c r="P219" s="33" t="str">
        <f>IF(SUMIF(LHP!A:A,A219,LHP!C:C)&gt;=1,"L",IF(SUMIF(RHP!A:A,A219,RHP!C:C)&gt;=1,"R","?"))</f>
        <v>L</v>
      </c>
      <c r="Q219" s="36">
        <f>IFERROR(-100*_xlfn.XMATCH(A219,Injuries!A:A),O219)</f>
        <v>-23.564223026132037</v>
      </c>
    </row>
    <row r="220" spans="1:17" x14ac:dyDescent="0.2">
      <c r="A220" t="s">
        <v>92</v>
      </c>
      <c r="B220" t="s">
        <v>86</v>
      </c>
      <c r="C220">
        <v>8</v>
      </c>
      <c r="D220">
        <v>49</v>
      </c>
      <c r="E220">
        <v>2</v>
      </c>
      <c r="F220">
        <v>8</v>
      </c>
      <c r="G220" s="2">
        <v>0.26700000000000002</v>
      </c>
      <c r="H220" s="30">
        <f>E220/D220</f>
        <v>4.0816326530612242E-2</v>
      </c>
      <c r="I220" s="30">
        <f>F220/D220</f>
        <v>0.16326530612244897</v>
      </c>
      <c r="J220" s="31">
        <f>D220/C220</f>
        <v>6.125</v>
      </c>
      <c r="K220" s="32">
        <f>-(G220-T$2)/T$3</f>
        <v>-0.52369579867915284</v>
      </c>
      <c r="L220" s="32">
        <f>-(H220-U$2)/U$3</f>
        <v>1.282619230569148</v>
      </c>
      <c r="M220" s="32">
        <f>(I220-V$2)/V$3</f>
        <v>-1.1545572032353146</v>
      </c>
      <c r="N220" s="32">
        <f>AVERAGE(K220*(1+$W$4),L220*(1-$W$4*2),M220*(1+$W$4))</f>
        <v>-0.48550221236950347</v>
      </c>
      <c r="O220" s="31">
        <f>N220*D220</f>
        <v>-23.789608406105671</v>
      </c>
      <c r="P220" s="33" t="str">
        <f>IF(SUMIF(LHP!A:A,A220,LHP!C:C)&gt;=1,"L",IF(SUMIF(RHP!A:A,A220,RHP!C:C)&gt;=1,"R","?"))</f>
        <v>R</v>
      </c>
      <c r="Q220" s="36">
        <f>IFERROR(-100*_xlfn.XMATCH(A220,Injuries!A:A),O220)</f>
        <v>-23.789608406105671</v>
      </c>
    </row>
    <row r="221" spans="1:17" x14ac:dyDescent="0.2">
      <c r="A221" t="s">
        <v>212</v>
      </c>
      <c r="B221" t="s">
        <v>86</v>
      </c>
      <c r="C221">
        <v>17</v>
      </c>
      <c r="D221">
        <v>139</v>
      </c>
      <c r="E221">
        <v>19</v>
      </c>
      <c r="F221">
        <v>26</v>
      </c>
      <c r="G221" s="2">
        <v>0.186</v>
      </c>
      <c r="H221" s="30">
        <f>E221/D221</f>
        <v>0.1366906474820144</v>
      </c>
      <c r="I221" s="30">
        <f>F221/D221</f>
        <v>0.18705035971223022</v>
      </c>
      <c r="J221" s="31">
        <f>D221/C221</f>
        <v>8.1764705882352935</v>
      </c>
      <c r="K221" s="32">
        <f>-(G221-T$2)/T$3</f>
        <v>0.74062611509379772</v>
      </c>
      <c r="L221" s="32">
        <f>-(H221-U$2)/U$3</f>
        <v>-0.80897867553819058</v>
      </c>
      <c r="M221" s="32">
        <f>(I221-V$2)/V$3</f>
        <v>-0.8324236077587166</v>
      </c>
      <c r="N221" s="32">
        <f>AVERAGE(K221*(1+$W$4),L221*(1-$W$4*2),M221*(1+$W$4))</f>
        <v>-0.1730787345334146</v>
      </c>
      <c r="O221" s="31">
        <f>N221*D221</f>
        <v>-24.057944100144631</v>
      </c>
      <c r="P221" s="33" t="str">
        <f>IF(SUMIF(LHP!A:A,A221,LHP!C:C)&gt;=1,"L",IF(SUMIF(RHP!A:A,A221,RHP!C:C)&gt;=1,"R","?"))</f>
        <v>R</v>
      </c>
      <c r="Q221" s="36">
        <f>IFERROR(-100*_xlfn.XMATCH(A221,Injuries!A:A),O221)</f>
        <v>-24.057944100144631</v>
      </c>
    </row>
    <row r="222" spans="1:17" x14ac:dyDescent="0.2">
      <c r="A222" t="s">
        <v>469</v>
      </c>
      <c r="B222" t="s">
        <v>16</v>
      </c>
      <c r="C222">
        <v>4</v>
      </c>
      <c r="D222">
        <v>20</v>
      </c>
      <c r="E222">
        <v>2</v>
      </c>
      <c r="F222">
        <v>3</v>
      </c>
      <c r="G222" s="2">
        <v>0.33300000000000002</v>
      </c>
      <c r="H222" s="30">
        <f>E222/D222</f>
        <v>0.1</v>
      </c>
      <c r="I222" s="30">
        <f>F222/D222</f>
        <v>0.15</v>
      </c>
      <c r="J222" s="31">
        <f>D222/C222</f>
        <v>5</v>
      </c>
      <c r="K222" s="32">
        <f>-(G222-T$2)/T$3</f>
        <v>-1.5538840247163717</v>
      </c>
      <c r="L222" s="32">
        <f>-(H222-U$2)/U$3</f>
        <v>-8.5340863556118227E-3</v>
      </c>
      <c r="M222" s="32">
        <f>(I222-V$2)/V$3</f>
        <v>-1.3342162794779724</v>
      </c>
      <c r="N222" s="32">
        <f>AVERAGE(K222*(1+$W$4),L222*(1-$W$4*2),M222*(1+$W$4))</f>
        <v>-1.2047974744735788</v>
      </c>
      <c r="O222" s="31">
        <f>N222*D222</f>
        <v>-24.095949489471575</v>
      </c>
      <c r="P222" s="33" t="str">
        <f>IF(SUMIF(LHP!A:A,A222,LHP!C:C)&gt;=1,"L",IF(SUMIF(RHP!A:A,A222,RHP!C:C)&gt;=1,"R","?"))</f>
        <v>R</v>
      </c>
      <c r="Q222" s="36">
        <f>IFERROR(-100*_xlfn.XMATCH(A222,Injuries!A:A),O222)</f>
        <v>-24.095949489471575</v>
      </c>
    </row>
    <row r="223" spans="1:17" x14ac:dyDescent="0.2">
      <c r="A223" t="s">
        <v>400</v>
      </c>
      <c r="B223" t="s">
        <v>41</v>
      </c>
      <c r="C223">
        <v>8</v>
      </c>
      <c r="D223">
        <v>34</v>
      </c>
      <c r="E223">
        <v>4</v>
      </c>
      <c r="F223">
        <v>7</v>
      </c>
      <c r="G223" s="2">
        <v>0.3</v>
      </c>
      <c r="H223" s="30">
        <f>E223/D223</f>
        <v>0.11764705882352941</v>
      </c>
      <c r="I223" s="30">
        <f>F223/D223</f>
        <v>0.20588235294117646</v>
      </c>
      <c r="J223" s="31">
        <f>D223/C223</f>
        <v>4.25</v>
      </c>
      <c r="K223" s="32">
        <f>-(G223-T$2)/T$3</f>
        <v>-1.0387899116977617</v>
      </c>
      <c r="L223" s="32">
        <f>-(H223-U$2)/U$3</f>
        <v>-0.39352300641228444</v>
      </c>
      <c r="M223" s="32">
        <f>(I223-V$2)/V$3</f>
        <v>-0.57737193566840406</v>
      </c>
      <c r="N223" s="32">
        <f>AVERAGE(K223*(1+$W$4),L223*(1-$W$4*2),M223*(1+$W$4))</f>
        <v>-0.73898793747128322</v>
      </c>
      <c r="O223" s="31">
        <f>N223*D223</f>
        <v>-25.125589874023628</v>
      </c>
      <c r="P223" s="33" t="str">
        <f>IF(SUMIF(LHP!A:A,A223,LHP!C:C)&gt;=1,"L",IF(SUMIF(RHP!A:A,A223,RHP!C:C)&gt;=1,"R","?"))</f>
        <v>R</v>
      </c>
      <c r="Q223" s="36">
        <f>IFERROR(-100*_xlfn.XMATCH(A223,Injuries!A:A),O223)</f>
        <v>-25.125589874023628</v>
      </c>
    </row>
    <row r="224" spans="1:17" x14ac:dyDescent="0.2">
      <c r="A224" t="s">
        <v>535</v>
      </c>
      <c r="B224" t="s">
        <v>8</v>
      </c>
      <c r="C224">
        <v>4</v>
      </c>
      <c r="D224">
        <v>38</v>
      </c>
      <c r="E224">
        <v>5</v>
      </c>
      <c r="F224">
        <v>6</v>
      </c>
      <c r="G224" s="2">
        <v>0.24199999999999999</v>
      </c>
      <c r="H224" s="30">
        <f>E224/D224</f>
        <v>0.13157894736842105</v>
      </c>
      <c r="I224" s="30">
        <f>F224/D224</f>
        <v>0.15789473684210525</v>
      </c>
      <c r="J224" s="31">
        <f>D224/C224</f>
        <v>9.5</v>
      </c>
      <c r="K224" s="32">
        <f>-(G224-T$2)/T$3</f>
        <v>-0.13347298578626654</v>
      </c>
      <c r="L224" s="32">
        <f>-(H224-U$2)/U$3</f>
        <v>-0.69746162750965757</v>
      </c>
      <c r="M224" s="32">
        <f>(I224-V$2)/V$3</f>
        <v>-1.2272936713497509</v>
      </c>
      <c r="N224" s="32">
        <f>AVERAGE(K224*(1+$W$4),L224*(1-$W$4*2),M224*(1+$W$4))</f>
        <v>-0.68322971172495006</v>
      </c>
      <c r="O224" s="31">
        <f>N224*D224</f>
        <v>-25.962729045548102</v>
      </c>
      <c r="P224" s="33" t="str">
        <f>IF(SUMIF(LHP!A:A,A224,LHP!C:C)&gt;=1,"L",IF(SUMIF(RHP!A:A,A224,RHP!C:C)&gt;=1,"R","?"))</f>
        <v>R</v>
      </c>
      <c r="Q224" s="36">
        <f>IFERROR(-100*_xlfn.XMATCH(A224,Injuries!A:A),O224)</f>
        <v>-25.962729045548102</v>
      </c>
    </row>
    <row r="225" spans="1:17" x14ac:dyDescent="0.2">
      <c r="A225" t="s">
        <v>250</v>
      </c>
      <c r="B225" t="s">
        <v>22</v>
      </c>
      <c r="C225">
        <v>30</v>
      </c>
      <c r="D225">
        <v>133</v>
      </c>
      <c r="E225">
        <v>13</v>
      </c>
      <c r="F225">
        <v>29</v>
      </c>
      <c r="G225" s="2">
        <v>0.23899999999999999</v>
      </c>
      <c r="H225" s="30">
        <f>E225/D225</f>
        <v>9.7744360902255634E-2</v>
      </c>
      <c r="I225" s="30">
        <f>F225/D225</f>
        <v>0.21804511278195488</v>
      </c>
      <c r="J225" s="31">
        <f>D225/C225</f>
        <v>4.4333333333333336</v>
      </c>
      <c r="K225" s="32">
        <f>-(G225-T$2)/T$3</f>
        <v>-8.6646248239120205E-2</v>
      </c>
      <c r="L225" s="32">
        <f>-(H225-U$2)/U$3</f>
        <v>4.0675023726820275E-2</v>
      </c>
      <c r="M225" s="32">
        <f>(I225-V$2)/V$3</f>
        <v>-0.41264522846806273</v>
      </c>
      <c r="N225" s="32">
        <f>AVERAGE(K225*(1+$W$4),L225*(1-$W$4*2),M225*(1+$W$4))</f>
        <v>-0.20125894467352282</v>
      </c>
      <c r="O225" s="31">
        <f>N225*D225</f>
        <v>-26.767439641578534</v>
      </c>
      <c r="P225" s="33" t="str">
        <f>IF(SUMIF(LHP!A:A,A225,LHP!C:C)&gt;=1,"L",IF(SUMIF(RHP!A:A,A225,RHP!C:C)&gt;=1,"R","?"))</f>
        <v>R</v>
      </c>
      <c r="Q225" s="36">
        <f>IFERROR(-100*_xlfn.XMATCH(A225,Injuries!A:A),O225)</f>
        <v>-26.767439641578534</v>
      </c>
    </row>
    <row r="226" spans="1:17" x14ac:dyDescent="0.2">
      <c r="A226" t="s">
        <v>135</v>
      </c>
      <c r="B226" t="s">
        <v>48</v>
      </c>
      <c r="C226">
        <v>5</v>
      </c>
      <c r="D226">
        <v>34</v>
      </c>
      <c r="E226">
        <v>8</v>
      </c>
      <c r="F226">
        <v>5</v>
      </c>
      <c r="G226" s="2">
        <v>0.192</v>
      </c>
      <c r="H226" s="30">
        <f>E226/D226</f>
        <v>0.23529411764705882</v>
      </c>
      <c r="I226" s="30">
        <f>F226/D226</f>
        <v>0.14705882352941177</v>
      </c>
      <c r="J226" s="31">
        <f>D226/C226</f>
        <v>6.8</v>
      </c>
      <c r="K226" s="32">
        <f>-(G226-T$2)/T$3</f>
        <v>0.64697263999950505</v>
      </c>
      <c r="L226" s="32">
        <f>-(H226-U$2)/U$3</f>
        <v>-2.9601158067901023</v>
      </c>
      <c r="M226" s="32">
        <f>(I226-V$2)/V$3</f>
        <v>-1.3740501923100548</v>
      </c>
      <c r="N226" s="32">
        <f>AVERAGE(K226*(1+$W$4),L226*(1-$W$4*2),M226*(1+$W$4))</f>
        <v>-0.79630161459441273</v>
      </c>
      <c r="O226" s="31">
        <f>N226*D226</f>
        <v>-27.074254896210032</v>
      </c>
      <c r="P226" s="33" t="str">
        <f>IF(SUMIF(LHP!A:A,A226,LHP!C:C)&gt;=1,"L",IF(SUMIF(RHP!A:A,A226,RHP!C:C)&gt;=1,"R","?"))</f>
        <v>R</v>
      </c>
      <c r="Q226" s="36">
        <f>IFERROR(-100*_xlfn.XMATCH(A226,Injuries!A:A),O226)</f>
        <v>-27.074254896210032</v>
      </c>
    </row>
    <row r="227" spans="1:17" x14ac:dyDescent="0.2">
      <c r="A227" t="s">
        <v>399</v>
      </c>
      <c r="B227" t="s">
        <v>21</v>
      </c>
      <c r="C227">
        <v>5</v>
      </c>
      <c r="D227">
        <v>63</v>
      </c>
      <c r="E227">
        <v>8</v>
      </c>
      <c r="F227">
        <v>12</v>
      </c>
      <c r="G227" s="2">
        <v>0.23599999999999999</v>
      </c>
      <c r="H227" s="30">
        <f>E227/D227</f>
        <v>0.12698412698412698</v>
      </c>
      <c r="I227" s="30">
        <f>F227/D227</f>
        <v>0.19047619047619047</v>
      </c>
      <c r="J227" s="31">
        <f>D227/C227</f>
        <v>12.6</v>
      </c>
      <c r="K227" s="32">
        <f>-(G227-T$2)/T$3</f>
        <v>-3.9819510691973849E-2</v>
      </c>
      <c r="L227" s="32">
        <f>-(H227-U$2)/U$3</f>
        <v>-0.59722084771211115</v>
      </c>
      <c r="M227" s="32">
        <f>(I227-V$2)/V$3</f>
        <v>-0.78602576478883646</v>
      </c>
      <c r="N227" s="32">
        <f>AVERAGE(K227*(1+$W$4),L227*(1-$W$4*2),M227*(1+$W$4))</f>
        <v>-0.44363900606902279</v>
      </c>
      <c r="O227" s="31">
        <f>N227*D227</f>
        <v>-27.949257382348435</v>
      </c>
      <c r="P227" s="33" t="str">
        <f>IF(SUMIF(LHP!A:A,A227,LHP!C:C)&gt;=1,"L",IF(SUMIF(RHP!A:A,A227,RHP!C:C)&gt;=1,"R","?"))</f>
        <v>L</v>
      </c>
      <c r="Q227" s="36">
        <f>IFERROR(-100*_xlfn.XMATCH(A227,Injuries!A:A),O227)</f>
        <v>-27.949257382348435</v>
      </c>
    </row>
    <row r="228" spans="1:17" x14ac:dyDescent="0.2">
      <c r="A228" t="s">
        <v>55</v>
      </c>
      <c r="B228" t="s">
        <v>46</v>
      </c>
      <c r="C228">
        <v>12</v>
      </c>
      <c r="D228">
        <v>68</v>
      </c>
      <c r="E228">
        <v>8</v>
      </c>
      <c r="F228">
        <v>14</v>
      </c>
      <c r="G228" s="2">
        <v>0.25</v>
      </c>
      <c r="H228" s="30">
        <f>E228/D228</f>
        <v>0.11764705882352941</v>
      </c>
      <c r="I228" s="30">
        <f>F228/D228</f>
        <v>0.20588235294117646</v>
      </c>
      <c r="J228" s="31">
        <f>D228/C228</f>
        <v>5.666666666666667</v>
      </c>
      <c r="K228" s="32">
        <f>-(G228-T$2)/T$3</f>
        <v>-0.25834428591199016</v>
      </c>
      <c r="L228" s="32">
        <f>-(H228-U$2)/U$3</f>
        <v>-0.39352300641228444</v>
      </c>
      <c r="M228" s="32">
        <f>(I228-V$2)/V$3</f>
        <v>-0.57737193566840406</v>
      </c>
      <c r="N228" s="32">
        <f>AVERAGE(K228*(1+$W$4),L228*(1-$W$4*2),M228*(1+$W$4))</f>
        <v>-0.41380226006054494</v>
      </c>
      <c r="O228" s="31">
        <f>N228*D228</f>
        <v>-28.138553684117056</v>
      </c>
      <c r="P228" s="33" t="str">
        <f>IF(SUMIF(LHP!A:A,A228,LHP!C:C)&gt;=1,"L",IF(SUMIF(RHP!A:A,A228,RHP!C:C)&gt;=1,"R","?"))</f>
        <v>R</v>
      </c>
      <c r="Q228" s="36">
        <f>IFERROR(-100*_xlfn.XMATCH(A228,Injuries!A:A),O228)</f>
        <v>-28.138553684117056</v>
      </c>
    </row>
    <row r="229" spans="1:17" x14ac:dyDescent="0.2">
      <c r="A229" t="s">
        <v>104</v>
      </c>
      <c r="B229" t="s">
        <v>105</v>
      </c>
      <c r="C229">
        <v>24</v>
      </c>
      <c r="D229">
        <v>156</v>
      </c>
      <c r="E229">
        <v>10</v>
      </c>
      <c r="F229">
        <v>31</v>
      </c>
      <c r="G229" s="2">
        <v>0.23799999999999999</v>
      </c>
      <c r="H229" s="30">
        <f>E229/D229</f>
        <v>6.4102564102564097E-2</v>
      </c>
      <c r="I229" s="30">
        <f>F229/D229</f>
        <v>0.19871794871794871</v>
      </c>
      <c r="J229" s="31">
        <f>D229/C229</f>
        <v>6.5</v>
      </c>
      <c r="K229" s="32">
        <f>-(G229-T$2)/T$3</f>
        <v>-7.1037335723404746E-2</v>
      </c>
      <c r="L229" s="32">
        <f>-(H229-U$2)/U$3</f>
        <v>0.77460576811864579</v>
      </c>
      <c r="M229" s="32">
        <f>(I229-V$2)/V$3</f>
        <v>-0.67440326179783594</v>
      </c>
      <c r="N229" s="32">
        <f>AVERAGE(K229*(1+$W$4),L229*(1-$W$4*2),M229*(1+$W$4))</f>
        <v>-0.18149928761407597</v>
      </c>
      <c r="O229" s="31">
        <f>N229*D229</f>
        <v>-28.31388886779585</v>
      </c>
      <c r="P229" s="33" t="str">
        <f>IF(SUMIF(LHP!A:A,A229,LHP!C:C)&gt;=1,"L",IF(SUMIF(RHP!A:A,A229,RHP!C:C)&gt;=1,"R","?"))</f>
        <v>L</v>
      </c>
      <c r="Q229" s="36">
        <f>IFERROR(-100*_xlfn.XMATCH(A229,Injuries!A:A),O229)</f>
        <v>-28.31388886779585</v>
      </c>
    </row>
    <row r="230" spans="1:17" x14ac:dyDescent="0.2">
      <c r="A230" t="s">
        <v>378</v>
      </c>
      <c r="B230" t="s">
        <v>49</v>
      </c>
      <c r="C230">
        <v>7</v>
      </c>
      <c r="D230">
        <v>46</v>
      </c>
      <c r="E230">
        <v>4</v>
      </c>
      <c r="F230">
        <v>10</v>
      </c>
      <c r="G230" s="2">
        <v>0.31</v>
      </c>
      <c r="H230" s="30">
        <f>E230/D230</f>
        <v>8.6956521739130432E-2</v>
      </c>
      <c r="I230" s="30">
        <f>F230/D230</f>
        <v>0.21739130434782608</v>
      </c>
      <c r="J230" s="31">
        <f>D230/C230</f>
        <v>6.5714285714285712</v>
      </c>
      <c r="K230" s="32">
        <f>-(G230-T$2)/T$3</f>
        <v>-1.1948790368549163</v>
      </c>
      <c r="L230" s="32">
        <f>-(H230-U$2)/U$3</f>
        <v>0.27602294151236384</v>
      </c>
      <c r="M230" s="32">
        <f>(I230-V$2)/V$3</f>
        <v>-0.4215001028472114</v>
      </c>
      <c r="N230" s="32">
        <f>AVERAGE(K230*(1+$W$4),L230*(1-$W$4*2),M230*(1+$W$4))</f>
        <v>-0.62748748462382586</v>
      </c>
      <c r="O230" s="31">
        <f>N230*D230</f>
        <v>-28.86442429269599</v>
      </c>
      <c r="P230" s="33" t="str">
        <f>IF(SUMIF(LHP!A:A,A230,LHP!C:C)&gt;=1,"L",IF(SUMIF(RHP!A:A,A230,RHP!C:C)&gt;=1,"R","?"))</f>
        <v>L</v>
      </c>
      <c r="Q230" s="36">
        <f>IFERROR(-100*_xlfn.XMATCH(A230,Injuries!A:A),O230)</f>
        <v>-28.86442429269599</v>
      </c>
    </row>
    <row r="231" spans="1:17" x14ac:dyDescent="0.2">
      <c r="A231" t="s">
        <v>366</v>
      </c>
      <c r="B231" t="s">
        <v>64</v>
      </c>
      <c r="C231">
        <v>3</v>
      </c>
      <c r="D231">
        <v>25</v>
      </c>
      <c r="E231">
        <v>1</v>
      </c>
      <c r="F231">
        <v>3</v>
      </c>
      <c r="G231" s="2">
        <v>0.33300000000000002</v>
      </c>
      <c r="H231" s="30">
        <f>E231/D231</f>
        <v>0.04</v>
      </c>
      <c r="I231" s="30">
        <f>F231/D231</f>
        <v>0.12</v>
      </c>
      <c r="J231" s="31">
        <f>D231/C231</f>
        <v>8.3333333333333339</v>
      </c>
      <c r="K231" s="32">
        <f>-(G231-T$2)/T$3</f>
        <v>-1.5538840247163717</v>
      </c>
      <c r="L231" s="32">
        <f>-(H231-U$2)/U$3</f>
        <v>1.3004282418370756</v>
      </c>
      <c r="M231" s="32">
        <f>(I231-V$2)/V$3</f>
        <v>-1.7405221903652144</v>
      </c>
      <c r="N231" s="32">
        <f>AVERAGE(K231*(1+$W$4),L231*(1-$W$4*2),M231*(1+$W$4))</f>
        <v>-1.1559312159778148</v>
      </c>
      <c r="O231" s="31">
        <f>N231*D231</f>
        <v>-28.898280399445369</v>
      </c>
      <c r="P231" s="33" t="str">
        <f>IF(SUMIF(LHP!A:A,A231,LHP!C:C)&gt;=1,"L",IF(SUMIF(RHP!A:A,A231,RHP!C:C)&gt;=1,"R","?"))</f>
        <v>R</v>
      </c>
      <c r="Q231" s="36">
        <f>IFERROR(-100*_xlfn.XMATCH(A231,Injuries!A:A),O231)</f>
        <v>-28.898280399445369</v>
      </c>
    </row>
    <row r="232" spans="1:17" x14ac:dyDescent="0.2">
      <c r="A232" t="s">
        <v>50</v>
      </c>
      <c r="B232" t="s">
        <v>39</v>
      </c>
      <c r="C232">
        <v>31</v>
      </c>
      <c r="D232">
        <v>114</v>
      </c>
      <c r="E232">
        <v>8</v>
      </c>
      <c r="F232">
        <v>29</v>
      </c>
      <c r="G232" s="2">
        <v>0.29499999999999998</v>
      </c>
      <c r="H232" s="30">
        <f>E232/D232</f>
        <v>7.0175438596491224E-2</v>
      </c>
      <c r="I232" s="30">
        <f>F232/D232</f>
        <v>0.25438596491228072</v>
      </c>
      <c r="J232" s="31">
        <f>D232/C232</f>
        <v>3.6774193548387095</v>
      </c>
      <c r="K232" s="32">
        <f>-(G232-T$2)/T$3</f>
        <v>-0.96074534911918452</v>
      </c>
      <c r="L232" s="32">
        <f>-(H232-U$2)/U$3</f>
        <v>0.64211970251209849</v>
      </c>
      <c r="M232" s="32">
        <f>(I232-V$2)/V$3</f>
        <v>7.9538205772957615E-2</v>
      </c>
      <c r="N232" s="32">
        <f>AVERAGE(K232*(1+$W$4),L232*(1-$W$4*2),M232*(1+$W$4))</f>
        <v>-0.26014969264224486</v>
      </c>
      <c r="O232" s="31">
        <f>N232*D232</f>
        <v>-29.657064961215912</v>
      </c>
      <c r="P232" s="33" t="str">
        <f>IF(SUMIF(LHP!A:A,A232,LHP!C:C)&gt;=1,"L",IF(SUMIF(RHP!A:A,A232,RHP!C:C)&gt;=1,"R","?"))</f>
        <v>L</v>
      </c>
      <c r="Q232" s="36">
        <f>IFERROR(-100*_xlfn.XMATCH(A232,Injuries!A:A),O232)</f>
        <v>-29.657064961215912</v>
      </c>
    </row>
    <row r="233" spans="1:17" x14ac:dyDescent="0.2">
      <c r="A233" t="s">
        <v>293</v>
      </c>
      <c r="B233" t="s">
        <v>68</v>
      </c>
      <c r="C233">
        <v>4</v>
      </c>
      <c r="D233">
        <v>41</v>
      </c>
      <c r="E233">
        <v>6</v>
      </c>
      <c r="F233">
        <v>9</v>
      </c>
      <c r="G233" s="2">
        <v>0.29399999999999998</v>
      </c>
      <c r="H233" s="30">
        <f>E233/D233</f>
        <v>0.14634146341463414</v>
      </c>
      <c r="I233" s="30">
        <f>F233/D233</f>
        <v>0.21951219512195122</v>
      </c>
      <c r="J233" s="31">
        <f>D233/C233</f>
        <v>10.25</v>
      </c>
      <c r="K233" s="32">
        <f>-(G233-T$2)/T$3</f>
        <v>-0.94513643660346902</v>
      </c>
      <c r="L233" s="32">
        <f>-(H233-U$2)/U$3</f>
        <v>-1.019521250406874</v>
      </c>
      <c r="M233" s="32">
        <f>(I233-V$2)/V$3</f>
        <v>-0.39277575425143602</v>
      </c>
      <c r="N233" s="32">
        <f>AVERAGE(K233*(1+$W$4),L233*(1-$W$4*2),M233*(1+$W$4))</f>
        <v>-0.72738362125735601</v>
      </c>
      <c r="O233" s="31">
        <f>N233*D233</f>
        <v>-29.822728471551596</v>
      </c>
      <c r="P233" s="33" t="str">
        <f>IF(SUMIF(LHP!A:A,A233,LHP!C:C)&gt;=1,"L",IF(SUMIF(RHP!A:A,A233,RHP!C:C)&gt;=1,"R","?"))</f>
        <v>R</v>
      </c>
      <c r="Q233" s="36">
        <f>IFERROR(-100*_xlfn.XMATCH(A233,Injuries!A:A),O233)</f>
        <v>-29.822728471551596</v>
      </c>
    </row>
    <row r="234" spans="1:17" x14ac:dyDescent="0.2">
      <c r="A234" t="s">
        <v>184</v>
      </c>
      <c r="B234" t="s">
        <v>61</v>
      </c>
      <c r="C234">
        <v>20</v>
      </c>
      <c r="D234">
        <v>103</v>
      </c>
      <c r="E234">
        <v>12</v>
      </c>
      <c r="F234">
        <v>21</v>
      </c>
      <c r="G234" s="2">
        <v>0.23</v>
      </c>
      <c r="H234" s="30">
        <f>E234/D234</f>
        <v>0.11650485436893204</v>
      </c>
      <c r="I234" s="30">
        <f>F234/D234</f>
        <v>0.20388349514563106</v>
      </c>
      <c r="J234" s="31">
        <f>D234/C234</f>
        <v>5.15</v>
      </c>
      <c r="K234" s="32">
        <f>-(G234-T$2)/T$3</f>
        <v>5.3833964402318413E-2</v>
      </c>
      <c r="L234" s="32">
        <f>-(H234-U$2)/U$3</f>
        <v>-0.36860462970958729</v>
      </c>
      <c r="M234" s="32">
        <f>(I234-V$2)/V$3</f>
        <v>-0.60444352691350867</v>
      </c>
      <c r="N234" s="32">
        <f>AVERAGE(K234*(1+$W$4),L234*(1-$W$4*2),M234*(1+$W$4))</f>
        <v>-0.29085475599792715</v>
      </c>
      <c r="O234" s="31">
        <f>N234*D234</f>
        <v>-29.958039867786496</v>
      </c>
      <c r="P234" s="33" t="str">
        <f>IF(SUMIF(LHP!A:A,A234,LHP!C:C)&gt;=1,"L",IF(SUMIF(RHP!A:A,A234,RHP!C:C)&gt;=1,"R","?"))</f>
        <v>R</v>
      </c>
      <c r="Q234" s="36">
        <f>IFERROR(-100*_xlfn.XMATCH(A234,Injuries!A:A),O234)</f>
        <v>-29.958039867786496</v>
      </c>
    </row>
    <row r="235" spans="1:17" x14ac:dyDescent="0.2">
      <c r="A235" t="s">
        <v>528</v>
      </c>
      <c r="B235" t="s">
        <v>61</v>
      </c>
      <c r="C235">
        <v>5</v>
      </c>
      <c r="D235">
        <v>21</v>
      </c>
      <c r="E235">
        <v>4</v>
      </c>
      <c r="F235">
        <v>3</v>
      </c>
      <c r="G235" s="2">
        <v>0.313</v>
      </c>
      <c r="H235" s="30">
        <f>E235/D235</f>
        <v>0.19047619047619047</v>
      </c>
      <c r="I235" s="30">
        <f>F235/D235</f>
        <v>0.14285714285714285</v>
      </c>
      <c r="J235" s="31">
        <f>D235/C235</f>
        <v>4.2</v>
      </c>
      <c r="K235" s="32">
        <f>-(G235-T$2)/T$3</f>
        <v>-1.2417057744020625</v>
      </c>
      <c r="L235" s="32">
        <f>-(H235-U$2)/U$3</f>
        <v>-1.9823661685509337</v>
      </c>
      <c r="M235" s="32">
        <f>(I235-V$2)/V$3</f>
        <v>-1.430955782070173</v>
      </c>
      <c r="N235" s="32">
        <f>AVERAGE(K235*(1+$W$4),L235*(1-$W$4*2),M235*(1+$W$4))</f>
        <v>-1.4440033432885873</v>
      </c>
      <c r="O235" s="31">
        <f>N235*D235</f>
        <v>-30.324070209060331</v>
      </c>
      <c r="P235" s="33" t="str">
        <f>IF(SUMIF(LHP!A:A,A235,LHP!C:C)&gt;=1,"L",IF(SUMIF(RHP!A:A,A235,RHP!C:C)&gt;=1,"R","?"))</f>
        <v>R</v>
      </c>
      <c r="Q235" s="36">
        <f>IFERROR(-100*_xlfn.XMATCH(A235,Injuries!A:A),O235)</f>
        <v>-30.324070209060331</v>
      </c>
    </row>
    <row r="236" spans="1:17" x14ac:dyDescent="0.2">
      <c r="A236" t="s">
        <v>219</v>
      </c>
      <c r="B236" t="s">
        <v>34</v>
      </c>
      <c r="C236">
        <v>14</v>
      </c>
      <c r="D236">
        <v>103</v>
      </c>
      <c r="E236">
        <v>13</v>
      </c>
      <c r="F236">
        <v>20</v>
      </c>
      <c r="G236" s="2">
        <v>0.217</v>
      </c>
      <c r="H236" s="30">
        <f>E236/D236</f>
        <v>0.12621359223300971</v>
      </c>
      <c r="I236" s="30">
        <f>F236/D236</f>
        <v>0.1941747572815534</v>
      </c>
      <c r="J236" s="31">
        <f>D236/C236</f>
        <v>7.3571428571428568</v>
      </c>
      <c r="K236" s="32">
        <f>-(G236-T$2)/T$3</f>
        <v>0.25674982710661926</v>
      </c>
      <c r="L236" s="32">
        <f>-(H236-U$2)/U$3</f>
        <v>-0.58041083168251395</v>
      </c>
      <c r="M236" s="32">
        <f>(I236-V$2)/V$3</f>
        <v>-0.73593411296115974</v>
      </c>
      <c r="N236" s="32">
        <f>AVERAGE(K236*(1+$W$4),L236*(1-$W$4*2),M236*(1+$W$4))</f>
        <v>-0.29639525771981085</v>
      </c>
      <c r="O236" s="31">
        <f>N236*D236</f>
        <v>-30.528711545140517</v>
      </c>
      <c r="P236" s="33" t="str">
        <f>IF(SUMIF(LHP!A:A,A236,LHP!C:C)&gt;=1,"L",IF(SUMIF(RHP!A:A,A236,RHP!C:C)&gt;=1,"R","?"))</f>
        <v>R</v>
      </c>
      <c r="Q236" s="36">
        <f>IFERROR(-100*_xlfn.XMATCH(A236,Injuries!A:A),O236)</f>
        <v>-30.528711545140517</v>
      </c>
    </row>
    <row r="237" spans="1:17" x14ac:dyDescent="0.2">
      <c r="A237" t="s">
        <v>424</v>
      </c>
      <c r="B237" t="s">
        <v>39</v>
      </c>
      <c r="C237">
        <v>4</v>
      </c>
      <c r="D237">
        <v>20</v>
      </c>
      <c r="E237">
        <v>1</v>
      </c>
      <c r="F237">
        <v>2</v>
      </c>
      <c r="G237" s="2">
        <v>0.36799999999999999</v>
      </c>
      <c r="H237" s="30">
        <f>E237/D237</f>
        <v>0.05</v>
      </c>
      <c r="I237" s="30">
        <f>F237/D237</f>
        <v>0.1</v>
      </c>
      <c r="J237" s="31">
        <f>D237/C237</f>
        <v>5</v>
      </c>
      <c r="K237" s="32">
        <f>-(G237-T$2)/T$3</f>
        <v>-2.1001959627664113</v>
      </c>
      <c r="L237" s="32">
        <f>-(H237-U$2)/U$3</f>
        <v>1.082267853804961</v>
      </c>
      <c r="M237" s="32">
        <f>(I237-V$2)/V$3</f>
        <v>-2.0113927976233756</v>
      </c>
      <c r="N237" s="32">
        <f>AVERAGE(K237*(1+$W$4),L237*(1-$W$4*2),M237*(1+$W$4))</f>
        <v>-1.5327840078615846</v>
      </c>
      <c r="O237" s="31">
        <f>N237*D237</f>
        <v>-30.655680157231693</v>
      </c>
      <c r="P237" s="33" t="str">
        <f>IF(SUMIF(LHP!A:A,A237,LHP!C:C)&gt;=1,"L",IF(SUMIF(RHP!A:A,A237,RHP!C:C)&gt;=1,"R","?"))</f>
        <v>L</v>
      </c>
      <c r="Q237" s="36">
        <f>IFERROR(-100*_xlfn.XMATCH(A237,Injuries!A:A),O237)</f>
        <v>-30.655680157231693</v>
      </c>
    </row>
    <row r="238" spans="1:17" x14ac:dyDescent="0.2">
      <c r="A238" t="s">
        <v>410</v>
      </c>
      <c r="B238" t="s">
        <v>32</v>
      </c>
      <c r="C238">
        <v>18</v>
      </c>
      <c r="D238">
        <v>72</v>
      </c>
      <c r="E238">
        <v>17</v>
      </c>
      <c r="F238">
        <v>17</v>
      </c>
      <c r="G238" s="2">
        <v>0.21199999999999999</v>
      </c>
      <c r="H238" s="30">
        <f>E238/D238</f>
        <v>0.2361111111111111</v>
      </c>
      <c r="I238" s="30">
        <f>F238/D238</f>
        <v>0.2361111111111111</v>
      </c>
      <c r="J238" s="31">
        <f>D238/C238</f>
        <v>4</v>
      </c>
      <c r="K238" s="32">
        <f>-(G238-T$2)/T$3</f>
        <v>0.33479438968519654</v>
      </c>
      <c r="L238" s="32">
        <f>-(H238-U$2)/U$3</f>
        <v>-2.9779393679038373</v>
      </c>
      <c r="M238" s="32">
        <f>(I238-V$2)/V$3</f>
        <v>-0.1679678315608889</v>
      </c>
      <c r="N238" s="32">
        <f>AVERAGE(K238*(1+$W$4),L238*(1-$W$4*2),M238*(1+$W$4))</f>
        <v>-0.42681216209884471</v>
      </c>
      <c r="O238" s="31">
        <f>N238*D238</f>
        <v>-30.730475671116817</v>
      </c>
      <c r="P238" s="33" t="str">
        <f>IF(SUMIF(LHP!A:A,A238,LHP!C:C)&gt;=1,"L",IF(SUMIF(RHP!A:A,A238,RHP!C:C)&gt;=1,"R","?"))</f>
        <v>R</v>
      </c>
      <c r="Q238" s="36">
        <f>IFERROR(-100*_xlfn.XMATCH(A238,Injuries!A:A),O238)</f>
        <v>-30.730475671116817</v>
      </c>
    </row>
    <row r="239" spans="1:17" x14ac:dyDescent="0.2">
      <c r="A239" t="s">
        <v>191</v>
      </c>
      <c r="B239" t="s">
        <v>27</v>
      </c>
      <c r="C239">
        <v>28</v>
      </c>
      <c r="D239">
        <v>110</v>
      </c>
      <c r="E239">
        <v>13</v>
      </c>
      <c r="F239">
        <v>24</v>
      </c>
      <c r="G239" s="2">
        <v>0.24</v>
      </c>
      <c r="H239" s="30">
        <f>E239/D239</f>
        <v>0.11818181818181818</v>
      </c>
      <c r="I239" s="30">
        <f>F239/D239</f>
        <v>0.21818181818181817</v>
      </c>
      <c r="J239" s="31">
        <f>D239/C239</f>
        <v>3.9285714285714284</v>
      </c>
      <c r="K239" s="32">
        <f>-(G239-T$2)/T$3</f>
        <v>-0.10225516075483565</v>
      </c>
      <c r="L239" s="32">
        <f>-(H239-U$2)/U$3</f>
        <v>-0.40518933732309265</v>
      </c>
      <c r="M239" s="32">
        <f>(I239-V$2)/V$3</f>
        <v>-0.41079375473424068</v>
      </c>
      <c r="N239" s="32">
        <f>AVERAGE(K239*(1+$W$4),L239*(1-$W$4*2),M239*(1+$W$4))</f>
        <v>-0.28130193767429723</v>
      </c>
      <c r="O239" s="31">
        <f>N239*D239</f>
        <v>-30.943213144172695</v>
      </c>
      <c r="P239" s="33" t="str">
        <f>IF(SUMIF(LHP!A:A,A239,LHP!C:C)&gt;=1,"L",IF(SUMIF(RHP!A:A,A239,RHP!C:C)&gt;=1,"R","?"))</f>
        <v>R</v>
      </c>
      <c r="Q239" s="36">
        <f>IFERROR(-100*_xlfn.XMATCH(A239,Injuries!A:A),O239)</f>
        <v>-30.943213144172695</v>
      </c>
    </row>
    <row r="240" spans="1:17" x14ac:dyDescent="0.2">
      <c r="A240" t="s">
        <v>268</v>
      </c>
      <c r="B240" t="s">
        <v>32</v>
      </c>
      <c r="C240">
        <v>18</v>
      </c>
      <c r="D240">
        <v>120</v>
      </c>
      <c r="E240">
        <v>5</v>
      </c>
      <c r="F240">
        <v>26</v>
      </c>
      <c r="G240" s="2">
        <v>0.27800000000000002</v>
      </c>
      <c r="H240" s="30">
        <f>E240/D240</f>
        <v>4.1666666666666664E-2</v>
      </c>
      <c r="I240" s="30">
        <f>F240/D240</f>
        <v>0.21666666666666667</v>
      </c>
      <c r="J240" s="31">
        <f>D240/C240</f>
        <v>6.666666666666667</v>
      </c>
      <c r="K240" s="32">
        <f>-(G240-T$2)/T$3</f>
        <v>-0.69539383635202279</v>
      </c>
      <c r="L240" s="32">
        <f>-(H240-U$2)/U$3</f>
        <v>1.2640681771650566</v>
      </c>
      <c r="M240" s="32">
        <f>(I240-V$2)/V$3</f>
        <v>-0.43131425528410117</v>
      </c>
      <c r="N240" s="32">
        <f>AVERAGE(K240*(1+$W$4),L240*(1-$W$4*2),M240*(1+$W$4))</f>
        <v>-0.25878367532087554</v>
      </c>
      <c r="O240" s="31">
        <f>N240*D240</f>
        <v>-31.054041038505066</v>
      </c>
      <c r="P240" s="33" t="str">
        <f>IF(SUMIF(LHP!A:A,A240,LHP!C:C)&gt;=1,"L",IF(SUMIF(RHP!A:A,A240,RHP!C:C)&gt;=1,"R","?"))</f>
        <v>L</v>
      </c>
      <c r="Q240" s="36">
        <f>IFERROR(-100*_xlfn.XMATCH(A240,Injuries!A:A),O240)</f>
        <v>-31.054041038505066</v>
      </c>
    </row>
    <row r="241" spans="1:17" x14ac:dyDescent="0.2">
      <c r="A241" t="s">
        <v>284</v>
      </c>
      <c r="B241" t="s">
        <v>12</v>
      </c>
      <c r="C241">
        <v>25</v>
      </c>
      <c r="D241">
        <v>99</v>
      </c>
      <c r="E241">
        <v>18</v>
      </c>
      <c r="F241">
        <v>24</v>
      </c>
      <c r="G241" s="2">
        <v>0.23100000000000001</v>
      </c>
      <c r="H241" s="30">
        <f>E241/D241</f>
        <v>0.18181818181818182</v>
      </c>
      <c r="I241" s="30">
        <f>F241/D241</f>
        <v>0.24242424242424243</v>
      </c>
      <c r="J241" s="31">
        <f>D241/C241</f>
        <v>3.96</v>
      </c>
      <c r="K241" s="32">
        <f>-(G241-T$2)/T$3</f>
        <v>3.8225051886602968E-2</v>
      </c>
      <c r="L241" s="32">
        <f>-(H241-U$2)/U$3</f>
        <v>-1.7934827157092763</v>
      </c>
      <c r="M241" s="32">
        <f>(I241-V$2)/V$3</f>
        <v>-8.2465745936469131E-2</v>
      </c>
      <c r="N241" s="32">
        <f>AVERAGE(K241*(1+$W$4),L241*(1-$W$4*2),M241*(1+$W$4))</f>
        <v>-0.31734740847232362</v>
      </c>
      <c r="O241" s="31">
        <f>N241*D241</f>
        <v>-31.417393438760037</v>
      </c>
      <c r="P241" s="33" t="str">
        <f>IF(SUMIF(LHP!A:A,A241,LHP!C:C)&gt;=1,"L",IF(SUMIF(RHP!A:A,A241,RHP!C:C)&gt;=1,"R","?"))</f>
        <v>R</v>
      </c>
      <c r="Q241" s="36">
        <f>IFERROR(-100*_xlfn.XMATCH(A241,Injuries!A:A),O241)</f>
        <v>-31.417393438760037</v>
      </c>
    </row>
    <row r="242" spans="1:17" x14ac:dyDescent="0.2">
      <c r="A242" t="s">
        <v>281</v>
      </c>
      <c r="B242" t="s">
        <v>105</v>
      </c>
      <c r="C242">
        <v>21</v>
      </c>
      <c r="D242">
        <v>150</v>
      </c>
      <c r="E242">
        <v>18</v>
      </c>
      <c r="F242">
        <v>39</v>
      </c>
      <c r="G242" s="2">
        <v>0.26500000000000001</v>
      </c>
      <c r="H242" s="30">
        <f>E242/D242</f>
        <v>0.12</v>
      </c>
      <c r="I242" s="30">
        <f>F242/D242</f>
        <v>0.26</v>
      </c>
      <c r="J242" s="31">
        <f>D242/C242</f>
        <v>7.1428571428571432</v>
      </c>
      <c r="K242" s="32">
        <f>-(G242-T$2)/T$3</f>
        <v>-0.49247797364772189</v>
      </c>
      <c r="L242" s="32">
        <f>-(H242-U$2)/U$3</f>
        <v>-0.44485486241984074</v>
      </c>
      <c r="M242" s="32">
        <f>(I242-V$2)/V$3</f>
        <v>0.1555720604419151</v>
      </c>
      <c r="N242" s="32">
        <f>AVERAGE(K242*(1+$W$4),L242*(1-$W$4*2),M242*(1+$W$4))</f>
        <v>-0.21451994090572626</v>
      </c>
      <c r="O242" s="31">
        <f>N242*D242</f>
        <v>-32.177991135858939</v>
      </c>
      <c r="P242" s="33" t="str">
        <f>IF(SUMIF(LHP!A:A,A242,LHP!C:C)&gt;=1,"L",IF(SUMIF(RHP!A:A,A242,RHP!C:C)&gt;=1,"R","?"))</f>
        <v>L</v>
      </c>
      <c r="Q242" s="36">
        <f>IFERROR(-100*_xlfn.XMATCH(A242,Injuries!A:A),O242)</f>
        <v>-32.177991135858939</v>
      </c>
    </row>
    <row r="243" spans="1:17" x14ac:dyDescent="0.2">
      <c r="A243" t="s">
        <v>157</v>
      </c>
      <c r="B243" t="s">
        <v>37</v>
      </c>
      <c r="C243">
        <v>19</v>
      </c>
      <c r="D243">
        <v>92</v>
      </c>
      <c r="E243">
        <v>7</v>
      </c>
      <c r="F243">
        <v>14</v>
      </c>
      <c r="G243" s="2">
        <v>0.217</v>
      </c>
      <c r="H243" s="30">
        <f>E243/D243</f>
        <v>7.6086956521739135E-2</v>
      </c>
      <c r="I243" s="30">
        <f>F243/D243</f>
        <v>0.15217391304347827</v>
      </c>
      <c r="J243" s="31">
        <f>D243/C243</f>
        <v>4.8421052631578947</v>
      </c>
      <c r="K243" s="32">
        <f>-(G243-T$2)/T$3</f>
        <v>0.25674982710661926</v>
      </c>
      <c r="L243" s="32">
        <f>-(H243-U$2)/U$3</f>
        <v>0.51315379806900996</v>
      </c>
      <c r="M243" s="32">
        <f>(I243-V$2)/V$3</f>
        <v>-1.3047738221673026</v>
      </c>
      <c r="N243" s="32">
        <f>AVERAGE(K243*(1+$W$4),L243*(1-$W$4*2),M243*(1+$W$4))</f>
        <v>-0.35115103159711641</v>
      </c>
      <c r="O243" s="31">
        <f>N243*D243</f>
        <v>-32.305894906934711</v>
      </c>
      <c r="P243" s="33" t="str">
        <f>IF(SUMIF(LHP!A:A,A243,LHP!C:C)&gt;=1,"L",IF(SUMIF(RHP!A:A,A243,RHP!C:C)&gt;=1,"R","?"))</f>
        <v>R</v>
      </c>
      <c r="Q243" s="36">
        <f>IFERROR(-100*_xlfn.XMATCH(A243,Injuries!A:A),O243)</f>
        <v>-32.305894906934711</v>
      </c>
    </row>
    <row r="244" spans="1:17" x14ac:dyDescent="0.2">
      <c r="A244" t="s">
        <v>56</v>
      </c>
      <c r="B244" t="s">
        <v>47</v>
      </c>
      <c r="C244">
        <v>22</v>
      </c>
      <c r="D244">
        <v>78</v>
      </c>
      <c r="E244">
        <v>11</v>
      </c>
      <c r="F244">
        <v>14</v>
      </c>
      <c r="G244" s="2">
        <v>0.215</v>
      </c>
      <c r="H244" s="30">
        <f>E244/D244</f>
        <v>0.14102564102564102</v>
      </c>
      <c r="I244" s="30">
        <f>F244/D244</f>
        <v>0.17948717948717949</v>
      </c>
      <c r="J244" s="31">
        <f>D244/C244</f>
        <v>3.5454545454545454</v>
      </c>
      <c r="K244" s="32">
        <f>-(G244-T$2)/T$3</f>
        <v>0.28796765213805015</v>
      </c>
      <c r="L244" s="32">
        <f>-(H244-U$2)/U$3</f>
        <v>-0.90355106289762011</v>
      </c>
      <c r="M244" s="32">
        <f>(I244-V$2)/V$3</f>
        <v>-0.93485576877683707</v>
      </c>
      <c r="N244" s="32">
        <f>AVERAGE(K244*(1+$W$4),L244*(1-$W$4*2),M244*(1+$W$4))</f>
        <v>-0.42012855908243124</v>
      </c>
      <c r="O244" s="31">
        <f>N244*D244</f>
        <v>-32.770027608429636</v>
      </c>
      <c r="P244" s="33" t="str">
        <f>IF(SUMIF(LHP!A:A,A244,LHP!C:C)&gt;=1,"L",IF(SUMIF(RHP!A:A,A244,RHP!C:C)&gt;=1,"R","?"))</f>
        <v>L</v>
      </c>
      <c r="Q244" s="36">
        <f>IFERROR(-100*_xlfn.XMATCH(A244,Injuries!A:A),O244)</f>
        <v>-32.770027608429636</v>
      </c>
    </row>
    <row r="245" spans="1:17" x14ac:dyDescent="0.2">
      <c r="A245" t="s">
        <v>183</v>
      </c>
      <c r="B245" t="s">
        <v>65</v>
      </c>
      <c r="C245">
        <v>15</v>
      </c>
      <c r="D245">
        <v>111</v>
      </c>
      <c r="E245">
        <v>8</v>
      </c>
      <c r="F245">
        <v>20</v>
      </c>
      <c r="G245" s="2">
        <v>0.23499999999999999</v>
      </c>
      <c r="H245" s="30">
        <f>E245/D245</f>
        <v>7.2072072072072071E-2</v>
      </c>
      <c r="I245" s="30">
        <f>F245/D245</f>
        <v>0.18018018018018017</v>
      </c>
      <c r="J245" s="31">
        <f>D245/C245</f>
        <v>7.4</v>
      </c>
      <c r="K245" s="32">
        <f>-(G245-T$2)/T$3</f>
        <v>-2.42105981762584E-2</v>
      </c>
      <c r="L245" s="32">
        <f>-(H245-U$2)/U$3</f>
        <v>0.60074267301335693</v>
      </c>
      <c r="M245" s="32">
        <f>(I245-V$2)/V$3</f>
        <v>-0.92547009284966597</v>
      </c>
      <c r="N245" s="32">
        <f>AVERAGE(K245*(1+$W$4),L245*(1-$W$4*2),M245*(1+$W$4))</f>
        <v>-0.29557650909190908</v>
      </c>
      <c r="O245" s="31">
        <f>N245*D245</f>
        <v>-32.808992509201907</v>
      </c>
      <c r="P245" s="33" t="str">
        <f>IF(SUMIF(LHP!A:A,A245,LHP!C:C)&gt;=1,"L",IF(SUMIF(RHP!A:A,A245,RHP!C:C)&gt;=1,"R","?"))</f>
        <v>R</v>
      </c>
      <c r="Q245" s="36">
        <f>IFERROR(-100*_xlfn.XMATCH(A245,Injuries!A:A),O245)</f>
        <v>-32.808992509201907</v>
      </c>
    </row>
    <row r="246" spans="1:17" x14ac:dyDescent="0.2">
      <c r="A246" t="s">
        <v>204</v>
      </c>
      <c r="B246" t="s">
        <v>10</v>
      </c>
      <c r="C246">
        <v>4</v>
      </c>
      <c r="D246">
        <v>34</v>
      </c>
      <c r="E246">
        <v>4</v>
      </c>
      <c r="F246">
        <v>6</v>
      </c>
      <c r="G246" s="2">
        <v>0.31</v>
      </c>
      <c r="H246" s="30">
        <f>E246/D246</f>
        <v>0.11764705882352941</v>
      </c>
      <c r="I246" s="30">
        <f>F246/D246</f>
        <v>0.17647058823529413</v>
      </c>
      <c r="J246" s="31">
        <f>D246/C246</f>
        <v>8.5</v>
      </c>
      <c r="K246" s="32">
        <f>-(G246-T$2)/T$3</f>
        <v>-1.1948790368549163</v>
      </c>
      <c r="L246" s="32">
        <f>-(H246-U$2)/U$3</f>
        <v>-0.39352300641228444</v>
      </c>
      <c r="M246" s="32">
        <f>(I246-V$2)/V$3</f>
        <v>-0.97571106398922924</v>
      </c>
      <c r="N246" s="32">
        <f>AVERAGE(K246*(1+$W$4),L246*(1-$W$4*2),M246*(1+$W$4))</f>
        <v>-0.96999970975377481</v>
      </c>
      <c r="O246" s="31">
        <f>N246*D246</f>
        <v>-32.979990131628341</v>
      </c>
      <c r="P246" s="33" t="str">
        <f>IF(SUMIF(LHP!A:A,A246,LHP!C:C)&gt;=1,"L",IF(SUMIF(RHP!A:A,A246,RHP!C:C)&gt;=1,"R","?"))</f>
        <v>R</v>
      </c>
      <c r="Q246" s="36">
        <f>IFERROR(-100*_xlfn.XMATCH(A246,Injuries!A:A),O246)</f>
        <v>-32.979990131628341</v>
      </c>
    </row>
    <row r="247" spans="1:17" x14ac:dyDescent="0.2">
      <c r="A247" t="s">
        <v>211</v>
      </c>
      <c r="B247" t="s">
        <v>53</v>
      </c>
      <c r="C247">
        <v>27</v>
      </c>
      <c r="D247">
        <v>117</v>
      </c>
      <c r="E247">
        <v>4</v>
      </c>
      <c r="F247">
        <v>29</v>
      </c>
      <c r="G247" s="2">
        <v>0.313</v>
      </c>
      <c r="H247" s="30">
        <f>E247/D247</f>
        <v>3.4188034188034191E-2</v>
      </c>
      <c r="I247" s="30">
        <f>F247/D247</f>
        <v>0.24786324786324787</v>
      </c>
      <c r="J247" s="31">
        <f>D247/C247</f>
        <v>4.333333333333333</v>
      </c>
      <c r="K247" s="32">
        <f>-(G247-T$2)/T$3</f>
        <v>-1.2417057744020625</v>
      </c>
      <c r="L247" s="32">
        <f>-(H247-U$2)/U$3</f>
        <v>1.4272223135138602</v>
      </c>
      <c r="M247" s="32">
        <f>(I247-V$2)/V$3</f>
        <v>-8.8024106292768287E-3</v>
      </c>
      <c r="N247" s="32">
        <f>AVERAGE(K247*(1+$W$4),L247*(1-$W$4*2),M247*(1+$W$4))</f>
        <v>-0.28317469151074798</v>
      </c>
      <c r="O247" s="31">
        <f>N247*D247</f>
        <v>-33.131438906757516</v>
      </c>
      <c r="P247" s="33" t="str">
        <f>IF(SUMIF(LHP!A:A,A247,LHP!C:C)&gt;=1,"L",IF(SUMIF(RHP!A:A,A247,RHP!C:C)&gt;=1,"R","?"))</f>
        <v>R</v>
      </c>
      <c r="Q247" s="36">
        <f>IFERROR(-100*_xlfn.XMATCH(A247,Injuries!A:A),O247)</f>
        <v>-33.131438906757516</v>
      </c>
    </row>
    <row r="248" spans="1:17" x14ac:dyDescent="0.2">
      <c r="A248" t="s">
        <v>102</v>
      </c>
      <c r="B248" t="s">
        <v>37</v>
      </c>
      <c r="C248">
        <v>23</v>
      </c>
      <c r="D248">
        <v>139</v>
      </c>
      <c r="E248">
        <v>11</v>
      </c>
      <c r="F248">
        <v>29</v>
      </c>
      <c r="G248" s="2">
        <v>0.248</v>
      </c>
      <c r="H248" s="30">
        <f>E248/D248</f>
        <v>7.9136690647482008E-2</v>
      </c>
      <c r="I248" s="30">
        <f>F248/D248</f>
        <v>0.20863309352517986</v>
      </c>
      <c r="J248" s="31">
        <f>D248/C248</f>
        <v>6.0434782608695654</v>
      </c>
      <c r="K248" s="32">
        <f>-(G248-T$2)/T$3</f>
        <v>-0.22712646088055924</v>
      </c>
      <c r="L248" s="32">
        <f>-(H248-U$2)/U$3</f>
        <v>0.4466206800423253</v>
      </c>
      <c r="M248" s="32">
        <f>(I248-V$2)/V$3</f>
        <v>-0.5401171970484705</v>
      </c>
      <c r="N248" s="32">
        <f>AVERAGE(K248*(1+$W$4),L248*(1-$W$4*2),M248*(1+$W$4))</f>
        <v>-0.24524807746337485</v>
      </c>
      <c r="O248" s="31">
        <f>N248*D248</f>
        <v>-34.089482767409102</v>
      </c>
      <c r="P248" s="33" t="str">
        <f>IF(SUMIF(LHP!A:A,A248,LHP!C:C)&gt;=1,"L",IF(SUMIF(RHP!A:A,A248,RHP!C:C)&gt;=1,"R","?"))</f>
        <v>R</v>
      </c>
      <c r="Q248" s="36">
        <f>IFERROR(-100*_xlfn.XMATCH(A248,Injuries!A:A),O248)</f>
        <v>-34.089482767409102</v>
      </c>
    </row>
    <row r="249" spans="1:17" x14ac:dyDescent="0.2">
      <c r="A249" t="s">
        <v>35</v>
      </c>
      <c r="B249" t="s">
        <v>10</v>
      </c>
      <c r="C249">
        <v>28</v>
      </c>
      <c r="D249">
        <v>89</v>
      </c>
      <c r="E249">
        <v>6</v>
      </c>
      <c r="F249">
        <v>19</v>
      </c>
      <c r="G249" s="2">
        <v>0.28000000000000003</v>
      </c>
      <c r="H249" s="30">
        <f>E249/D249</f>
        <v>6.741573033707865E-2</v>
      </c>
      <c r="I249" s="30">
        <f>F249/D249</f>
        <v>0.21348314606741572</v>
      </c>
      <c r="J249" s="31">
        <f>D249/C249</f>
        <v>3.1785714285714284</v>
      </c>
      <c r="K249" s="32">
        <f>-(G249-T$2)/T$3</f>
        <v>-0.72661166138345368</v>
      </c>
      <c r="L249" s="32">
        <f>-(H249-U$2)/U$3</f>
        <v>0.70232560498498631</v>
      </c>
      <c r="M249" s="32">
        <f>(I249-V$2)/V$3</f>
        <v>-0.47443036318099968</v>
      </c>
      <c r="N249" s="32">
        <f>AVERAGE(K249*(1+$W$4),L249*(1-$W$4*2),M249*(1+$W$4))</f>
        <v>-0.3833799094043579</v>
      </c>
      <c r="O249" s="31">
        <f>N249*D249</f>
        <v>-34.120811936987856</v>
      </c>
      <c r="P249" s="33" t="str">
        <f>IF(SUMIF(LHP!A:A,A249,LHP!C:C)&gt;=1,"L",IF(SUMIF(RHP!A:A,A249,RHP!C:C)&gt;=1,"R","?"))</f>
        <v>L</v>
      </c>
      <c r="Q249" s="36">
        <f>IFERROR(-100*_xlfn.XMATCH(A249,Injuries!A:A),O249)</f>
        <v>-34.120811936987856</v>
      </c>
    </row>
    <row r="250" spans="1:17" x14ac:dyDescent="0.2">
      <c r="A250" t="s">
        <v>401</v>
      </c>
      <c r="B250" t="s">
        <v>49</v>
      </c>
      <c r="C250">
        <v>16</v>
      </c>
      <c r="D250">
        <v>87</v>
      </c>
      <c r="E250">
        <v>5</v>
      </c>
      <c r="F250">
        <v>17</v>
      </c>
      <c r="G250" s="2">
        <v>0.27200000000000002</v>
      </c>
      <c r="H250" s="30">
        <f>E250/D250</f>
        <v>5.7471264367816091E-2</v>
      </c>
      <c r="I250" s="30">
        <f>F250/D250</f>
        <v>0.19540229885057472</v>
      </c>
      <c r="J250" s="31">
        <f>D250/C250</f>
        <v>5.4375</v>
      </c>
      <c r="K250" s="32">
        <f>-(G250-T$2)/T$3</f>
        <v>-0.60174036125773001</v>
      </c>
      <c r="L250" s="32">
        <f>-(H250-U$2)/U$3</f>
        <v>0.91927446044763417</v>
      </c>
      <c r="M250" s="32">
        <f>(I250-V$2)/V$3</f>
        <v>-0.71930886644938763</v>
      </c>
      <c r="N250" s="32">
        <f>AVERAGE(K250*(1+$W$4),L250*(1-$W$4*2),M250*(1+$W$4))</f>
        <v>-0.39722476813669333</v>
      </c>
      <c r="O250" s="31">
        <f>N250*D250</f>
        <v>-34.558554827892323</v>
      </c>
      <c r="P250" s="33" t="str">
        <f>IF(SUMIF(LHP!A:A,A250,LHP!C:C)&gt;=1,"L",IF(SUMIF(RHP!A:A,A250,RHP!C:C)&gt;=1,"R","?"))</f>
        <v>R</v>
      </c>
      <c r="Q250" s="36">
        <f>IFERROR(-100*_xlfn.XMATCH(A250,Injuries!A:A),O250)</f>
        <v>-34.558554827892323</v>
      </c>
    </row>
    <row r="251" spans="1:17" x14ac:dyDescent="0.2">
      <c r="A251" t="s">
        <v>217</v>
      </c>
      <c r="B251" t="s">
        <v>12</v>
      </c>
      <c r="C251">
        <v>32</v>
      </c>
      <c r="D251">
        <v>138</v>
      </c>
      <c r="E251">
        <v>17</v>
      </c>
      <c r="F251">
        <v>35</v>
      </c>
      <c r="G251" s="2">
        <v>0.26400000000000001</v>
      </c>
      <c r="H251" s="30">
        <f>E251/D251</f>
        <v>0.12318840579710146</v>
      </c>
      <c r="I251" s="30">
        <f>F251/D251</f>
        <v>0.25362318840579712</v>
      </c>
      <c r="J251" s="31">
        <f>D251/C251</f>
        <v>4.3125</v>
      </c>
      <c r="K251" s="32">
        <f>-(G251-T$2)/T$3</f>
        <v>-0.47686906113200644</v>
      </c>
      <c r="L251" s="32">
        <f>-(H251-U$2)/U$3</f>
        <v>-0.51441324700979052</v>
      </c>
      <c r="M251" s="32">
        <f>(I251-V$2)/V$3</f>
        <v>6.9207518997284057E-2</v>
      </c>
      <c r="N251" s="32">
        <f>AVERAGE(K251*(1+$W$4),L251*(1-$W$4*2),M251*(1+$W$4))</f>
        <v>-0.25559451705776609</v>
      </c>
      <c r="O251" s="31">
        <f>N251*D251</f>
        <v>-35.272043353971718</v>
      </c>
      <c r="P251" s="33" t="str">
        <f>IF(SUMIF(LHP!A:A,A251,LHP!C:C)&gt;=1,"L",IF(SUMIF(RHP!A:A,A251,RHP!C:C)&gt;=1,"R","?"))</f>
        <v>R</v>
      </c>
      <c r="Q251" s="36">
        <f>IFERROR(-100*_xlfn.XMATCH(A251,Injuries!A:A),O251)</f>
        <v>-35.272043353971718</v>
      </c>
    </row>
    <row r="252" spans="1:17" x14ac:dyDescent="0.2">
      <c r="A252" t="s">
        <v>85</v>
      </c>
      <c r="B252" t="s">
        <v>86</v>
      </c>
      <c r="C252">
        <v>26</v>
      </c>
      <c r="D252">
        <v>94</v>
      </c>
      <c r="E252">
        <v>8</v>
      </c>
      <c r="F252">
        <v>16</v>
      </c>
      <c r="G252" s="2">
        <v>0.23300000000000001</v>
      </c>
      <c r="H252" s="30">
        <f>E252/D252</f>
        <v>8.5106382978723402E-2</v>
      </c>
      <c r="I252" s="30">
        <f>F252/D252</f>
        <v>0.1702127659574468</v>
      </c>
      <c r="J252" s="31">
        <f>D252/C252</f>
        <v>3.6153846153846154</v>
      </c>
      <c r="K252" s="32">
        <f>-(G252-T$2)/T$3</f>
        <v>7.0072268551720669E-3</v>
      </c>
      <c r="L252" s="32">
        <f>-(H252-U$2)/U$3</f>
        <v>0.3163856405007292</v>
      </c>
      <c r="M252" s="32">
        <f>(I252-V$2)/V$3</f>
        <v>-1.060464070014937</v>
      </c>
      <c r="N252" s="32">
        <f>AVERAGE(K252*(1+$W$4),L252*(1-$W$4*2),M252*(1+$W$4))</f>
        <v>-0.38620941123311386</v>
      </c>
      <c r="O252" s="31">
        <f>N252*D252</f>
        <v>-36.303684655912704</v>
      </c>
      <c r="P252" s="33" t="str">
        <f>IF(SUMIF(LHP!A:A,A252,LHP!C:C)&gt;=1,"L",IF(SUMIF(RHP!A:A,A252,RHP!C:C)&gt;=1,"R","?"))</f>
        <v>L</v>
      </c>
      <c r="Q252" s="36">
        <f>IFERROR(-100*_xlfn.XMATCH(A252,Injuries!A:A),O252)</f>
        <v>-36.303684655912704</v>
      </c>
    </row>
    <row r="253" spans="1:17" x14ac:dyDescent="0.2">
      <c r="A253" t="s">
        <v>197</v>
      </c>
      <c r="B253" t="s">
        <v>11</v>
      </c>
      <c r="C253">
        <v>32</v>
      </c>
      <c r="D253">
        <v>129</v>
      </c>
      <c r="E253">
        <v>14</v>
      </c>
      <c r="F253">
        <v>31</v>
      </c>
      <c r="G253" s="2">
        <v>0.26500000000000001</v>
      </c>
      <c r="H253" s="30">
        <f>E253/D253</f>
        <v>0.10852713178294573</v>
      </c>
      <c r="I253" s="30">
        <f>F253/D253</f>
        <v>0.24031007751937986</v>
      </c>
      <c r="J253" s="31">
        <f>D253/C253</f>
        <v>4.03125</v>
      </c>
      <c r="K253" s="32">
        <f>-(G253-T$2)/T$3</f>
        <v>-0.49247797364772189</v>
      </c>
      <c r="L253" s="32">
        <f>-(H253-U$2)/U$3</f>
        <v>-0.19456232421245354</v>
      </c>
      <c r="M253" s="32">
        <f>(I253-V$2)/V$3</f>
        <v>-0.11109900251767006</v>
      </c>
      <c r="N253" s="32">
        <f>AVERAGE(K253*(1+$W$4),L253*(1-$W$4*2),M253*(1+$W$4))</f>
        <v>-0.28391746077098889</v>
      </c>
      <c r="O253" s="31">
        <f>N253*D253</f>
        <v>-36.625352439457565</v>
      </c>
      <c r="P253" s="33" t="str">
        <f>IF(SUMIF(LHP!A:A,A253,LHP!C:C)&gt;=1,"L",IF(SUMIF(RHP!A:A,A253,RHP!C:C)&gt;=1,"R","?"))</f>
        <v>R</v>
      </c>
      <c r="Q253" s="36">
        <f>IFERROR(-100*_xlfn.XMATCH(A253,Injuries!A:A),O253)</f>
        <v>-36.625352439457565</v>
      </c>
    </row>
    <row r="254" spans="1:17" x14ac:dyDescent="0.2">
      <c r="A254" t="s">
        <v>174</v>
      </c>
      <c r="B254" t="s">
        <v>20</v>
      </c>
      <c r="C254">
        <v>16</v>
      </c>
      <c r="D254">
        <v>68</v>
      </c>
      <c r="E254">
        <v>5</v>
      </c>
      <c r="F254">
        <v>17</v>
      </c>
      <c r="G254" s="2">
        <v>0.33300000000000002</v>
      </c>
      <c r="H254" s="30">
        <f>E254/D254</f>
        <v>7.3529411764705885E-2</v>
      </c>
      <c r="I254" s="30">
        <f>F254/D254</f>
        <v>0.25</v>
      </c>
      <c r="J254" s="31">
        <f>D254/C254</f>
        <v>4.25</v>
      </c>
      <c r="K254" s="32">
        <f>-(G254-T$2)/T$3</f>
        <v>-1.5538840247163717</v>
      </c>
      <c r="L254" s="32">
        <f>-(H254-U$2)/U$3</f>
        <v>0.5689492937293974</v>
      </c>
      <c r="M254" s="32">
        <f>(I254-V$2)/V$3</f>
        <v>2.0136756812834323E-2</v>
      </c>
      <c r="N254" s="32">
        <f>AVERAGE(K254*(1+$W$4),L254*(1-$W$4*2),M254*(1+$W$4))</f>
        <v>-0.54423647933824093</v>
      </c>
      <c r="O254" s="31">
        <f>N254*D254</f>
        <v>-37.008080595000386</v>
      </c>
      <c r="P254" s="33" t="str">
        <f>IF(SUMIF(LHP!A:A,A254,LHP!C:C)&gt;=1,"L",IF(SUMIF(RHP!A:A,A254,RHP!C:C)&gt;=1,"R","?"))</f>
        <v>R</v>
      </c>
      <c r="Q254" s="36">
        <f>IFERROR(-100*_xlfn.XMATCH(A254,Injuries!A:A),O254)</f>
        <v>-37.008080595000386</v>
      </c>
    </row>
    <row r="255" spans="1:17" x14ac:dyDescent="0.2">
      <c r="A255" t="s">
        <v>438</v>
      </c>
      <c r="B255" t="s">
        <v>66</v>
      </c>
      <c r="C255">
        <v>17</v>
      </c>
      <c r="D255">
        <v>68</v>
      </c>
      <c r="E255">
        <v>4</v>
      </c>
      <c r="F255">
        <v>11</v>
      </c>
      <c r="G255" s="2">
        <v>0.26600000000000001</v>
      </c>
      <c r="H255" s="30">
        <f>E255/D255</f>
        <v>5.8823529411764705E-2</v>
      </c>
      <c r="I255" s="30">
        <f>F255/D255</f>
        <v>0.16176470588235295</v>
      </c>
      <c r="J255" s="31">
        <f>D255/C255</f>
        <v>4</v>
      </c>
      <c r="K255" s="32">
        <f>-(G255-T$2)/T$3</f>
        <v>-0.50808688616343733</v>
      </c>
      <c r="L255" s="32">
        <f>-(H255-U$2)/U$3</f>
        <v>0.88977339377662479</v>
      </c>
      <c r="M255" s="32">
        <f>(I255-V$2)/V$3</f>
        <v>-1.174880628149642</v>
      </c>
      <c r="N255" s="32">
        <f>AVERAGE(K255*(1+$W$4),L255*(1-$W$4*2),M255*(1+$W$4))</f>
        <v>-0.55294089866767893</v>
      </c>
      <c r="O255" s="31">
        <f>N255*D255</f>
        <v>-37.599981109402165</v>
      </c>
      <c r="P255" s="33" t="str">
        <f>IF(SUMIF(LHP!A:A,A255,LHP!C:C)&gt;=1,"L",IF(SUMIF(RHP!A:A,A255,RHP!C:C)&gt;=1,"R","?"))</f>
        <v>R</v>
      </c>
      <c r="Q255" s="36">
        <f>IFERROR(-100*_xlfn.XMATCH(A255,Injuries!A:A),O255)</f>
        <v>-37.599981109402165</v>
      </c>
    </row>
    <row r="256" spans="1:17" x14ac:dyDescent="0.2">
      <c r="A256" t="s">
        <v>287</v>
      </c>
      <c r="B256" t="s">
        <v>48</v>
      </c>
      <c r="C256">
        <v>7</v>
      </c>
      <c r="D256">
        <v>47</v>
      </c>
      <c r="E256">
        <v>4</v>
      </c>
      <c r="F256">
        <v>7</v>
      </c>
      <c r="G256" s="2">
        <v>0.27900000000000003</v>
      </c>
      <c r="H256" s="30">
        <f>E256/D256</f>
        <v>8.5106382978723402E-2</v>
      </c>
      <c r="I256" s="30">
        <f>F256/D256</f>
        <v>0.14893617021276595</v>
      </c>
      <c r="J256" s="31">
        <f>D256/C256</f>
        <v>6.7142857142857144</v>
      </c>
      <c r="K256" s="32">
        <f>-(G256-T$2)/T$3</f>
        <v>-0.71100274886773818</v>
      </c>
      <c r="L256" s="32">
        <f>-(H256-U$2)/U$3</f>
        <v>0.3163856405007292</v>
      </c>
      <c r="M256" s="32">
        <f>(I256-V$2)/V$3</f>
        <v>-1.3486242905023427</v>
      </c>
      <c r="N256" s="32">
        <f>AVERAGE(K256*(1+$W$4),L256*(1-$W$4*2),M256*(1+$W$4))</f>
        <v>-0.80544699298741218</v>
      </c>
      <c r="O256" s="31">
        <f>N256*D256</f>
        <v>-37.856008670408372</v>
      </c>
      <c r="P256" s="33" t="str">
        <f>IF(SUMIF(LHP!A:A,A256,LHP!C:C)&gt;=1,"L",IF(SUMIF(RHP!A:A,A256,RHP!C:C)&gt;=1,"R","?"))</f>
        <v>L</v>
      </c>
      <c r="Q256" s="36">
        <f>IFERROR(-100*_xlfn.XMATCH(A256,Injuries!A:A),O256)</f>
        <v>-37.856008670408372</v>
      </c>
    </row>
    <row r="257" spans="1:17" x14ac:dyDescent="0.2">
      <c r="A257" t="s">
        <v>52</v>
      </c>
      <c r="B257" t="s">
        <v>37</v>
      </c>
      <c r="C257">
        <v>21</v>
      </c>
      <c r="D257">
        <v>91</v>
      </c>
      <c r="E257">
        <v>14</v>
      </c>
      <c r="F257">
        <v>19</v>
      </c>
      <c r="G257" s="2">
        <v>0.23400000000000001</v>
      </c>
      <c r="H257" s="30">
        <f>E257/D257</f>
        <v>0.15384615384615385</v>
      </c>
      <c r="I257" s="30">
        <f>F257/D257</f>
        <v>0.2087912087912088</v>
      </c>
      <c r="J257" s="31">
        <f>D257/C257</f>
        <v>4.333333333333333</v>
      </c>
      <c r="K257" s="32">
        <f>-(G257-T$2)/T$3</f>
        <v>-8.6016856605433834E-3</v>
      </c>
      <c r="L257" s="32">
        <f>-(H257-U$2)/U$3</f>
        <v>-1.1832438680669979</v>
      </c>
      <c r="M257" s="32">
        <f>(I257-V$2)/V$3</f>
        <v>-0.53797575814216836</v>
      </c>
      <c r="N257" s="32">
        <f>AVERAGE(K257*(1+$W$4),L257*(1-$W$4*2),M257*(1+$W$4))</f>
        <v>-0.42494791292896289</v>
      </c>
      <c r="O257" s="31">
        <f>N257*D257</f>
        <v>-38.670260076535619</v>
      </c>
      <c r="P257" s="33" t="str">
        <f>IF(SUMIF(LHP!A:A,A257,LHP!C:C)&gt;=1,"L",IF(SUMIF(RHP!A:A,A257,RHP!C:C)&gt;=1,"R","?"))</f>
        <v>R</v>
      </c>
      <c r="Q257" s="36">
        <f>IFERROR(-100*_xlfn.XMATCH(A257,Injuries!A:A),O257)</f>
        <v>-38.670260076535619</v>
      </c>
    </row>
    <row r="258" spans="1:17" x14ac:dyDescent="0.2">
      <c r="A258" t="s">
        <v>213</v>
      </c>
      <c r="B258" t="s">
        <v>34</v>
      </c>
      <c r="C258">
        <v>14</v>
      </c>
      <c r="D258">
        <v>80</v>
      </c>
      <c r="E258">
        <v>8</v>
      </c>
      <c r="F258">
        <v>14</v>
      </c>
      <c r="G258" s="2">
        <v>0.246</v>
      </c>
      <c r="H258" s="30">
        <f>E258/D258</f>
        <v>0.1</v>
      </c>
      <c r="I258" s="30">
        <f>F258/D258</f>
        <v>0.17499999999999999</v>
      </c>
      <c r="J258" s="31">
        <f>D258/C258</f>
        <v>5.7142857142857144</v>
      </c>
      <c r="K258" s="32">
        <f>-(G258-T$2)/T$3</f>
        <v>-0.19590863584912835</v>
      </c>
      <c r="L258" s="32">
        <f>-(H258-U$2)/U$3</f>
        <v>-8.5340863556118227E-3</v>
      </c>
      <c r="M258" s="32">
        <f>(I258-V$2)/V$3</f>
        <v>-0.99562802040527087</v>
      </c>
      <c r="N258" s="32">
        <f>AVERAGE(K258*(1+$W$4),L258*(1-$W$4*2),M258*(1+$W$4))</f>
        <v>-0.49789595449860163</v>
      </c>
      <c r="O258" s="31">
        <f>N258*D258</f>
        <v>-39.831676359888128</v>
      </c>
      <c r="P258" s="33" t="str">
        <f>IF(SUMIF(LHP!A:A,A258,LHP!C:C)&gt;=1,"L",IF(SUMIF(RHP!A:A,A258,RHP!C:C)&gt;=1,"R","?"))</f>
        <v>R</v>
      </c>
      <c r="Q258" s="36">
        <f>IFERROR(-100*_xlfn.XMATCH(A258,Injuries!A:A),O258)</f>
        <v>-39.831676359888128</v>
      </c>
    </row>
    <row r="259" spans="1:17" x14ac:dyDescent="0.2">
      <c r="A259" t="s">
        <v>200</v>
      </c>
      <c r="B259" t="s">
        <v>61</v>
      </c>
      <c r="C259">
        <v>12</v>
      </c>
      <c r="D259">
        <v>55</v>
      </c>
      <c r="E259">
        <v>6</v>
      </c>
      <c r="F259">
        <v>9</v>
      </c>
      <c r="G259" s="2">
        <v>0.26700000000000002</v>
      </c>
      <c r="H259" s="30">
        <f>E259/D259</f>
        <v>0.10909090909090909</v>
      </c>
      <c r="I259" s="30">
        <f>F259/D259</f>
        <v>0.16363636363636364</v>
      </c>
      <c r="J259" s="31">
        <f>D259/C259</f>
        <v>4.583333333333333</v>
      </c>
      <c r="K259" s="32">
        <f>-(G259-T$2)/T$3</f>
        <v>-0.52369579867915284</v>
      </c>
      <c r="L259" s="32">
        <f>-(H259-U$2)/U$3</f>
        <v>-0.20686171183935209</v>
      </c>
      <c r="M259" s="32">
        <f>(I259-V$2)/V$3</f>
        <v>-1.1495317745292259</v>
      </c>
      <c r="N259" s="32">
        <f>AVERAGE(K259*(1+$W$4),L259*(1-$W$4*2),M259*(1+$W$4))</f>
        <v>-0.73165510747671647</v>
      </c>
      <c r="O259" s="31">
        <f>N259*D259</f>
        <v>-40.241030911219404</v>
      </c>
      <c r="P259" s="33" t="str">
        <f>IF(SUMIF(LHP!A:A,A259,LHP!C:C)&gt;=1,"L",IF(SUMIF(RHP!A:A,A259,RHP!C:C)&gt;=1,"R","?"))</f>
        <v>R</v>
      </c>
      <c r="Q259" s="36">
        <f>IFERROR(-100*_xlfn.XMATCH(A259,Injuries!A:A),O259)</f>
        <v>-40.241030911219404</v>
      </c>
    </row>
    <row r="260" spans="1:17" x14ac:dyDescent="0.2">
      <c r="A260" t="s">
        <v>100</v>
      </c>
      <c r="B260" t="s">
        <v>21</v>
      </c>
      <c r="C260">
        <v>20</v>
      </c>
      <c r="D260">
        <v>79</v>
      </c>
      <c r="E260">
        <v>15</v>
      </c>
      <c r="F260">
        <v>16</v>
      </c>
      <c r="G260" s="2">
        <v>0.222</v>
      </c>
      <c r="H260" s="30">
        <f>E260/D260</f>
        <v>0.189873417721519</v>
      </c>
      <c r="I260" s="30">
        <f>F260/D260</f>
        <v>0.20253164556962025</v>
      </c>
      <c r="J260" s="31">
        <f>D260/C260</f>
        <v>3.95</v>
      </c>
      <c r="K260" s="32">
        <f>-(G260-T$2)/T$3</f>
        <v>0.178705264528042</v>
      </c>
      <c r="L260" s="32">
        <f>-(H260-U$2)/U$3</f>
        <v>-1.9692160547455024</v>
      </c>
      <c r="M260" s="32">
        <f>(I260-V$2)/V$3</f>
        <v>-0.62275234269229551</v>
      </c>
      <c r="N260" s="32">
        <f>AVERAGE(K260*(1+$W$4),L260*(1-$W$4*2),M260*(1+$W$4))</f>
        <v>-0.5132222916926894</v>
      </c>
      <c r="O260" s="31">
        <f>N260*D260</f>
        <v>-40.54456104372246</v>
      </c>
      <c r="P260" s="33" t="str">
        <f>IF(SUMIF(LHP!A:A,A260,LHP!C:C)&gt;=1,"L",IF(SUMIF(RHP!A:A,A260,RHP!C:C)&gt;=1,"R","?"))</f>
        <v>R</v>
      </c>
      <c r="Q260" s="36">
        <f>IFERROR(-100*_xlfn.XMATCH(A260,Injuries!A:A),O260)</f>
        <v>-40.54456104372246</v>
      </c>
    </row>
    <row r="261" spans="1:17" x14ac:dyDescent="0.2">
      <c r="A261" t="s">
        <v>411</v>
      </c>
      <c r="B261" t="s">
        <v>27</v>
      </c>
      <c r="C261">
        <v>5</v>
      </c>
      <c r="D261">
        <v>35</v>
      </c>
      <c r="E261">
        <v>6</v>
      </c>
      <c r="F261">
        <v>9</v>
      </c>
      <c r="G261" s="2">
        <v>0.379</v>
      </c>
      <c r="H261" s="30">
        <f>E261/D261</f>
        <v>0.17142857142857143</v>
      </c>
      <c r="I261" s="30">
        <f>F261/D261</f>
        <v>0.25714285714285712</v>
      </c>
      <c r="J261" s="31">
        <f>D261/C261</f>
        <v>7</v>
      </c>
      <c r="K261" s="32">
        <f>-(G261-T$2)/T$3</f>
        <v>-2.2718940004392816</v>
      </c>
      <c r="L261" s="32">
        <f>-(H261-U$2)/U$3</f>
        <v>-1.5668225722992872</v>
      </c>
      <c r="M261" s="32">
        <f>(I261-V$2)/V$3</f>
        <v>0.11687625940503446</v>
      </c>
      <c r="N261" s="32">
        <f>AVERAGE(K261*(1+$W$4),L261*(1-$W$4*2),M261*(1+$W$4))</f>
        <v>-1.1590611541474842</v>
      </c>
      <c r="O261" s="31">
        <f>N261*D261</f>
        <v>-40.56714039516195</v>
      </c>
      <c r="P261" s="33" t="str">
        <f>IF(SUMIF(LHP!A:A,A261,LHP!C:C)&gt;=1,"L",IF(SUMIF(RHP!A:A,A261,RHP!C:C)&gt;=1,"R","?"))</f>
        <v>R</v>
      </c>
      <c r="Q261" s="36">
        <f>IFERROR(-100*_xlfn.XMATCH(A261,Injuries!A:A),O261)</f>
        <v>-40.56714039516195</v>
      </c>
    </row>
    <row r="262" spans="1:17" x14ac:dyDescent="0.2">
      <c r="A262" t="s">
        <v>110</v>
      </c>
      <c r="B262" t="s">
        <v>68</v>
      </c>
      <c r="C262">
        <v>32</v>
      </c>
      <c r="D262">
        <v>128</v>
      </c>
      <c r="E262">
        <v>12</v>
      </c>
      <c r="F262">
        <v>24</v>
      </c>
      <c r="G262" s="2">
        <v>0.23300000000000001</v>
      </c>
      <c r="H262" s="30">
        <f>E262/D262</f>
        <v>9.375E-2</v>
      </c>
      <c r="I262" s="30">
        <f>F262/D262</f>
        <v>0.1875</v>
      </c>
      <c r="J262" s="31">
        <f>D262/C262</f>
        <v>4</v>
      </c>
      <c r="K262" s="32">
        <f>-(G262-T$2)/T$3</f>
        <v>7.0072268551720669E-3</v>
      </c>
      <c r="L262" s="32">
        <f>-(H262-U$2)/U$3</f>
        <v>0.1278161561644599</v>
      </c>
      <c r="M262" s="32">
        <f>(I262-V$2)/V$3</f>
        <v>-0.82633389086891984</v>
      </c>
      <c r="N262" s="32">
        <f>AVERAGE(K262*(1+$W$4),L262*(1-$W$4*2),M262*(1+$W$4))</f>
        <v>-0.32008341731165157</v>
      </c>
      <c r="O262" s="31">
        <f>N262*D262</f>
        <v>-40.970677415891402</v>
      </c>
      <c r="P262" s="33" t="str">
        <f>IF(SUMIF(LHP!A:A,A262,LHP!C:C)&gt;=1,"L",IF(SUMIF(RHP!A:A,A262,RHP!C:C)&gt;=1,"R","?"))</f>
        <v>R</v>
      </c>
      <c r="Q262" s="36">
        <f>IFERROR(-100*_xlfn.XMATCH(A262,Injuries!A:A),O262)</f>
        <v>-40.970677415891402</v>
      </c>
    </row>
    <row r="263" spans="1:17" x14ac:dyDescent="0.2">
      <c r="A263" t="s">
        <v>429</v>
      </c>
      <c r="B263" t="s">
        <v>64</v>
      </c>
      <c r="C263">
        <v>16</v>
      </c>
      <c r="D263">
        <v>60</v>
      </c>
      <c r="E263">
        <v>10</v>
      </c>
      <c r="F263">
        <v>11</v>
      </c>
      <c r="G263" s="2">
        <v>0.245</v>
      </c>
      <c r="H263" s="30">
        <f>E263/D263</f>
        <v>0.16666666666666666</v>
      </c>
      <c r="I263" s="30">
        <f>F263/D263</f>
        <v>0.18333333333333332</v>
      </c>
      <c r="J263" s="31">
        <f>D263/C263</f>
        <v>3.75</v>
      </c>
      <c r="K263" s="32">
        <f>-(G263-T$2)/T$3</f>
        <v>-0.1802997233334129</v>
      </c>
      <c r="L263" s="32">
        <f>-(H263-U$2)/U$3</f>
        <v>-1.4629366732363753</v>
      </c>
      <c r="M263" s="32">
        <f>(I263-V$2)/V$3</f>
        <v>-0.882765267381037</v>
      </c>
      <c r="N263" s="32">
        <f>AVERAGE(K263*(1+$W$4),L263*(1-$W$4*2),M263*(1+$W$4))</f>
        <v>-0.68676652500374991</v>
      </c>
      <c r="O263" s="31">
        <f>N263*D263</f>
        <v>-41.205991500224997</v>
      </c>
      <c r="P263" s="33" t="str">
        <f>IF(SUMIF(LHP!A:A,A263,LHP!C:C)&gt;=1,"L",IF(SUMIF(RHP!A:A,A263,RHP!C:C)&gt;=1,"R","?"))</f>
        <v>R</v>
      </c>
      <c r="Q263" s="36">
        <f>IFERROR(-100*_xlfn.XMATCH(A263,Injuries!A:A),O263)</f>
        <v>-41.205991500224997</v>
      </c>
    </row>
    <row r="264" spans="1:17" x14ac:dyDescent="0.2">
      <c r="A264" t="s">
        <v>483</v>
      </c>
      <c r="B264" t="s">
        <v>10</v>
      </c>
      <c r="C264">
        <v>7</v>
      </c>
      <c r="D264">
        <v>31</v>
      </c>
      <c r="E264">
        <v>3</v>
      </c>
      <c r="F264">
        <v>6</v>
      </c>
      <c r="G264" s="2">
        <v>0.39300000000000002</v>
      </c>
      <c r="H264" s="30">
        <f>E264/D264</f>
        <v>9.6774193548387094E-2</v>
      </c>
      <c r="I264" s="30">
        <f>F264/D264</f>
        <v>0.19354838709677419</v>
      </c>
      <c r="J264" s="31">
        <f>D264/C264</f>
        <v>4.4285714285714288</v>
      </c>
      <c r="K264" s="32">
        <f>-(G264-T$2)/T$3</f>
        <v>-2.4904187756592977</v>
      </c>
      <c r="L264" s="32">
        <f>-(H264-U$2)/U$3</f>
        <v>6.1840232364425311E-2</v>
      </c>
      <c r="M264" s="32">
        <f>(I264-V$2)/V$3</f>
        <v>-0.74441737657713725</v>
      </c>
      <c r="N264" s="32">
        <f>AVERAGE(K264*(1+$W$4),L264*(1-$W$4*2),M264*(1+$W$4))</f>
        <v>-1.3375416913711102</v>
      </c>
      <c r="O264" s="31">
        <f>N264*D264</f>
        <v>-41.46379243250442</v>
      </c>
      <c r="P264" s="33" t="str">
        <f>IF(SUMIF(LHP!A:A,A264,LHP!C:C)&gt;=1,"L",IF(SUMIF(RHP!A:A,A264,RHP!C:C)&gt;=1,"R","?"))</f>
        <v>R</v>
      </c>
      <c r="Q264" s="36">
        <f>IFERROR(-100*_xlfn.XMATCH(A264,Injuries!A:A),O264)</f>
        <v>-41.46379243250442</v>
      </c>
    </row>
    <row r="265" spans="1:17" x14ac:dyDescent="0.2">
      <c r="A265" t="s">
        <v>87</v>
      </c>
      <c r="B265" t="s">
        <v>47</v>
      </c>
      <c r="C265">
        <v>34</v>
      </c>
      <c r="D265">
        <v>141</v>
      </c>
      <c r="E265">
        <v>6</v>
      </c>
      <c r="F265">
        <v>19</v>
      </c>
      <c r="G265" s="2">
        <v>0.21199999999999999</v>
      </c>
      <c r="H265" s="30">
        <f>E265/D265</f>
        <v>4.2553191489361701E-2</v>
      </c>
      <c r="I265" s="30">
        <f>F265/D265</f>
        <v>0.13475177304964539</v>
      </c>
      <c r="J265" s="31">
        <f>D265/C265</f>
        <v>4.1470588235294121</v>
      </c>
      <c r="K265" s="32">
        <f>-(G265-T$2)/T$3</f>
        <v>0.33479438968519654</v>
      </c>
      <c r="L265" s="32">
        <f>-(H265-U$2)/U$3</f>
        <v>1.2447277172331315</v>
      </c>
      <c r="M265" s="32">
        <f>(I265-V$2)/V$3</f>
        <v>-1.5407311041606131</v>
      </c>
      <c r="N265" s="32">
        <f>AVERAGE(K265*(1+$W$4),L265*(1-$W$4*2),M265*(1+$W$4))</f>
        <v>-0.29501901149256837</v>
      </c>
      <c r="O265" s="31">
        <f>N265*D265</f>
        <v>-41.597680620452138</v>
      </c>
      <c r="P265" s="33" t="str">
        <f>IF(SUMIF(LHP!A:A,A265,LHP!C:C)&gt;=1,"L",IF(SUMIF(RHP!A:A,A265,RHP!C:C)&gt;=1,"R","?"))</f>
        <v>R</v>
      </c>
      <c r="Q265" s="36">
        <f>IFERROR(-100*_xlfn.XMATCH(A265,Injuries!A:A),O265)</f>
        <v>-41.597680620452138</v>
      </c>
    </row>
    <row r="266" spans="1:17" x14ac:dyDescent="0.2">
      <c r="A266" t="s">
        <v>78</v>
      </c>
      <c r="B266" t="s">
        <v>37</v>
      </c>
      <c r="C266">
        <v>24</v>
      </c>
      <c r="D266">
        <v>117</v>
      </c>
      <c r="E266">
        <v>6</v>
      </c>
      <c r="F266">
        <v>28</v>
      </c>
      <c r="G266" s="2">
        <v>0.309</v>
      </c>
      <c r="H266" s="30">
        <f>E266/D266</f>
        <v>5.128205128205128E-2</v>
      </c>
      <c r="I266" s="30">
        <f>F266/D266</f>
        <v>0.23931623931623933</v>
      </c>
      <c r="J266" s="31">
        <f>D266/C266</f>
        <v>4.875</v>
      </c>
      <c r="K266" s="32">
        <f>-(G266-T$2)/T$3</f>
        <v>-1.1792701243392008</v>
      </c>
      <c r="L266" s="32">
        <f>-(H266-U$2)/U$3</f>
        <v>1.0542985732880235</v>
      </c>
      <c r="M266" s="32">
        <f>(I266-V$2)/V$3</f>
        <v>-0.12455908039772182</v>
      </c>
      <c r="N266" s="32">
        <f>AVERAGE(K266*(1+$W$4),L266*(1-$W$4*2),M266*(1+$W$4))</f>
        <v>-0.36754573975904714</v>
      </c>
      <c r="O266" s="31">
        <f>N266*D266</f>
        <v>-43.002851551808519</v>
      </c>
      <c r="P266" s="33" t="str">
        <f>IF(SUMIF(LHP!A:A,A266,LHP!C:C)&gt;=1,"L",IF(SUMIF(RHP!A:A,A266,RHP!C:C)&gt;=1,"R","?"))</f>
        <v>R</v>
      </c>
      <c r="Q266" s="36">
        <f>IFERROR(-100*_xlfn.XMATCH(A266,Injuries!A:A),O266)</f>
        <v>-43.002851551808519</v>
      </c>
    </row>
    <row r="267" spans="1:17" x14ac:dyDescent="0.2">
      <c r="A267" t="s">
        <v>322</v>
      </c>
      <c r="B267" t="s">
        <v>49</v>
      </c>
      <c r="C267">
        <v>27</v>
      </c>
      <c r="D267">
        <v>100</v>
      </c>
      <c r="E267">
        <v>8</v>
      </c>
      <c r="F267">
        <v>21</v>
      </c>
      <c r="G267" s="2">
        <v>0.27800000000000002</v>
      </c>
      <c r="H267" s="30">
        <f>E267/D267</f>
        <v>0.08</v>
      </c>
      <c r="I267" s="30">
        <f>F267/D267</f>
        <v>0.21</v>
      </c>
      <c r="J267" s="31">
        <f>D267/C267</f>
        <v>3.7037037037037037</v>
      </c>
      <c r="K267" s="32">
        <f>-(G267-T$2)/T$3</f>
        <v>-0.69539383635202279</v>
      </c>
      <c r="L267" s="32">
        <f>-(H267-U$2)/U$3</f>
        <v>0.42778668970861738</v>
      </c>
      <c r="M267" s="32">
        <f>(I267-V$2)/V$3</f>
        <v>-0.52160445770348851</v>
      </c>
      <c r="N267" s="32">
        <f>AVERAGE(K267*(1+$W$4),L267*(1-$W$4*2),M267*(1+$W$4))</f>
        <v>-0.43578484090502684</v>
      </c>
      <c r="O267" s="31">
        <f>N267*D267</f>
        <v>-43.578484090502684</v>
      </c>
      <c r="P267" s="33" t="str">
        <f>IF(SUMIF(LHP!A:A,A267,LHP!C:C)&gt;=1,"L",IF(SUMIF(RHP!A:A,A267,RHP!C:C)&gt;=1,"R","?"))</f>
        <v>R</v>
      </c>
      <c r="Q267" s="36">
        <f>IFERROR(-100*_xlfn.XMATCH(A267,Injuries!A:A),O267)</f>
        <v>-43.578484090502684</v>
      </c>
    </row>
    <row r="268" spans="1:17" x14ac:dyDescent="0.2">
      <c r="A268" t="s">
        <v>407</v>
      </c>
      <c r="B268" t="s">
        <v>11</v>
      </c>
      <c r="C268">
        <v>17</v>
      </c>
      <c r="D268">
        <v>71</v>
      </c>
      <c r="E268">
        <v>6</v>
      </c>
      <c r="F268">
        <v>14</v>
      </c>
      <c r="G268" s="2">
        <v>0.29199999999999998</v>
      </c>
      <c r="H268" s="30">
        <f>E268/D268</f>
        <v>8.4507042253521125E-2</v>
      </c>
      <c r="I268" s="30">
        <f>F268/D268</f>
        <v>0.19718309859154928</v>
      </c>
      <c r="J268" s="31">
        <f>D268/C268</f>
        <v>4.1764705882352944</v>
      </c>
      <c r="K268" s="32">
        <f>-(G268-T$2)/T$3</f>
        <v>-0.91391861157203813</v>
      </c>
      <c r="L268" s="32">
        <f>-(H268-U$2)/U$3</f>
        <v>0.32946088101808696</v>
      </c>
      <c r="M268" s="32">
        <f>(I268-V$2)/V$3</f>
        <v>-0.69519055108723982</v>
      </c>
      <c r="N268" s="32">
        <f>AVERAGE(K268*(1+$W$4),L268*(1-$W$4*2),M268*(1+$W$4))</f>
        <v>-0.61555200427168466</v>
      </c>
      <c r="O268" s="31">
        <f>N268*D268</f>
        <v>-43.704192303289609</v>
      </c>
      <c r="P268" s="33" t="str">
        <f>IF(SUMIF(LHP!A:A,A268,LHP!C:C)&gt;=1,"L",IF(SUMIF(RHP!A:A,A268,RHP!C:C)&gt;=1,"R","?"))</f>
        <v>R</v>
      </c>
      <c r="Q268" s="36">
        <f>IFERROR(-100*_xlfn.XMATCH(A268,Injuries!A:A),O268)</f>
        <v>-43.704192303289609</v>
      </c>
    </row>
    <row r="269" spans="1:17" x14ac:dyDescent="0.2">
      <c r="A269" t="s">
        <v>133</v>
      </c>
      <c r="B269" t="s">
        <v>543</v>
      </c>
      <c r="C269">
        <v>20</v>
      </c>
      <c r="D269">
        <v>87</v>
      </c>
      <c r="E269">
        <v>12</v>
      </c>
      <c r="F269">
        <v>14</v>
      </c>
      <c r="G269" s="2">
        <v>0.216</v>
      </c>
      <c r="H269" s="30">
        <f>E269/D269</f>
        <v>0.13793103448275862</v>
      </c>
      <c r="I269" s="30">
        <f>F269/D269</f>
        <v>0.16091954022988506</v>
      </c>
      <c r="J269" s="31">
        <f>D269/C269</f>
        <v>4.3499999999999996</v>
      </c>
      <c r="K269" s="32">
        <f>-(G269-T$2)/T$3</f>
        <v>0.2723587396223347</v>
      </c>
      <c r="L269" s="32">
        <f>-(H269-U$2)/U$3</f>
        <v>-0.83603900647742546</v>
      </c>
      <c r="M269" s="32">
        <f>(I269-V$2)/V$3</f>
        <v>-1.1863271548255281</v>
      </c>
      <c r="N269" s="32">
        <f>AVERAGE(K269*(1+$W$4),L269*(1-$W$4*2),M269*(1+$W$4))</f>
        <v>-0.52016000741423485</v>
      </c>
      <c r="O269" s="31">
        <f>N269*D269</f>
        <v>-45.253920645038434</v>
      </c>
      <c r="P269" s="33" t="str">
        <f>IF(SUMIF(LHP!A:A,A269,LHP!C:C)&gt;=1,"L",IF(SUMIF(RHP!A:A,A269,RHP!C:C)&gt;=1,"R","?"))</f>
        <v>R</v>
      </c>
      <c r="Q269" s="36">
        <f>IFERROR(-100*_xlfn.XMATCH(A269,Injuries!A:A),O269)</f>
        <v>-45.253920645038434</v>
      </c>
    </row>
    <row r="270" spans="1:17" x14ac:dyDescent="0.2">
      <c r="A270" t="s">
        <v>111</v>
      </c>
      <c r="B270" t="s">
        <v>18</v>
      </c>
      <c r="C270">
        <v>23</v>
      </c>
      <c r="D270">
        <v>100</v>
      </c>
      <c r="E270">
        <v>14</v>
      </c>
      <c r="F270">
        <v>22</v>
      </c>
      <c r="G270" s="2">
        <v>0.25600000000000001</v>
      </c>
      <c r="H270" s="30">
        <f>E270/D270</f>
        <v>0.14000000000000001</v>
      </c>
      <c r="I270" s="30">
        <f>F270/D270</f>
        <v>0.22</v>
      </c>
      <c r="J270" s="31">
        <f>D270/C270</f>
        <v>4.3478260869565215</v>
      </c>
      <c r="K270" s="32">
        <f>-(G270-T$2)/T$3</f>
        <v>-0.35199776100628283</v>
      </c>
      <c r="L270" s="32">
        <f>-(H270-U$2)/U$3</f>
        <v>-0.88117563848407021</v>
      </c>
      <c r="M270" s="32">
        <f>(I270-V$2)/V$3</f>
        <v>-0.38616915407440766</v>
      </c>
      <c r="N270" s="32">
        <f>AVERAGE(K270*(1+$W$4),L270*(1-$W$4*2),M270*(1+$W$4))</f>
        <v>-0.45443215436429946</v>
      </c>
      <c r="O270" s="31">
        <f>N270*D270</f>
        <v>-45.443215436429945</v>
      </c>
      <c r="P270" s="33" t="str">
        <f>IF(SUMIF(LHP!A:A,A270,LHP!C:C)&gt;=1,"L",IF(SUMIF(RHP!A:A,A270,RHP!C:C)&gt;=1,"R","?"))</f>
        <v>R</v>
      </c>
      <c r="Q270" s="36">
        <f>IFERROR(-100*_xlfn.XMATCH(A270,Injuries!A:A),O270)</f>
        <v>-45.443215436429945</v>
      </c>
    </row>
    <row r="271" spans="1:17" x14ac:dyDescent="0.2">
      <c r="A271" t="s">
        <v>333</v>
      </c>
      <c r="B271" t="s">
        <v>21</v>
      </c>
      <c r="C271">
        <v>4</v>
      </c>
      <c r="D271">
        <v>24</v>
      </c>
      <c r="E271">
        <v>3</v>
      </c>
      <c r="F271">
        <v>5</v>
      </c>
      <c r="G271" s="2">
        <v>0.47599999999999998</v>
      </c>
      <c r="H271" s="30">
        <f>E271/D271</f>
        <v>0.125</v>
      </c>
      <c r="I271" s="30">
        <f>F271/D271</f>
        <v>0.20833333333333334</v>
      </c>
      <c r="J271" s="31">
        <f>D271/C271</f>
        <v>6</v>
      </c>
      <c r="K271" s="32">
        <f>-(G271-T$2)/T$3</f>
        <v>-3.7859585144636783</v>
      </c>
      <c r="L271" s="32">
        <f>-(H271-U$2)/U$3</f>
        <v>-0.55393505643589813</v>
      </c>
      <c r="M271" s="32">
        <f>(I271-V$2)/V$3</f>
        <v>-0.54417700830833504</v>
      </c>
      <c r="N271" s="32">
        <f>AVERAGE(K271*(1+$W$4),L271*(1-$W$4*2),M271*(1+$W$4))</f>
        <v>-1.8965456438943218</v>
      </c>
      <c r="O271" s="31">
        <f>N271*D271</f>
        <v>-45.517095453463725</v>
      </c>
      <c r="P271" s="33" t="str">
        <f>IF(SUMIF(LHP!A:A,A271,LHP!C:C)&gt;=1,"L",IF(SUMIF(RHP!A:A,A271,RHP!C:C)&gt;=1,"R","?"))</f>
        <v>R</v>
      </c>
      <c r="Q271" s="36">
        <f>IFERROR(-100*_xlfn.XMATCH(A271,Injuries!A:A),O271)</f>
        <v>-45.517095453463725</v>
      </c>
    </row>
    <row r="272" spans="1:17" x14ac:dyDescent="0.2">
      <c r="A272" t="s">
        <v>131</v>
      </c>
      <c r="B272" t="s">
        <v>25</v>
      </c>
      <c r="C272">
        <v>6</v>
      </c>
      <c r="D272">
        <v>112</v>
      </c>
      <c r="E272">
        <v>6</v>
      </c>
      <c r="F272">
        <v>17</v>
      </c>
      <c r="G272" s="2">
        <v>0.23799999999999999</v>
      </c>
      <c r="H272" s="30">
        <f>E272/D272</f>
        <v>5.3571428571428568E-2</v>
      </c>
      <c r="I272" s="30">
        <f>F272/D272</f>
        <v>0.15178571428571427</v>
      </c>
      <c r="J272" s="31">
        <f>D272/C272</f>
        <v>18.666666666666668</v>
      </c>
      <c r="K272" s="32">
        <f>-(G272-T$2)/T$3</f>
        <v>-7.1037335723404746E-2</v>
      </c>
      <c r="L272" s="32">
        <f>-(H272-U$2)/U$3</f>
        <v>1.0043534295077774</v>
      </c>
      <c r="M272" s="32">
        <f>(I272-V$2)/V$3</f>
        <v>-1.3100314038299223</v>
      </c>
      <c r="N272" s="32">
        <f>AVERAGE(K272*(1+$W$4),L272*(1-$W$4*2),M272*(1+$W$4))</f>
        <v>-0.40805306989592344</v>
      </c>
      <c r="O272" s="31">
        <f>N272*D272</f>
        <v>-45.701943828343424</v>
      </c>
      <c r="P272" s="33" t="str">
        <f>IF(SUMIF(LHP!A:A,A272,LHP!C:C)&gt;=1,"L",IF(SUMIF(RHP!A:A,A272,RHP!C:C)&gt;=1,"R","?"))</f>
        <v>L</v>
      </c>
      <c r="Q272" s="36">
        <f>IFERROR(-100*_xlfn.XMATCH(A272,Injuries!A:A),O272)</f>
        <v>-45.701943828343424</v>
      </c>
    </row>
    <row r="273" spans="1:17" x14ac:dyDescent="0.2">
      <c r="A273" t="s">
        <v>416</v>
      </c>
      <c r="B273" t="s">
        <v>34</v>
      </c>
      <c r="C273">
        <v>9</v>
      </c>
      <c r="D273">
        <v>45</v>
      </c>
      <c r="E273">
        <v>7</v>
      </c>
      <c r="F273">
        <v>8</v>
      </c>
      <c r="G273" s="2">
        <v>0.29699999999999999</v>
      </c>
      <c r="H273" s="30">
        <f>E273/D273</f>
        <v>0.15555555555555556</v>
      </c>
      <c r="I273" s="30">
        <f>F273/D273</f>
        <v>0.17777777777777778</v>
      </c>
      <c r="J273" s="31">
        <f>D273/C273</f>
        <v>5</v>
      </c>
      <c r="K273" s="32">
        <f>-(G273-T$2)/T$3</f>
        <v>-0.99196317415061541</v>
      </c>
      <c r="L273" s="32">
        <f>-(H273-U$2)/U$3</f>
        <v>-1.2205362420895816</v>
      </c>
      <c r="M273" s="32">
        <f>(I273-V$2)/V$3</f>
        <v>-0.95800710273052603</v>
      </c>
      <c r="N273" s="32">
        <f>AVERAGE(K273*(1+$W$4),L273*(1-$W$4*2),M273*(1+$W$4))</f>
        <v>-1.0159103223820727</v>
      </c>
      <c r="O273" s="31">
        <f>N273*D273</f>
        <v>-45.71596450719327</v>
      </c>
      <c r="P273" s="33" t="str">
        <f>IF(SUMIF(LHP!A:A,A273,LHP!C:C)&gt;=1,"L",IF(SUMIF(RHP!A:A,A273,RHP!C:C)&gt;=1,"R","?"))</f>
        <v>R</v>
      </c>
      <c r="Q273" s="36">
        <f>IFERROR(-100*_xlfn.XMATCH(A273,Injuries!A:A),O273)</f>
        <v>-45.71596450719327</v>
      </c>
    </row>
    <row r="274" spans="1:17" x14ac:dyDescent="0.2">
      <c r="A274" t="s">
        <v>271</v>
      </c>
      <c r="B274" t="s">
        <v>34</v>
      </c>
      <c r="C274">
        <v>14</v>
      </c>
      <c r="D274">
        <v>64</v>
      </c>
      <c r="E274">
        <v>6</v>
      </c>
      <c r="F274">
        <v>14</v>
      </c>
      <c r="G274" s="2">
        <v>0.32100000000000001</v>
      </c>
      <c r="H274" s="30">
        <f>E274/D274</f>
        <v>9.375E-2</v>
      </c>
      <c r="I274" s="30">
        <f>F274/D274</f>
        <v>0.21875</v>
      </c>
      <c r="J274" s="31">
        <f>D274/C274</f>
        <v>4.5714285714285712</v>
      </c>
      <c r="K274" s="32">
        <f>-(G274-T$2)/T$3</f>
        <v>-1.3665770745277863</v>
      </c>
      <c r="L274" s="32">
        <f>-(H274-U$2)/U$3</f>
        <v>0.1278161561644599</v>
      </c>
      <c r="M274" s="32">
        <f>(I274-V$2)/V$3</f>
        <v>-0.40309856702804275</v>
      </c>
      <c r="N274" s="32">
        <f>AVERAGE(K274*(1+$W$4),L274*(1-$W$4*2),M274*(1+$W$4))</f>
        <v>-0.71606215795418537</v>
      </c>
      <c r="O274" s="31">
        <f>N274*D274</f>
        <v>-45.827978109067864</v>
      </c>
      <c r="P274" s="33" t="str">
        <f>IF(SUMIF(LHP!A:A,A274,LHP!C:C)&gt;=1,"L",IF(SUMIF(RHP!A:A,A274,RHP!C:C)&gt;=1,"R","?"))</f>
        <v>L</v>
      </c>
      <c r="Q274" s="36">
        <f>IFERROR(-100*_xlfn.XMATCH(A274,Injuries!A:A),O274)</f>
        <v>-45.827978109067864</v>
      </c>
    </row>
    <row r="275" spans="1:17" x14ac:dyDescent="0.2">
      <c r="A275" t="s">
        <v>246</v>
      </c>
      <c r="B275" t="s">
        <v>64</v>
      </c>
      <c r="C275">
        <v>14</v>
      </c>
      <c r="D275">
        <v>91</v>
      </c>
      <c r="E275">
        <v>7</v>
      </c>
      <c r="F275">
        <v>15</v>
      </c>
      <c r="G275" s="2">
        <v>0.253</v>
      </c>
      <c r="H275" s="30">
        <f>E275/D275</f>
        <v>7.6923076923076927E-2</v>
      </c>
      <c r="I275" s="30">
        <f>F275/D275</f>
        <v>0.16483516483516483</v>
      </c>
      <c r="J275" s="31">
        <f>D275/C275</f>
        <v>6.5</v>
      </c>
      <c r="K275" s="32">
        <f>-(G275-T$2)/T$3</f>
        <v>-0.30517102345913649</v>
      </c>
      <c r="L275" s="32">
        <f>-(H275-U$2)/U$3</f>
        <v>0.49491296294926795</v>
      </c>
      <c r="M275" s="32">
        <f>(I275-V$2)/V$3</f>
        <v>-1.1332957740941714</v>
      </c>
      <c r="N275" s="32">
        <f>AVERAGE(K275*(1+$W$4),L275*(1-$W$4*2),M275*(1+$W$4))</f>
        <v>-0.51687567182233363</v>
      </c>
      <c r="O275" s="31">
        <f>N275*D275</f>
        <v>-47.035686135832357</v>
      </c>
      <c r="P275" s="33" t="str">
        <f>IF(SUMIF(LHP!A:A,A275,LHP!C:C)&gt;=1,"L",IF(SUMIF(RHP!A:A,A275,RHP!C:C)&gt;=1,"R","?"))</f>
        <v>R</v>
      </c>
      <c r="Q275" s="36">
        <f>IFERROR(-100*_xlfn.XMATCH(A275,Injuries!A:A),O275)</f>
        <v>-47.035686135832357</v>
      </c>
    </row>
    <row r="276" spans="1:17" x14ac:dyDescent="0.2">
      <c r="A276" t="s">
        <v>180</v>
      </c>
      <c r="B276" t="s">
        <v>18</v>
      </c>
      <c r="C276">
        <v>14</v>
      </c>
      <c r="D276">
        <v>102</v>
      </c>
      <c r="E276">
        <v>7</v>
      </c>
      <c r="F276">
        <v>15</v>
      </c>
      <c r="G276" s="2">
        <v>0.23400000000000001</v>
      </c>
      <c r="H276" s="30">
        <f>E276/D276</f>
        <v>6.8627450980392163E-2</v>
      </c>
      <c r="I276" s="30">
        <f>F276/D276</f>
        <v>0.14705882352941177</v>
      </c>
      <c r="J276" s="31">
        <f>D276/C276</f>
        <v>7.2857142857142856</v>
      </c>
      <c r="K276" s="32">
        <f>-(G276-T$2)/T$3</f>
        <v>-8.6016856605433834E-3</v>
      </c>
      <c r="L276" s="32">
        <f>-(H276-U$2)/U$3</f>
        <v>0.67589066041180634</v>
      </c>
      <c r="M276" s="32">
        <f>(I276-V$2)/V$3</f>
        <v>-1.3740501923100548</v>
      </c>
      <c r="N276" s="32">
        <f>AVERAGE(K276*(1+$W$4),L276*(1-$W$4*2),M276*(1+$W$4))</f>
        <v>-0.46345650575244818</v>
      </c>
      <c r="O276" s="31">
        <f>N276*D276</f>
        <v>-47.272563586749712</v>
      </c>
      <c r="P276" s="33" t="str">
        <f>IF(SUMIF(LHP!A:A,A276,LHP!C:C)&gt;=1,"L",IF(SUMIF(RHP!A:A,A276,RHP!C:C)&gt;=1,"R","?"))</f>
        <v>R</v>
      </c>
      <c r="Q276" s="36">
        <f>IFERROR(-100*_xlfn.XMATCH(A276,Injuries!A:A),O276)</f>
        <v>-47.272563586749712</v>
      </c>
    </row>
    <row r="277" spans="1:17" x14ac:dyDescent="0.2">
      <c r="A277" t="s">
        <v>166</v>
      </c>
      <c r="B277" t="s">
        <v>7</v>
      </c>
      <c r="C277">
        <v>18</v>
      </c>
      <c r="D277">
        <v>121</v>
      </c>
      <c r="E277">
        <v>12</v>
      </c>
      <c r="F277">
        <v>22</v>
      </c>
      <c r="G277" s="2">
        <v>0.23599999999999999</v>
      </c>
      <c r="H277" s="30">
        <f>E277/D277</f>
        <v>9.9173553719008267E-2</v>
      </c>
      <c r="I277" s="30">
        <f>F277/D277</f>
        <v>0.18181818181818182</v>
      </c>
      <c r="J277" s="31">
        <f>D277/C277</f>
        <v>6.7222222222222223</v>
      </c>
      <c r="K277" s="32">
        <f>-(G277-T$2)/T$3</f>
        <v>-3.9819510691973849E-2</v>
      </c>
      <c r="L277" s="32">
        <f>-(H277-U$2)/U$3</f>
        <v>9.4956977792737401E-3</v>
      </c>
      <c r="M277" s="32">
        <f>(I277-V$2)/V$3</f>
        <v>-0.90328576793089743</v>
      </c>
      <c r="N277" s="32">
        <f>AVERAGE(K277*(1+$W$4),L277*(1-$W$4*2),M277*(1+$W$4))</f>
        <v>-0.39137791646298409</v>
      </c>
      <c r="O277" s="31">
        <f>N277*D277</f>
        <v>-47.356727892021077</v>
      </c>
      <c r="P277" s="33" t="str">
        <f>IF(SUMIF(LHP!A:A,A277,LHP!C:C)&gt;=1,"L",IF(SUMIF(RHP!A:A,A277,RHP!C:C)&gt;=1,"R","?"))</f>
        <v>R</v>
      </c>
      <c r="Q277" s="36">
        <f>IFERROR(-100*_xlfn.XMATCH(A277,Injuries!A:A),O277)</f>
        <v>-47.356727892021077</v>
      </c>
    </row>
    <row r="278" spans="1:17" x14ac:dyDescent="0.2">
      <c r="A278" t="s">
        <v>427</v>
      </c>
      <c r="B278" t="s">
        <v>27</v>
      </c>
      <c r="C278">
        <v>4</v>
      </c>
      <c r="D278">
        <v>47</v>
      </c>
      <c r="E278">
        <v>5</v>
      </c>
      <c r="F278">
        <v>8</v>
      </c>
      <c r="G278" s="2">
        <v>0.317</v>
      </c>
      <c r="H278" s="30">
        <f>E278/D278</f>
        <v>0.10638297872340426</v>
      </c>
      <c r="I278" s="30">
        <f>F278/D278</f>
        <v>0.1702127659574468</v>
      </c>
      <c r="J278" s="31">
        <f>D278/C278</f>
        <v>11.75</v>
      </c>
      <c r="K278" s="32">
        <f>-(G278-T$2)/T$3</f>
        <v>-1.3041414244649243</v>
      </c>
      <c r="L278" s="32">
        <f>-(H278-U$2)/U$3</f>
        <v>-0.14778539786547207</v>
      </c>
      <c r="M278" s="32">
        <f>(I278-V$2)/V$3</f>
        <v>-1.060464070014937</v>
      </c>
      <c r="N278" s="32">
        <f>AVERAGE(K278*(1+$W$4),L278*(1-$W$4*2),M278*(1+$W$4))</f>
        <v>-1.0098831890108542</v>
      </c>
      <c r="O278" s="31">
        <f>N278*D278</f>
        <v>-47.464509883510146</v>
      </c>
      <c r="P278" s="33" t="str">
        <f>IF(SUMIF(LHP!A:A,A278,LHP!C:C)&gt;=1,"L",IF(SUMIF(RHP!A:A,A278,RHP!C:C)&gt;=1,"R","?"))</f>
        <v>R</v>
      </c>
      <c r="Q278" s="36">
        <f>IFERROR(-100*_xlfn.XMATCH(A278,Injuries!A:A),O278)</f>
        <v>-47.464509883510146</v>
      </c>
    </row>
    <row r="279" spans="1:17" x14ac:dyDescent="0.2">
      <c r="A279" t="s">
        <v>398</v>
      </c>
      <c r="B279" t="s">
        <v>65</v>
      </c>
      <c r="C279">
        <v>13</v>
      </c>
      <c r="D279">
        <v>62</v>
      </c>
      <c r="E279">
        <v>10</v>
      </c>
      <c r="F279">
        <v>12</v>
      </c>
      <c r="G279" s="2">
        <v>0.26900000000000002</v>
      </c>
      <c r="H279" s="30">
        <f>E279/D279</f>
        <v>0.16129032258064516</v>
      </c>
      <c r="I279" s="30">
        <f>F279/D279</f>
        <v>0.19354838709677419</v>
      </c>
      <c r="J279" s="31">
        <f>D279/C279</f>
        <v>4.7692307692307692</v>
      </c>
      <c r="K279" s="32">
        <f>-(G279-T$2)/T$3</f>
        <v>-0.55491362371058373</v>
      </c>
      <c r="L279" s="32">
        <f>-(H279-U$2)/U$3</f>
        <v>-1.3456461420363137</v>
      </c>
      <c r="M279" s="32">
        <f>(I279-V$2)/V$3</f>
        <v>-0.74441737657713725</v>
      </c>
      <c r="N279" s="32">
        <f>AVERAGE(K279*(1+$W$4),L279*(1-$W$4*2),M279*(1+$W$4))</f>
        <v>-0.76566227379260265</v>
      </c>
      <c r="O279" s="31">
        <f>N279*D279</f>
        <v>-47.471060975141363</v>
      </c>
      <c r="P279" s="33" t="str">
        <f>IF(SUMIF(LHP!A:A,A279,LHP!C:C)&gt;=1,"L",IF(SUMIF(RHP!A:A,A279,RHP!C:C)&gt;=1,"R","?"))</f>
        <v>R</v>
      </c>
      <c r="Q279" s="36">
        <f>IFERROR(-100*_xlfn.XMATCH(A279,Injuries!A:A),O279)</f>
        <v>-47.471060975141363</v>
      </c>
    </row>
    <row r="280" spans="1:17" x14ac:dyDescent="0.2">
      <c r="A280" t="s">
        <v>285</v>
      </c>
      <c r="B280" t="s">
        <v>37</v>
      </c>
      <c r="C280">
        <v>4</v>
      </c>
      <c r="D280">
        <v>40</v>
      </c>
      <c r="E280">
        <v>5</v>
      </c>
      <c r="F280">
        <v>9</v>
      </c>
      <c r="G280" s="2">
        <v>0.38200000000000001</v>
      </c>
      <c r="H280" s="30">
        <f>E280/D280</f>
        <v>0.125</v>
      </c>
      <c r="I280" s="30">
        <f>F280/D280</f>
        <v>0.22500000000000001</v>
      </c>
      <c r="J280" s="31">
        <f>D280/C280</f>
        <v>10</v>
      </c>
      <c r="K280" s="32">
        <f>-(G280-T$2)/T$3</f>
        <v>-2.3187207379864279</v>
      </c>
      <c r="L280" s="32">
        <f>-(H280-U$2)/U$3</f>
        <v>-0.55393505643589813</v>
      </c>
      <c r="M280" s="32">
        <f>(I280-V$2)/V$3</f>
        <v>-0.31845150225986729</v>
      </c>
      <c r="N280" s="32">
        <f>AVERAGE(K280*(1+$W$4),L280*(1-$W$4*2),M280*(1+$W$4))</f>
        <v>-1.1911442761752726</v>
      </c>
      <c r="O280" s="31">
        <f>N280*D280</f>
        <v>-47.645771047010903</v>
      </c>
      <c r="P280" s="33" t="str">
        <f>IF(SUMIF(LHP!A:A,A280,LHP!C:C)&gt;=1,"L",IF(SUMIF(RHP!A:A,A280,RHP!C:C)&gt;=1,"R","?"))</f>
        <v>R</v>
      </c>
      <c r="Q280" s="36">
        <f>IFERROR(-100*_xlfn.XMATCH(A280,Injuries!A:A),O280)</f>
        <v>-47.645771047010903</v>
      </c>
    </row>
    <row r="281" spans="1:17" x14ac:dyDescent="0.2">
      <c r="A281" t="s">
        <v>279</v>
      </c>
      <c r="B281" t="s">
        <v>61</v>
      </c>
      <c r="C281">
        <v>18</v>
      </c>
      <c r="D281">
        <v>77</v>
      </c>
      <c r="E281">
        <v>11</v>
      </c>
      <c r="F281">
        <v>19</v>
      </c>
      <c r="G281" s="2">
        <v>0.30299999999999999</v>
      </c>
      <c r="H281" s="30">
        <f>E281/D281</f>
        <v>0.14285714285714285</v>
      </c>
      <c r="I281" s="30">
        <f>F281/D281</f>
        <v>0.24675324675324675</v>
      </c>
      <c r="J281" s="31">
        <f>D281/C281</f>
        <v>4.2777777777777777</v>
      </c>
      <c r="K281" s="32">
        <f>-(G281-T$2)/T$3</f>
        <v>-1.0856166492449082</v>
      </c>
      <c r="L281" s="32">
        <f>-(H281-U$2)/U$3</f>
        <v>-0.94350717792181682</v>
      </c>
      <c r="M281" s="32">
        <f>(I281-V$2)/V$3</f>
        <v>-2.3835744365438637E-2</v>
      </c>
      <c r="N281" s="32">
        <f>AVERAGE(K281*(1+$W$4),L281*(1-$W$4*2),M281*(1+$W$4))</f>
        <v>-0.6195230269912807</v>
      </c>
      <c r="O281" s="31">
        <f>N281*D281</f>
        <v>-47.703273078328614</v>
      </c>
      <c r="P281" s="33" t="str">
        <f>IF(SUMIF(LHP!A:A,A281,LHP!C:C)&gt;=1,"L",IF(SUMIF(RHP!A:A,A281,RHP!C:C)&gt;=1,"R","?"))</f>
        <v>R</v>
      </c>
      <c r="Q281" s="36">
        <f>IFERROR(-100*_xlfn.XMATCH(A281,Injuries!A:A),O281)</f>
        <v>-47.703273078328614</v>
      </c>
    </row>
    <row r="282" spans="1:17" x14ac:dyDescent="0.2">
      <c r="A282" t="s">
        <v>230</v>
      </c>
      <c r="B282" t="s">
        <v>7</v>
      </c>
      <c r="C282">
        <v>7</v>
      </c>
      <c r="D282">
        <v>65</v>
      </c>
      <c r="E282">
        <v>2</v>
      </c>
      <c r="F282">
        <v>17</v>
      </c>
      <c r="G282" s="2">
        <v>0.39700000000000002</v>
      </c>
      <c r="H282" s="30">
        <f>E282/D282</f>
        <v>3.0769230769230771E-2</v>
      </c>
      <c r="I282" s="30">
        <f>F282/D282</f>
        <v>0.26153846153846155</v>
      </c>
      <c r="J282" s="31">
        <f>D282/C282</f>
        <v>9.2857142857142865</v>
      </c>
      <c r="K282" s="32">
        <f>-(G282-T$2)/T$3</f>
        <v>-2.5528544257221597</v>
      </c>
      <c r="L282" s="32">
        <f>-(H282-U$2)/U$3</f>
        <v>1.5018070615590275</v>
      </c>
      <c r="M282" s="32">
        <f>(I282-V$2)/V$3</f>
        <v>0.17640826100023529</v>
      </c>
      <c r="N282" s="32">
        <f>AVERAGE(K282*(1+$W$4),L282*(1-$W$4*2),M282*(1+$W$4))</f>
        <v>-0.73988472504096381</v>
      </c>
      <c r="O282" s="31">
        <f>N282*D282</f>
        <v>-48.09250712766265</v>
      </c>
      <c r="P282" s="33" t="str">
        <f>IF(SUMIF(LHP!A:A,A282,LHP!C:C)&gt;=1,"L",IF(SUMIF(RHP!A:A,A282,RHP!C:C)&gt;=1,"R","?"))</f>
        <v>L</v>
      </c>
      <c r="Q282" s="36">
        <f>IFERROR(-100*_xlfn.XMATCH(A282,Injuries!A:A),O282)</f>
        <v>-48.09250712766265</v>
      </c>
    </row>
    <row r="283" spans="1:17" x14ac:dyDescent="0.2">
      <c r="A283" t="s">
        <v>297</v>
      </c>
      <c r="B283" t="s">
        <v>27</v>
      </c>
      <c r="C283">
        <v>27</v>
      </c>
      <c r="D283">
        <v>119</v>
      </c>
      <c r="E283">
        <v>12</v>
      </c>
      <c r="F283">
        <v>26</v>
      </c>
      <c r="G283" s="2">
        <v>0.26900000000000002</v>
      </c>
      <c r="H283" s="30">
        <f>E283/D283</f>
        <v>0.10084033613445378</v>
      </c>
      <c r="I283" s="30">
        <f>F283/D283</f>
        <v>0.21848739495798319</v>
      </c>
      <c r="J283" s="31">
        <f>D283/C283</f>
        <v>4.4074074074074074</v>
      </c>
      <c r="K283" s="32">
        <f>-(G283-T$2)/T$3</f>
        <v>-0.55491362371058373</v>
      </c>
      <c r="L283" s="32">
        <f>-(H283-U$2)/U$3</f>
        <v>-2.6866892072596175E-2</v>
      </c>
      <c r="M283" s="32">
        <f>(I283-V$2)/V$3</f>
        <v>-0.4066551663880501</v>
      </c>
      <c r="N283" s="32">
        <f>AVERAGE(K283*(1+$W$4),L283*(1-$W$4*2),M283*(1+$W$4))</f>
        <v>-0.40513147788653009</v>
      </c>
      <c r="O283" s="31">
        <f>N283*D283</f>
        <v>-48.210645868497082</v>
      </c>
      <c r="P283" s="33" t="str">
        <f>IF(SUMIF(LHP!A:A,A283,LHP!C:C)&gt;=1,"L",IF(SUMIF(RHP!A:A,A283,RHP!C:C)&gt;=1,"R","?"))</f>
        <v>R</v>
      </c>
      <c r="Q283" s="36">
        <f>IFERROR(-100*_xlfn.XMATCH(A283,Injuries!A:A),O283)</f>
        <v>-48.210645868497082</v>
      </c>
    </row>
    <row r="284" spans="1:17" x14ac:dyDescent="0.2">
      <c r="A284" t="s">
        <v>529</v>
      </c>
      <c r="B284" t="s">
        <v>20</v>
      </c>
      <c r="C284">
        <v>5</v>
      </c>
      <c r="D284">
        <v>44</v>
      </c>
      <c r="E284">
        <v>9</v>
      </c>
      <c r="F284">
        <v>5</v>
      </c>
      <c r="G284" s="2">
        <v>0.22900000000000001</v>
      </c>
      <c r="H284" s="30">
        <f>E284/D284</f>
        <v>0.20454545454545456</v>
      </c>
      <c r="I284" s="30">
        <f>F284/D284</f>
        <v>0.11363636363636363</v>
      </c>
      <c r="J284" s="31">
        <f>D284/C284</f>
        <v>8.8000000000000007</v>
      </c>
      <c r="K284" s="32">
        <f>-(G284-T$2)/T$3</f>
        <v>6.9442876918033872E-2</v>
      </c>
      <c r="L284" s="32">
        <f>-(H284-U$2)/U$3</f>
        <v>-2.2893017794186279</v>
      </c>
      <c r="M284" s="32">
        <f>(I284-V$2)/V$3</f>
        <v>-1.8267082926746292</v>
      </c>
      <c r="N284" s="32">
        <f>AVERAGE(K284*(1+$W$4),L284*(1-$W$4*2),M284*(1+$W$4))</f>
        <v>-1.113744219801686</v>
      </c>
      <c r="O284" s="31">
        <f>N284*D284</f>
        <v>-49.004745671274186</v>
      </c>
      <c r="P284" s="33" t="str">
        <f>IF(SUMIF(LHP!A:A,A284,LHP!C:C)&gt;=1,"L",IF(SUMIF(RHP!A:A,A284,RHP!C:C)&gt;=1,"R","?"))</f>
        <v>R</v>
      </c>
      <c r="Q284" s="36">
        <f>IFERROR(-100*_xlfn.XMATCH(A284,Injuries!A:A),O284)</f>
        <v>-49.004745671274186</v>
      </c>
    </row>
    <row r="285" spans="1:17" x14ac:dyDescent="0.2">
      <c r="A285" t="s">
        <v>270</v>
      </c>
      <c r="B285" t="s">
        <v>11</v>
      </c>
      <c r="C285">
        <v>13</v>
      </c>
      <c r="D285">
        <v>61</v>
      </c>
      <c r="E285">
        <v>6</v>
      </c>
      <c r="F285">
        <v>13</v>
      </c>
      <c r="G285" s="2">
        <v>0.32700000000000001</v>
      </c>
      <c r="H285" s="30">
        <f>E285/D285</f>
        <v>9.8360655737704916E-2</v>
      </c>
      <c r="I285" s="30">
        <f>F285/D285</f>
        <v>0.21311475409836064</v>
      </c>
      <c r="J285" s="31">
        <f>D285/C285</f>
        <v>4.6923076923076925</v>
      </c>
      <c r="K285" s="32">
        <f>-(G285-T$2)/T$3</f>
        <v>-1.4602305496220789</v>
      </c>
      <c r="L285" s="32">
        <f>-(H285-U$2)/U$3</f>
        <v>2.7229911682439906E-2</v>
      </c>
      <c r="M285" s="32">
        <f>(I285-V$2)/V$3</f>
        <v>-0.47941969099934867</v>
      </c>
      <c r="N285" s="32">
        <f>AVERAGE(K285*(1+$W$4),L285*(1-$W$4*2),M285*(1+$W$4))</f>
        <v>-0.80364928164518812</v>
      </c>
      <c r="O285" s="31">
        <f>N285*D285</f>
        <v>-49.022606180356476</v>
      </c>
      <c r="P285" s="33" t="str">
        <f>IF(SUMIF(LHP!A:A,A285,LHP!C:C)&gt;=1,"L",IF(SUMIF(RHP!A:A,A285,RHP!C:C)&gt;=1,"R","?"))</f>
        <v>R</v>
      </c>
      <c r="Q285" s="36">
        <f>IFERROR(-100*_xlfn.XMATCH(A285,Injuries!A:A),O285)</f>
        <v>-49.022606180356476</v>
      </c>
    </row>
    <row r="286" spans="1:17" x14ac:dyDescent="0.2">
      <c r="A286" t="s">
        <v>95</v>
      </c>
      <c r="B286" t="s">
        <v>49</v>
      </c>
      <c r="C286">
        <v>36</v>
      </c>
      <c r="D286">
        <v>153</v>
      </c>
      <c r="E286">
        <v>5</v>
      </c>
      <c r="F286">
        <v>21</v>
      </c>
      <c r="G286" s="2">
        <v>0.224</v>
      </c>
      <c r="H286" s="30">
        <f>E286/D286</f>
        <v>3.2679738562091505E-2</v>
      </c>
      <c r="I286" s="30">
        <f>F286/D286</f>
        <v>0.13725490196078433</v>
      </c>
      <c r="J286" s="31">
        <f>D286/C286</f>
        <v>4.25</v>
      </c>
      <c r="K286" s="32">
        <f>-(G286-T$2)/T$3</f>
        <v>0.14748743949661111</v>
      </c>
      <c r="L286" s="32">
        <f>-(H286-U$2)/U$3</f>
        <v>1.4601273494161398</v>
      </c>
      <c r="M286" s="32">
        <f>(I286-V$2)/V$3</f>
        <v>-1.5068299017503299</v>
      </c>
      <c r="N286" s="32">
        <f>AVERAGE(K286*(1+$W$4),L286*(1-$W$4*2),M286*(1+$W$4))</f>
        <v>-0.32303813436969292</v>
      </c>
      <c r="O286" s="31">
        <f>N286*D286</f>
        <v>-49.424834558563013</v>
      </c>
      <c r="P286" s="33" t="str">
        <f>IF(SUMIF(LHP!A:A,A286,LHP!C:C)&gt;=1,"L",IF(SUMIF(RHP!A:A,A286,RHP!C:C)&gt;=1,"R","?"))</f>
        <v>R</v>
      </c>
      <c r="Q286" s="36">
        <f>IFERROR(-100*_xlfn.XMATCH(A286,Injuries!A:A),O286)</f>
        <v>-49.424834558563013</v>
      </c>
    </row>
    <row r="287" spans="1:17" x14ac:dyDescent="0.2">
      <c r="A287" t="s">
        <v>260</v>
      </c>
      <c r="B287" t="s">
        <v>86</v>
      </c>
      <c r="C287">
        <v>33</v>
      </c>
      <c r="D287">
        <v>138</v>
      </c>
      <c r="E287">
        <v>21</v>
      </c>
      <c r="F287">
        <v>29</v>
      </c>
      <c r="G287" s="2">
        <v>0.22600000000000001</v>
      </c>
      <c r="H287" s="30">
        <f>E287/D287</f>
        <v>0.15217391304347827</v>
      </c>
      <c r="I287" s="30">
        <f>F287/D287</f>
        <v>0.21014492753623187</v>
      </c>
      <c r="J287" s="31">
        <f>D287/C287</f>
        <v>4.1818181818181817</v>
      </c>
      <c r="K287" s="32">
        <f>-(G287-T$2)/T$3</f>
        <v>0.11626961446518022</v>
      </c>
      <c r="L287" s="32">
        <f>-(H287-U$2)/U$3</f>
        <v>-1.146762197827514</v>
      </c>
      <c r="M287" s="32">
        <f>(I287-V$2)/V$3</f>
        <v>-0.51964162721611051</v>
      </c>
      <c r="N287" s="32">
        <f>AVERAGE(K287*(1+$W$4),L287*(1-$W$4*2),M287*(1+$W$4))</f>
        <v>-0.35919870495080658</v>
      </c>
      <c r="O287" s="31">
        <f>N287*D287</f>
        <v>-49.569421283211305</v>
      </c>
      <c r="P287" s="33" t="str">
        <f>IF(SUMIF(LHP!A:A,A287,LHP!C:C)&gt;=1,"L",IF(SUMIF(RHP!A:A,A287,RHP!C:C)&gt;=1,"R","?"))</f>
        <v>R</v>
      </c>
      <c r="Q287" s="36">
        <f>IFERROR(-100*_xlfn.XMATCH(A287,Injuries!A:A),O287)</f>
        <v>-49.569421283211305</v>
      </c>
    </row>
    <row r="288" spans="1:17" x14ac:dyDescent="0.2">
      <c r="A288" t="s">
        <v>453</v>
      </c>
      <c r="B288" t="s">
        <v>7</v>
      </c>
      <c r="C288">
        <v>8</v>
      </c>
      <c r="D288">
        <v>41</v>
      </c>
      <c r="E288">
        <v>7</v>
      </c>
      <c r="F288">
        <v>7</v>
      </c>
      <c r="G288" s="2">
        <v>0.313</v>
      </c>
      <c r="H288" s="30">
        <f>E288/D288</f>
        <v>0.17073170731707318</v>
      </c>
      <c r="I288" s="30">
        <f>F288/D288</f>
        <v>0.17073170731707318</v>
      </c>
      <c r="J288" s="31">
        <f>D288/C288</f>
        <v>5.125</v>
      </c>
      <c r="K288" s="32">
        <f>-(G288-T$2)/T$3</f>
        <v>-1.2417057744020625</v>
      </c>
      <c r="L288" s="32">
        <f>-(H288-U$2)/U$3</f>
        <v>-1.5516197578022759</v>
      </c>
      <c r="M288" s="32">
        <f>(I288-V$2)/V$3</f>
        <v>-1.0534357719542684</v>
      </c>
      <c r="N288" s="32">
        <f>AVERAGE(K288*(1+$W$4),L288*(1-$W$4*2),M288*(1+$W$4))</f>
        <v>-1.2149122706155171</v>
      </c>
      <c r="O288" s="31">
        <f>N288*D288</f>
        <v>-49.811403095236201</v>
      </c>
      <c r="P288" s="33" t="str">
        <f>IF(SUMIF(LHP!A:A,A288,LHP!C:C)&gt;=1,"L",IF(SUMIF(RHP!A:A,A288,RHP!C:C)&gt;=1,"R","?"))</f>
        <v>L</v>
      </c>
      <c r="Q288" s="36">
        <f>IFERROR(-100*_xlfn.XMATCH(A288,Injuries!A:A),O288)</f>
        <v>-49.811403095236201</v>
      </c>
    </row>
    <row r="289" spans="1:17" x14ac:dyDescent="0.2">
      <c r="A289" t="s">
        <v>121</v>
      </c>
      <c r="B289" t="s">
        <v>32</v>
      </c>
      <c r="C289">
        <v>18</v>
      </c>
      <c r="D289">
        <v>80</v>
      </c>
      <c r="E289">
        <v>9</v>
      </c>
      <c r="F289">
        <v>20</v>
      </c>
      <c r="G289" s="2">
        <v>0.32400000000000001</v>
      </c>
      <c r="H289" s="30">
        <f>E289/D289</f>
        <v>0.1125</v>
      </c>
      <c r="I289" s="30">
        <f>F289/D289</f>
        <v>0.25</v>
      </c>
      <c r="J289" s="31">
        <f>D289/C289</f>
        <v>4.4444444444444446</v>
      </c>
      <c r="K289" s="32">
        <f>-(G289-T$2)/T$3</f>
        <v>-1.4134038120749326</v>
      </c>
      <c r="L289" s="32">
        <f>-(H289-U$2)/U$3</f>
        <v>-0.28123457139575497</v>
      </c>
      <c r="M289" s="32">
        <f>(I289-V$2)/V$3</f>
        <v>2.0136756812834323E-2</v>
      </c>
      <c r="N289" s="32">
        <f>AVERAGE(K289*(1+$W$4),L289*(1-$W$4*2),M289*(1+$W$4))</f>
        <v>-0.6274003682585001</v>
      </c>
      <c r="O289" s="31">
        <f>N289*D289</f>
        <v>-50.192029460680004</v>
      </c>
      <c r="P289" s="33" t="str">
        <f>IF(SUMIF(LHP!A:A,A289,LHP!C:C)&gt;=1,"L",IF(SUMIF(RHP!A:A,A289,RHP!C:C)&gt;=1,"R","?"))</f>
        <v>R</v>
      </c>
      <c r="Q289" s="36">
        <f>IFERROR(-100*_xlfn.XMATCH(A289,Injuries!A:A),O289)</f>
        <v>-50.192029460680004</v>
      </c>
    </row>
    <row r="290" spans="1:17" x14ac:dyDescent="0.2">
      <c r="A290" t="s">
        <v>29</v>
      </c>
      <c r="B290" t="s">
        <v>21</v>
      </c>
      <c r="C290">
        <v>10</v>
      </c>
      <c r="D290">
        <v>55</v>
      </c>
      <c r="E290">
        <v>4</v>
      </c>
      <c r="F290">
        <v>10</v>
      </c>
      <c r="G290" s="2">
        <v>0.33300000000000002</v>
      </c>
      <c r="H290" s="30">
        <f>E290/D290</f>
        <v>7.2727272727272724E-2</v>
      </c>
      <c r="I290" s="30">
        <f>F290/D290</f>
        <v>0.18181818181818182</v>
      </c>
      <c r="J290" s="31">
        <f>D290/C290</f>
        <v>5.5</v>
      </c>
      <c r="K290" s="32">
        <f>-(G290-T$2)/T$3</f>
        <v>-1.5538840247163717</v>
      </c>
      <c r="L290" s="32">
        <f>-(H290-U$2)/U$3</f>
        <v>0.58644879009560991</v>
      </c>
      <c r="M290" s="32">
        <f>(I290-V$2)/V$3</f>
        <v>-0.90328576793089743</v>
      </c>
      <c r="N290" s="32">
        <f>AVERAGE(K290*(1+$W$4),L290*(1-$W$4*2),M290*(1+$W$4))</f>
        <v>-0.9260792819204271</v>
      </c>
      <c r="O290" s="31">
        <f>N290*D290</f>
        <v>-50.934360505623488</v>
      </c>
      <c r="P290" s="33" t="str">
        <f>IF(SUMIF(LHP!A:A,A290,LHP!C:C)&gt;=1,"L",IF(SUMIF(RHP!A:A,A290,RHP!C:C)&gt;=1,"R","?"))</f>
        <v>R</v>
      </c>
      <c r="Q290" s="36">
        <f>IFERROR(-100*_xlfn.XMATCH(A290,Injuries!A:A),O290)</f>
        <v>-50.934360505623488</v>
      </c>
    </row>
    <row r="291" spans="1:17" x14ac:dyDescent="0.2">
      <c r="A291" t="s">
        <v>256</v>
      </c>
      <c r="B291" t="s">
        <v>46</v>
      </c>
      <c r="C291">
        <v>14</v>
      </c>
      <c r="D291">
        <v>76</v>
      </c>
      <c r="E291">
        <v>6</v>
      </c>
      <c r="F291">
        <v>15</v>
      </c>
      <c r="G291" s="2">
        <v>0.30399999999999999</v>
      </c>
      <c r="H291" s="30">
        <f>E291/D291</f>
        <v>7.8947368421052627E-2</v>
      </c>
      <c r="I291" s="30">
        <f>F291/D291</f>
        <v>0.19736842105263158</v>
      </c>
      <c r="J291" s="31">
        <f>D291/C291</f>
        <v>5.4285714285714288</v>
      </c>
      <c r="K291" s="32">
        <f>-(G291-T$2)/T$3</f>
        <v>-1.1012255617606235</v>
      </c>
      <c r="L291" s="32">
        <f>-(H291-U$2)/U$3</f>
        <v>0.45075094108041902</v>
      </c>
      <c r="M291" s="32">
        <f>(I291-V$2)/V$3</f>
        <v>-0.69268063070864283</v>
      </c>
      <c r="N291" s="32">
        <f>AVERAGE(K291*(1+$W$4),L291*(1-$W$4*2),M291*(1+$W$4))</f>
        <v>-0.67233575668212442</v>
      </c>
      <c r="O291" s="31">
        <f>N291*D291</f>
        <v>-51.097517507841459</v>
      </c>
      <c r="P291" s="33" t="str">
        <f>IF(SUMIF(LHP!A:A,A291,LHP!C:C)&gt;=1,"L",IF(SUMIF(RHP!A:A,A291,RHP!C:C)&gt;=1,"R","?"))</f>
        <v>L</v>
      </c>
      <c r="Q291" s="36">
        <f>IFERROR(-100*_xlfn.XMATCH(A291,Injuries!A:A),O291)</f>
        <v>-51.097517507841459</v>
      </c>
    </row>
    <row r="292" spans="1:17" x14ac:dyDescent="0.2">
      <c r="A292" t="s">
        <v>223</v>
      </c>
      <c r="B292" t="s">
        <v>34</v>
      </c>
      <c r="C292">
        <v>30</v>
      </c>
      <c r="D292">
        <v>122</v>
      </c>
      <c r="E292">
        <v>16</v>
      </c>
      <c r="F292">
        <v>24</v>
      </c>
      <c r="G292" s="2">
        <v>0.23599999999999999</v>
      </c>
      <c r="H292" s="30">
        <f>E292/D292</f>
        <v>0.13114754098360656</v>
      </c>
      <c r="I292" s="30">
        <f>F292/D292</f>
        <v>0.19672131147540983</v>
      </c>
      <c r="J292" s="31">
        <f>D292/C292</f>
        <v>4.0666666666666664</v>
      </c>
      <c r="K292" s="32">
        <f>-(G292-T$2)/T$3</f>
        <v>-3.9819510691973849E-2</v>
      </c>
      <c r="L292" s="32">
        <f>-(H292-U$2)/U$3</f>
        <v>-0.68805004907859157</v>
      </c>
      <c r="M292" s="32">
        <f>(I292-V$2)/V$3</f>
        <v>-0.7014447789158742</v>
      </c>
      <c r="N292" s="32">
        <f>AVERAGE(K292*(1+$W$4),L292*(1-$W$4*2),M292*(1+$W$4))</f>
        <v>-0.42353512884970196</v>
      </c>
      <c r="O292" s="31">
        <f>N292*D292</f>
        <v>-51.671285719663636</v>
      </c>
      <c r="P292" s="33" t="str">
        <f>IF(SUMIF(LHP!A:A,A292,LHP!C:C)&gt;=1,"L",IF(SUMIF(RHP!A:A,A292,RHP!C:C)&gt;=1,"R","?"))</f>
        <v>R</v>
      </c>
      <c r="Q292" s="36">
        <f>IFERROR(-100*_xlfn.XMATCH(A292,Injuries!A:A),O292)</f>
        <v>-51.671285719663636</v>
      </c>
    </row>
    <row r="293" spans="1:17" x14ac:dyDescent="0.2">
      <c r="A293" t="s">
        <v>132</v>
      </c>
      <c r="B293" t="s">
        <v>22</v>
      </c>
      <c r="C293">
        <v>24</v>
      </c>
      <c r="D293">
        <v>174</v>
      </c>
      <c r="E293">
        <v>15</v>
      </c>
      <c r="F293">
        <v>38</v>
      </c>
      <c r="G293" s="2">
        <v>0.26100000000000001</v>
      </c>
      <c r="H293" s="30">
        <f>E293/D293</f>
        <v>8.6206896551724144E-2</v>
      </c>
      <c r="I293" s="30">
        <f>F293/D293</f>
        <v>0.21839080459770116</v>
      </c>
      <c r="J293" s="31">
        <f>D293/C293</f>
        <v>7.25</v>
      </c>
      <c r="K293" s="32">
        <f>-(G293-T$2)/T$3</f>
        <v>-0.43004232358486011</v>
      </c>
      <c r="L293" s="32">
        <f>-(H293-U$2)/U$3</f>
        <v>0.29237679368868413</v>
      </c>
      <c r="M293" s="32">
        <f>(I293-V$2)/V$3</f>
        <v>-0.40796334086529407</v>
      </c>
      <c r="N293" s="32">
        <f>AVERAGE(K293*(1+$W$4),L293*(1-$W$4*2),M293*(1+$W$4))</f>
        <v>-0.3004395612394502</v>
      </c>
      <c r="O293" s="31">
        <f>N293*D293</f>
        <v>-52.276483655664336</v>
      </c>
      <c r="P293" s="33" t="str">
        <f>IF(SUMIF(LHP!A:A,A293,LHP!C:C)&gt;=1,"L",IF(SUMIF(RHP!A:A,A293,RHP!C:C)&gt;=1,"R","?"))</f>
        <v>R</v>
      </c>
      <c r="Q293" s="36">
        <f>IFERROR(-100*_xlfn.XMATCH(A293,Injuries!A:A),O293)</f>
        <v>-52.276483655664336</v>
      </c>
    </row>
    <row r="294" spans="1:17" x14ac:dyDescent="0.2">
      <c r="A294" t="s">
        <v>179</v>
      </c>
      <c r="B294" t="s">
        <v>20</v>
      </c>
      <c r="C294">
        <v>20</v>
      </c>
      <c r="D294">
        <v>116</v>
      </c>
      <c r="E294">
        <v>13</v>
      </c>
      <c r="F294">
        <v>24</v>
      </c>
      <c r="G294" s="2">
        <v>0.26</v>
      </c>
      <c r="H294" s="30">
        <f>E294/D294</f>
        <v>0.11206896551724138</v>
      </c>
      <c r="I294" s="30">
        <f>F294/D294</f>
        <v>0.20689655172413793</v>
      </c>
      <c r="J294" s="31">
        <f>D294/C294</f>
        <v>5.8</v>
      </c>
      <c r="K294" s="32">
        <f>-(G294-T$2)/T$3</f>
        <v>-0.41443341106914466</v>
      </c>
      <c r="L294" s="32">
        <f>-(H294-U$2)/U$3</f>
        <v>-0.27183110639437069</v>
      </c>
      <c r="M294" s="32">
        <f>(I294-V$2)/V$3</f>
        <v>-0.56363610365734107</v>
      </c>
      <c r="N294" s="32">
        <f>AVERAGE(K294*(1+$W$4),L294*(1-$W$4*2),M294*(1+$W$4))</f>
        <v>-0.45283414886843082</v>
      </c>
      <c r="O294" s="31">
        <f>N294*D294</f>
        <v>-52.528761268737973</v>
      </c>
      <c r="P294" s="33" t="str">
        <f>IF(SUMIF(LHP!A:A,A294,LHP!C:C)&gt;=1,"L",IF(SUMIF(RHP!A:A,A294,RHP!C:C)&gt;=1,"R","?"))</f>
        <v>R</v>
      </c>
      <c r="Q294" s="36">
        <f>IFERROR(-100*_xlfn.XMATCH(A294,Injuries!A:A),O294)</f>
        <v>-52.528761268737973</v>
      </c>
    </row>
    <row r="295" spans="1:17" x14ac:dyDescent="0.2">
      <c r="A295" t="s">
        <v>201</v>
      </c>
      <c r="B295" t="s">
        <v>39</v>
      </c>
      <c r="C295">
        <v>31</v>
      </c>
      <c r="D295">
        <v>139</v>
      </c>
      <c r="E295">
        <v>11</v>
      </c>
      <c r="F295">
        <v>26</v>
      </c>
      <c r="G295" s="2">
        <v>0.25</v>
      </c>
      <c r="H295" s="30">
        <f>E295/D295</f>
        <v>7.9136690647482008E-2</v>
      </c>
      <c r="I295" s="30">
        <f>F295/D295</f>
        <v>0.18705035971223022</v>
      </c>
      <c r="J295" s="31">
        <f>D295/C295</f>
        <v>4.4838709677419351</v>
      </c>
      <c r="K295" s="32">
        <f>-(G295-T$2)/T$3</f>
        <v>-0.25834428591199016</v>
      </c>
      <c r="L295" s="32">
        <f>-(H295-U$2)/U$3</f>
        <v>0.4466206800423253</v>
      </c>
      <c r="M295" s="32">
        <f>(I295-V$2)/V$3</f>
        <v>-0.8324236077587166</v>
      </c>
      <c r="N295" s="32">
        <f>AVERAGE(K295*(1+$W$4),L295*(1-$W$4*2),M295*(1+$W$4))</f>
        <v>-0.3800498423557403</v>
      </c>
      <c r="O295" s="31">
        <f>N295*D295</f>
        <v>-52.826928087447904</v>
      </c>
      <c r="P295" s="33" t="str">
        <f>IF(SUMIF(LHP!A:A,A295,LHP!C:C)&gt;=1,"L",IF(SUMIF(RHP!A:A,A295,RHP!C:C)&gt;=1,"R","?"))</f>
        <v>R</v>
      </c>
      <c r="Q295" s="36">
        <f>IFERROR(-100*_xlfn.XMATCH(A295,Injuries!A:A),O295)</f>
        <v>-52.826928087447904</v>
      </c>
    </row>
    <row r="296" spans="1:17" x14ac:dyDescent="0.2">
      <c r="A296" t="s">
        <v>286</v>
      </c>
      <c r="B296" t="s">
        <v>32</v>
      </c>
      <c r="C296">
        <v>26</v>
      </c>
      <c r="D296">
        <v>116</v>
      </c>
      <c r="E296">
        <v>12</v>
      </c>
      <c r="F296">
        <v>29</v>
      </c>
      <c r="G296" s="2">
        <v>0.30399999999999999</v>
      </c>
      <c r="H296" s="30">
        <f>E296/D296</f>
        <v>0.10344827586206896</v>
      </c>
      <c r="I296" s="30">
        <f>F296/D296</f>
        <v>0.25</v>
      </c>
      <c r="J296" s="31">
        <f>D296/C296</f>
        <v>4.4615384615384617</v>
      </c>
      <c r="K296" s="32">
        <f>-(G296-T$2)/T$3</f>
        <v>-1.1012255617606235</v>
      </c>
      <c r="L296" s="32">
        <f>-(H296-U$2)/U$3</f>
        <v>-8.3761806366685662E-2</v>
      </c>
      <c r="M296" s="32">
        <f>(I296-V$2)/V$3</f>
        <v>2.0136756812834323E-2</v>
      </c>
      <c r="N296" s="32">
        <f>AVERAGE(K296*(1+$W$4),L296*(1-$W$4*2),M296*(1+$W$4))</f>
        <v>-0.46441396978935973</v>
      </c>
      <c r="O296" s="31">
        <f>N296*D296</f>
        <v>-53.872020495565728</v>
      </c>
      <c r="P296" s="33" t="str">
        <f>IF(SUMIF(LHP!A:A,A296,LHP!C:C)&gt;=1,"L",IF(SUMIF(RHP!A:A,A296,RHP!C:C)&gt;=1,"R","?"))</f>
        <v>L</v>
      </c>
      <c r="Q296" s="36">
        <f>IFERROR(-100*_xlfn.XMATCH(A296,Injuries!A:A),O296)</f>
        <v>-53.872020495565728</v>
      </c>
    </row>
    <row r="297" spans="1:17" x14ac:dyDescent="0.2">
      <c r="A297" t="s">
        <v>461</v>
      </c>
      <c r="B297" t="s">
        <v>11</v>
      </c>
      <c r="C297">
        <v>15</v>
      </c>
      <c r="D297">
        <v>61</v>
      </c>
      <c r="E297">
        <v>8</v>
      </c>
      <c r="F297">
        <v>12</v>
      </c>
      <c r="G297" s="2">
        <v>0.308</v>
      </c>
      <c r="H297" s="30">
        <f>E297/D297</f>
        <v>0.13114754098360656</v>
      </c>
      <c r="I297" s="30">
        <f>F297/D297</f>
        <v>0.19672131147540983</v>
      </c>
      <c r="J297" s="31">
        <f>D297/C297</f>
        <v>4.0666666666666664</v>
      </c>
      <c r="K297" s="32">
        <f>-(G297-T$2)/T$3</f>
        <v>-1.1636612118234855</v>
      </c>
      <c r="L297" s="32">
        <f>-(H297-U$2)/U$3</f>
        <v>-0.68805004907859157</v>
      </c>
      <c r="M297" s="32">
        <f>(I297-V$2)/V$3</f>
        <v>-0.7014447789158742</v>
      </c>
      <c r="N297" s="32">
        <f>AVERAGE(K297*(1+$W$4),L297*(1-$W$4*2),M297*(1+$W$4))</f>
        <v>-0.89180250432116515</v>
      </c>
      <c r="O297" s="31">
        <f>N297*D297</f>
        <v>-54.399952763591074</v>
      </c>
      <c r="P297" s="33" t="str">
        <f>IF(SUMIF(LHP!A:A,A297,LHP!C:C)&gt;=1,"L",IF(SUMIF(RHP!A:A,A297,RHP!C:C)&gt;=1,"R","?"))</f>
        <v>L</v>
      </c>
      <c r="Q297" s="36">
        <f>IFERROR(-100*_xlfn.XMATCH(A297,Injuries!A:A),O297)</f>
        <v>-54.399952763591074</v>
      </c>
    </row>
    <row r="298" spans="1:17" x14ac:dyDescent="0.2">
      <c r="A298" t="s">
        <v>199</v>
      </c>
      <c r="B298" t="s">
        <v>105</v>
      </c>
      <c r="C298">
        <v>28</v>
      </c>
      <c r="D298">
        <v>116</v>
      </c>
      <c r="E298">
        <v>7</v>
      </c>
      <c r="F298">
        <v>23</v>
      </c>
      <c r="G298" s="2">
        <v>0.28399999999999997</v>
      </c>
      <c r="H298" s="30">
        <f>E298/D298</f>
        <v>6.0344827586206899E-2</v>
      </c>
      <c r="I298" s="30">
        <f>F298/D298</f>
        <v>0.19827586206896552</v>
      </c>
      <c r="J298" s="31">
        <f>D298/C298</f>
        <v>4.1428571428571432</v>
      </c>
      <c r="K298" s="32">
        <f>-(G298-T$2)/T$3</f>
        <v>-0.78904731144631457</v>
      </c>
      <c r="L298" s="32">
        <f>-(H298-U$2)/U$3</f>
        <v>0.85658469377173907</v>
      </c>
      <c r="M298" s="32">
        <f>(I298-V$2)/V$3</f>
        <v>-0.68039067575137591</v>
      </c>
      <c r="N298" s="32">
        <f>AVERAGE(K298*(1+$W$4),L298*(1-$W$4*2),M298*(1+$W$4))</f>
        <v>-0.46950171237041455</v>
      </c>
      <c r="O298" s="31">
        <f>N298*D298</f>
        <v>-54.46219863496809</v>
      </c>
      <c r="P298" s="33" t="str">
        <f>IF(SUMIF(LHP!A:A,A298,LHP!C:C)&gt;=1,"L",IF(SUMIF(RHP!A:A,A298,RHP!C:C)&gt;=1,"R","?"))</f>
        <v>L</v>
      </c>
      <c r="Q298" s="36">
        <f>IFERROR(-100*_xlfn.XMATCH(A298,Injuries!A:A),O298)</f>
        <v>-54.46219863496809</v>
      </c>
    </row>
    <row r="299" spans="1:17" x14ac:dyDescent="0.2">
      <c r="A299" t="s">
        <v>403</v>
      </c>
      <c r="B299" t="s">
        <v>39</v>
      </c>
      <c r="C299">
        <v>8</v>
      </c>
      <c r="D299">
        <v>44</v>
      </c>
      <c r="E299">
        <v>6</v>
      </c>
      <c r="F299">
        <v>8</v>
      </c>
      <c r="G299" s="2">
        <v>0.35099999999999998</v>
      </c>
      <c r="H299" s="30">
        <f>E299/D299</f>
        <v>0.13636363636363635</v>
      </c>
      <c r="I299" s="30">
        <f>F299/D299</f>
        <v>0.18181818181818182</v>
      </c>
      <c r="J299" s="31">
        <f>D299/C299</f>
        <v>5.5</v>
      </c>
      <c r="K299" s="32">
        <f>-(G299-T$2)/T$3</f>
        <v>-1.8348444499992489</v>
      </c>
      <c r="L299" s="32">
        <f>-(H299-U$2)/U$3</f>
        <v>-0.80184458829057348</v>
      </c>
      <c r="M299" s="32">
        <f>(I299-V$2)/V$3</f>
        <v>-0.90328576793089743</v>
      </c>
      <c r="N299" s="32">
        <f>AVERAGE(K299*(1+$W$4),L299*(1-$W$4*2),M299*(1+$W$4))</f>
        <v>-1.2745283555193232</v>
      </c>
      <c r="O299" s="31">
        <f>N299*D299</f>
        <v>-56.07924764285022</v>
      </c>
      <c r="P299" s="33" t="str">
        <f>IF(SUMIF(LHP!A:A,A299,LHP!C:C)&gt;=1,"L",IF(SUMIF(RHP!A:A,A299,RHP!C:C)&gt;=1,"R","?"))</f>
        <v>R</v>
      </c>
      <c r="Q299" s="36">
        <f>IFERROR(-100*_xlfn.XMATCH(A299,Injuries!A:A),O299)</f>
        <v>-56.07924764285022</v>
      </c>
    </row>
    <row r="300" spans="1:17" x14ac:dyDescent="0.2">
      <c r="A300" t="s">
        <v>231</v>
      </c>
      <c r="B300" t="s">
        <v>105</v>
      </c>
      <c r="C300">
        <v>5</v>
      </c>
      <c r="D300">
        <v>50</v>
      </c>
      <c r="E300">
        <v>7</v>
      </c>
      <c r="F300">
        <v>9</v>
      </c>
      <c r="G300" s="2">
        <v>0.32600000000000001</v>
      </c>
      <c r="H300" s="30">
        <f>E300/D300</f>
        <v>0.14000000000000001</v>
      </c>
      <c r="I300" s="30">
        <f>F300/D300</f>
        <v>0.18</v>
      </c>
      <c r="J300" s="31">
        <f>D300/C300</f>
        <v>10</v>
      </c>
      <c r="K300" s="32">
        <f>-(G300-T$2)/T$3</f>
        <v>-1.4446216371063634</v>
      </c>
      <c r="L300" s="32">
        <f>-(H300-U$2)/U$3</f>
        <v>-0.88117563848407021</v>
      </c>
      <c r="M300" s="32">
        <f>(I300-V$2)/V$3</f>
        <v>-0.92791036859073051</v>
      </c>
      <c r="N300" s="32">
        <f>AVERAGE(K300*(1+$W$4),L300*(1-$W$4*2),M300*(1+$W$4))</f>
        <v>-1.1354176087878007</v>
      </c>
      <c r="O300" s="31">
        <f>N300*D300</f>
        <v>-56.770880439390034</v>
      </c>
      <c r="P300" s="33" t="str">
        <f>IF(SUMIF(LHP!A:A,A300,LHP!C:C)&gt;=1,"L",IF(SUMIF(RHP!A:A,A300,RHP!C:C)&gt;=1,"R","?"))</f>
        <v>L</v>
      </c>
      <c r="Q300" s="36">
        <f>IFERROR(-100*_xlfn.XMATCH(A300,Injuries!A:A),O300)</f>
        <v>-56.770880439390034</v>
      </c>
    </row>
    <row r="301" spans="1:17" x14ac:dyDescent="0.2">
      <c r="A301" t="s">
        <v>186</v>
      </c>
      <c r="B301" t="s">
        <v>47</v>
      </c>
      <c r="C301">
        <v>23</v>
      </c>
      <c r="D301">
        <v>105</v>
      </c>
      <c r="E301">
        <v>9</v>
      </c>
      <c r="F301">
        <v>17</v>
      </c>
      <c r="G301" s="2">
        <v>0.25</v>
      </c>
      <c r="H301" s="30">
        <f>E301/D301</f>
        <v>8.5714285714285715E-2</v>
      </c>
      <c r="I301" s="30">
        <f>F301/D301</f>
        <v>0.16190476190476191</v>
      </c>
      <c r="J301" s="31">
        <f>D301/C301</f>
        <v>4.5652173913043477</v>
      </c>
      <c r="K301" s="32">
        <f>-(G301-T$2)/T$3</f>
        <v>-0.25834428591199016</v>
      </c>
      <c r="L301" s="32">
        <f>-(H301-U$2)/U$3</f>
        <v>0.30312361083312339</v>
      </c>
      <c r="M301" s="32">
        <f>(I301-V$2)/V$3</f>
        <v>-1.1729837751576382</v>
      </c>
      <c r="N301" s="32">
        <f>AVERAGE(K301*(1+$W$4),L301*(1-$W$4*2),M301*(1+$W$4))</f>
        <v>-0.54586609030682454</v>
      </c>
      <c r="O301" s="31">
        <f>N301*D301</f>
        <v>-57.315939482216578</v>
      </c>
      <c r="P301" s="33" t="str">
        <f>IF(SUMIF(LHP!A:A,A301,LHP!C:C)&gt;=1,"L",IF(SUMIF(RHP!A:A,A301,RHP!C:C)&gt;=1,"R","?"))</f>
        <v>L</v>
      </c>
      <c r="Q301" s="36">
        <f>IFERROR(-100*_xlfn.XMATCH(A301,Injuries!A:A),O301)</f>
        <v>-57.315939482216578</v>
      </c>
    </row>
    <row r="302" spans="1:17" x14ac:dyDescent="0.2">
      <c r="A302" t="s">
        <v>327</v>
      </c>
      <c r="B302" t="s">
        <v>49</v>
      </c>
      <c r="C302">
        <v>11</v>
      </c>
      <c r="D302">
        <v>57</v>
      </c>
      <c r="E302">
        <v>8</v>
      </c>
      <c r="F302">
        <v>10</v>
      </c>
      <c r="G302" s="2">
        <v>0.30599999999999999</v>
      </c>
      <c r="H302" s="30">
        <f>E302/D302</f>
        <v>0.14035087719298245</v>
      </c>
      <c r="I302" s="30">
        <f>F302/D302</f>
        <v>0.17543859649122806</v>
      </c>
      <c r="J302" s="31">
        <f>D302/C302</f>
        <v>5.1818181818181817</v>
      </c>
      <c r="K302" s="32">
        <f>-(G302-T$2)/T$3</f>
        <v>-1.1324433867920545</v>
      </c>
      <c r="L302" s="32">
        <f>-(H302-U$2)/U$3</f>
        <v>-0.88883038894133692</v>
      </c>
      <c r="M302" s="32">
        <f>(I302-V$2)/V$3</f>
        <v>-0.98968787550925852</v>
      </c>
      <c r="N302" s="32">
        <f>AVERAGE(K302*(1+$W$4),L302*(1-$W$4*2),M302*(1+$W$4))</f>
        <v>-1.0323597574491032</v>
      </c>
      <c r="O302" s="31">
        <f>N302*D302</f>
        <v>-58.844506174598884</v>
      </c>
      <c r="P302" s="33" t="str">
        <f>IF(SUMIF(LHP!A:A,A302,LHP!C:C)&gt;=1,"L",IF(SUMIF(RHP!A:A,A302,RHP!C:C)&gt;=1,"R","?"))</f>
        <v>R</v>
      </c>
      <c r="Q302" s="36">
        <f>IFERROR(-100*_xlfn.XMATCH(A302,Injuries!A:A),O302)</f>
        <v>-58.844506174598884</v>
      </c>
    </row>
    <row r="303" spans="1:17" x14ac:dyDescent="0.2">
      <c r="A303" t="s">
        <v>205</v>
      </c>
      <c r="B303" t="s">
        <v>105</v>
      </c>
      <c r="C303">
        <v>4</v>
      </c>
      <c r="D303">
        <v>60</v>
      </c>
      <c r="E303">
        <v>6</v>
      </c>
      <c r="F303">
        <v>5</v>
      </c>
      <c r="G303" s="2">
        <v>0.24099999999999999</v>
      </c>
      <c r="H303" s="30">
        <f>E303/D303</f>
        <v>0.1</v>
      </c>
      <c r="I303" s="30">
        <f>F303/D303</f>
        <v>8.3333333333333329E-2</v>
      </c>
      <c r="J303" s="31">
        <f>D303/C303</f>
        <v>15</v>
      </c>
      <c r="K303" s="32">
        <f>-(G303-T$2)/T$3</f>
        <v>-0.1178640732705511</v>
      </c>
      <c r="L303" s="32">
        <f>-(H303-U$2)/U$3</f>
        <v>-8.5340863556118227E-3</v>
      </c>
      <c r="M303" s="32">
        <f>(I303-V$2)/V$3</f>
        <v>-2.2371183036718438</v>
      </c>
      <c r="N303" s="32">
        <f>AVERAGE(K303*(1+$W$4),L303*(1-$W$4*2),M303*(1+$W$4))</f>
        <v>-0.98266500478526664</v>
      </c>
      <c r="O303" s="31">
        <f>N303*D303</f>
        <v>-58.959900287116</v>
      </c>
      <c r="P303" s="33" t="str">
        <f>IF(SUMIF(LHP!A:A,A303,LHP!C:C)&gt;=1,"L",IF(SUMIF(RHP!A:A,A303,RHP!C:C)&gt;=1,"R","?"))</f>
        <v>L</v>
      </c>
      <c r="Q303" s="36">
        <f>IFERROR(-100*_xlfn.XMATCH(A303,Injuries!A:A),O303)</f>
        <v>-58.959900287116</v>
      </c>
    </row>
    <row r="304" spans="1:17" x14ac:dyDescent="0.2">
      <c r="A304" t="s">
        <v>255</v>
      </c>
      <c r="B304" t="s">
        <v>16</v>
      </c>
      <c r="C304">
        <v>30</v>
      </c>
      <c r="D304">
        <v>102</v>
      </c>
      <c r="E304">
        <v>9</v>
      </c>
      <c r="F304">
        <v>17</v>
      </c>
      <c r="G304" s="2">
        <v>0.25800000000000001</v>
      </c>
      <c r="H304" s="30">
        <f>E304/D304</f>
        <v>8.8235294117647065E-2</v>
      </c>
      <c r="I304" s="30">
        <f>F304/D304</f>
        <v>0.16666666666666666</v>
      </c>
      <c r="J304" s="31">
        <f>D304/C304</f>
        <v>3.4</v>
      </c>
      <c r="K304" s="32">
        <f>-(G304-T$2)/T$3</f>
        <v>-0.38321558603771377</v>
      </c>
      <c r="L304" s="32">
        <f>-(H304-U$2)/U$3</f>
        <v>0.24812519368217001</v>
      </c>
      <c r="M304" s="32">
        <f>(I304-V$2)/V$3</f>
        <v>-1.1084907734295046</v>
      </c>
      <c r="N304" s="32">
        <f>AVERAGE(K304*(1+$W$4),L304*(1-$W$4*2),M304*(1+$W$4))</f>
        <v>-0.58019011749764604</v>
      </c>
      <c r="O304" s="31">
        <f>N304*D304</f>
        <v>-59.179391984759896</v>
      </c>
      <c r="P304" s="33" t="str">
        <f>IF(SUMIF(LHP!A:A,A304,LHP!C:C)&gt;=1,"L",IF(SUMIF(RHP!A:A,A304,RHP!C:C)&gt;=1,"R","?"))</f>
        <v>L</v>
      </c>
      <c r="Q304" s="36">
        <f>IFERROR(-100*_xlfn.XMATCH(A304,Injuries!A:A),O304)</f>
        <v>-59.179391984759896</v>
      </c>
    </row>
    <row r="305" spans="1:17" x14ac:dyDescent="0.2">
      <c r="A305" t="s">
        <v>248</v>
      </c>
      <c r="B305" t="s">
        <v>66</v>
      </c>
      <c r="C305">
        <v>17</v>
      </c>
      <c r="D305">
        <v>83</v>
      </c>
      <c r="E305">
        <v>7</v>
      </c>
      <c r="F305">
        <v>17</v>
      </c>
      <c r="G305" s="2">
        <v>0.32</v>
      </c>
      <c r="H305" s="30">
        <f>E305/D305</f>
        <v>8.4337349397590355E-2</v>
      </c>
      <c r="I305" s="30">
        <f>F305/D305</f>
        <v>0.20481927710843373</v>
      </c>
      <c r="J305" s="31">
        <f>D305/C305</f>
        <v>4.882352941176471</v>
      </c>
      <c r="K305" s="32">
        <f>-(G305-T$2)/T$3</f>
        <v>-1.3509681620120708</v>
      </c>
      <c r="L305" s="32">
        <f>-(H305-U$2)/U$3</f>
        <v>0.3331629069477004</v>
      </c>
      <c r="M305" s="32">
        <f>(I305-V$2)/V$3</f>
        <v>-0.591769735487229</v>
      </c>
      <c r="N305" s="32">
        <f>AVERAGE(K305*(1+$W$4),L305*(1-$W$4*2),M305*(1+$W$4))</f>
        <v>-0.7539469728000916</v>
      </c>
      <c r="O305" s="31">
        <f>N305*D305</f>
        <v>-62.577598742407602</v>
      </c>
      <c r="P305" s="33" t="str">
        <f>IF(SUMIF(LHP!A:A,A305,LHP!C:C)&gt;=1,"L",IF(SUMIF(RHP!A:A,A305,RHP!C:C)&gt;=1,"R","?"))</f>
        <v>R</v>
      </c>
      <c r="Q305" s="36">
        <f>IFERROR(-100*_xlfn.XMATCH(A305,Injuries!A:A),O305)</f>
        <v>-62.577598742407602</v>
      </c>
    </row>
    <row r="306" spans="1:17" x14ac:dyDescent="0.2">
      <c r="A306" t="s">
        <v>263</v>
      </c>
      <c r="B306" t="s">
        <v>41</v>
      </c>
      <c r="C306">
        <v>12</v>
      </c>
      <c r="D306">
        <v>95</v>
      </c>
      <c r="E306">
        <v>11</v>
      </c>
      <c r="F306">
        <v>19</v>
      </c>
      <c r="G306" s="2">
        <v>0.28599999999999998</v>
      </c>
      <c r="H306" s="30">
        <f>E306/D306</f>
        <v>0.11578947368421053</v>
      </c>
      <c r="I306" s="30">
        <f>F306/D306</f>
        <v>0.2</v>
      </c>
      <c r="J306" s="31">
        <f>D306/C306</f>
        <v>7.916666666666667</v>
      </c>
      <c r="K306" s="32">
        <f>-(G306-T$2)/T$3</f>
        <v>-0.82026513647774546</v>
      </c>
      <c r="L306" s="32">
        <f>-(H306-U$2)/U$3</f>
        <v>-0.35299785693263469</v>
      </c>
      <c r="M306" s="32">
        <f>(I306-V$2)/V$3</f>
        <v>-0.65703976133256892</v>
      </c>
      <c r="N306" s="32">
        <f>AVERAGE(K306*(1+$W$4),L306*(1-$W$4*2),M306*(1+$W$4))</f>
        <v>-0.67437668357640346</v>
      </c>
      <c r="O306" s="31">
        <f>N306*D306</f>
        <v>-64.065784939758331</v>
      </c>
      <c r="P306" s="33" t="str">
        <f>IF(SUMIF(LHP!A:A,A306,LHP!C:C)&gt;=1,"L",IF(SUMIF(RHP!A:A,A306,RHP!C:C)&gt;=1,"R","?"))</f>
        <v>R</v>
      </c>
      <c r="Q306" s="36">
        <f>IFERROR(-100*_xlfn.XMATCH(A306,Injuries!A:A),O306)</f>
        <v>-64.065784939758331</v>
      </c>
    </row>
    <row r="307" spans="1:17" x14ac:dyDescent="0.2">
      <c r="A307" t="s">
        <v>127</v>
      </c>
      <c r="B307" t="s">
        <v>30</v>
      </c>
      <c r="C307">
        <v>24</v>
      </c>
      <c r="D307">
        <v>110</v>
      </c>
      <c r="E307">
        <v>11</v>
      </c>
      <c r="F307">
        <v>21</v>
      </c>
      <c r="G307" s="2">
        <v>0.27300000000000002</v>
      </c>
      <c r="H307" s="30">
        <f>E307/D307</f>
        <v>0.1</v>
      </c>
      <c r="I307" s="30">
        <f>F307/D307</f>
        <v>0.19090909090909092</v>
      </c>
      <c r="J307" s="31">
        <f>D307/C307</f>
        <v>4.583333333333333</v>
      </c>
      <c r="K307" s="32">
        <f>-(G307-T$2)/T$3</f>
        <v>-0.61734927377344551</v>
      </c>
      <c r="L307" s="32">
        <f>-(H307-U$2)/U$3</f>
        <v>-8.5340863556118227E-3</v>
      </c>
      <c r="M307" s="32">
        <f>(I307-V$2)/V$3</f>
        <v>-0.78016276463173317</v>
      </c>
      <c r="N307" s="32">
        <f>AVERAGE(K307*(1+$W$4),L307*(1-$W$4*2),M307*(1+$W$4))</f>
        <v>-0.58371903039475981</v>
      </c>
      <c r="O307" s="31">
        <f>N307*D307</f>
        <v>-64.209093343423575</v>
      </c>
      <c r="P307" s="33" t="str">
        <f>IF(SUMIF(LHP!A:A,A307,LHP!C:C)&gt;=1,"L",IF(SUMIF(RHP!A:A,A307,RHP!C:C)&gt;=1,"R","?"))</f>
        <v>R</v>
      </c>
      <c r="Q307" s="36">
        <f>IFERROR(-100*_xlfn.XMATCH(A307,Injuries!A:A),O307)</f>
        <v>-64.209093343423575</v>
      </c>
    </row>
    <row r="308" spans="1:17" x14ac:dyDescent="0.2">
      <c r="A308" t="s">
        <v>229</v>
      </c>
      <c r="B308" t="s">
        <v>21</v>
      </c>
      <c r="C308">
        <v>20</v>
      </c>
      <c r="D308">
        <v>103</v>
      </c>
      <c r="E308">
        <v>10</v>
      </c>
      <c r="F308">
        <v>20</v>
      </c>
      <c r="G308" s="2">
        <v>0.28599999999999998</v>
      </c>
      <c r="H308" s="30">
        <f>E308/D308</f>
        <v>9.7087378640776698E-2</v>
      </c>
      <c r="I308" s="30">
        <f>F308/D308</f>
        <v>0.1941747572815534</v>
      </c>
      <c r="J308" s="31">
        <f>D308/C308</f>
        <v>5.15</v>
      </c>
      <c r="K308" s="32">
        <f>-(G308-T$2)/T$3</f>
        <v>-0.82026513647774546</v>
      </c>
      <c r="L308" s="32">
        <f>-(H308-U$2)/U$3</f>
        <v>5.5007774236266356E-2</v>
      </c>
      <c r="M308" s="32">
        <f>(I308-V$2)/V$3</f>
        <v>-0.73593411296115974</v>
      </c>
      <c r="N308" s="32">
        <f>AVERAGE(K308*(1+$W$4),L308*(1-$W$4*2),M308*(1+$W$4))</f>
        <v>-0.639248391560166</v>
      </c>
      <c r="O308" s="31">
        <f>N308*D308</f>
        <v>-65.842584330697093</v>
      </c>
      <c r="P308" s="33" t="str">
        <f>IF(SUMIF(LHP!A:A,A308,LHP!C:C)&gt;=1,"L",IF(SUMIF(RHP!A:A,A308,RHP!C:C)&gt;=1,"R","?"))</f>
        <v>R</v>
      </c>
      <c r="Q308" s="36">
        <f>IFERROR(-100*_xlfn.XMATCH(A308,Injuries!A:A),O308)</f>
        <v>-65.842584330697093</v>
      </c>
    </row>
    <row r="309" spans="1:17" x14ac:dyDescent="0.2">
      <c r="A309" t="s">
        <v>283</v>
      </c>
      <c r="B309" t="s">
        <v>20</v>
      </c>
      <c r="C309">
        <v>14</v>
      </c>
      <c r="D309">
        <v>91</v>
      </c>
      <c r="E309">
        <v>9</v>
      </c>
      <c r="F309">
        <v>12</v>
      </c>
      <c r="G309" s="2">
        <v>0.24399999999999999</v>
      </c>
      <c r="H309" s="30">
        <f>E309/D309</f>
        <v>9.8901098901098897E-2</v>
      </c>
      <c r="I309" s="30">
        <f>F309/D309</f>
        <v>0.13186813186813187</v>
      </c>
      <c r="J309" s="31">
        <f>D309/C309</f>
        <v>6.5</v>
      </c>
      <c r="K309" s="32">
        <f>-(G309-T$2)/T$3</f>
        <v>-0.16469081081769746</v>
      </c>
      <c r="L309" s="32">
        <f>-(H309-U$2)/U$3</f>
        <v>1.5439582658906478E-2</v>
      </c>
      <c r="M309" s="32">
        <f>(I309-V$2)/V$3</f>
        <v>-1.5797857860581737</v>
      </c>
      <c r="N309" s="32">
        <f>AVERAGE(K309*(1+$W$4),L309*(1-$W$4*2),M309*(1+$W$4))</f>
        <v>-0.72429198492179525</v>
      </c>
      <c r="O309" s="31">
        <f>N309*D309</f>
        <v>-65.910570627883374</v>
      </c>
      <c r="P309" s="33" t="str">
        <f>IF(SUMIF(LHP!A:A,A309,LHP!C:C)&gt;=1,"L",IF(SUMIF(RHP!A:A,A309,RHP!C:C)&gt;=1,"R","?"))</f>
        <v>R</v>
      </c>
      <c r="Q309" s="36">
        <f>IFERROR(-100*_xlfn.XMATCH(A309,Injuries!A:A),O309)</f>
        <v>-65.910570627883374</v>
      </c>
    </row>
    <row r="310" spans="1:17" x14ac:dyDescent="0.2">
      <c r="A310" t="s">
        <v>247</v>
      </c>
      <c r="B310" t="s">
        <v>41</v>
      </c>
      <c r="C310">
        <v>4</v>
      </c>
      <c r="D310">
        <v>52</v>
      </c>
      <c r="E310">
        <v>5</v>
      </c>
      <c r="F310">
        <v>6</v>
      </c>
      <c r="G310" s="2">
        <v>0.31900000000000001</v>
      </c>
      <c r="H310" s="30">
        <f>E310/D310</f>
        <v>9.6153846153846159E-2</v>
      </c>
      <c r="I310" s="30">
        <f>F310/D310</f>
        <v>0.11538461538461539</v>
      </c>
      <c r="J310" s="31">
        <f>D310/C310</f>
        <v>13</v>
      </c>
      <c r="K310" s="32">
        <f>-(G310-T$2)/T$3</f>
        <v>-1.3353592494963553</v>
      </c>
      <c r="L310" s="32">
        <f>-(H310-U$2)/U$3</f>
        <v>7.5373755195201481E-2</v>
      </c>
      <c r="M310" s="32">
        <f>(I310-V$2)/V$3</f>
        <v>-1.8030307920401747</v>
      </c>
      <c r="N310" s="32">
        <f>AVERAGE(K310*(1+$W$4),L310*(1-$W$4*2),M310*(1+$W$4))</f>
        <v>-1.2951002247743539</v>
      </c>
      <c r="O310" s="31">
        <f>N310*D310</f>
        <v>-67.345211688266403</v>
      </c>
      <c r="P310" s="33" t="str">
        <f>IF(SUMIF(LHP!A:A,A310,LHP!C:C)&gt;=1,"L",IF(SUMIF(RHP!A:A,A310,RHP!C:C)&gt;=1,"R","?"))</f>
        <v>R</v>
      </c>
      <c r="Q310" s="36">
        <f>IFERROR(-100*_xlfn.XMATCH(A310,Injuries!A:A),O310)</f>
        <v>-67.345211688266403</v>
      </c>
    </row>
    <row r="311" spans="1:17" x14ac:dyDescent="0.2">
      <c r="A311" t="s">
        <v>311</v>
      </c>
      <c r="B311" t="s">
        <v>37</v>
      </c>
      <c r="C311">
        <v>20</v>
      </c>
      <c r="D311">
        <v>100</v>
      </c>
      <c r="E311">
        <v>10</v>
      </c>
      <c r="F311">
        <v>22</v>
      </c>
      <c r="G311" s="2">
        <v>0.315</v>
      </c>
      <c r="H311" s="30">
        <f>E311/D311</f>
        <v>0.1</v>
      </c>
      <c r="I311" s="30">
        <f>F311/D311</f>
        <v>0.22</v>
      </c>
      <c r="J311" s="31">
        <f>D311/C311</f>
        <v>5</v>
      </c>
      <c r="K311" s="32">
        <f>-(G311-T$2)/T$3</f>
        <v>-1.2729235994334935</v>
      </c>
      <c r="L311" s="32">
        <f>-(H311-U$2)/U$3</f>
        <v>-8.5340863556118227E-3</v>
      </c>
      <c r="M311" s="32">
        <f>(I311-V$2)/V$3</f>
        <v>-0.38616915407440766</v>
      </c>
      <c r="N311" s="32">
        <f>AVERAGE(K311*(1+$W$4),L311*(1-$W$4*2),M311*(1+$W$4))</f>
        <v>-0.69271099502089417</v>
      </c>
      <c r="O311" s="31">
        <f>N311*D311</f>
        <v>-69.271099502089413</v>
      </c>
      <c r="P311" s="33" t="str">
        <f>IF(SUMIF(LHP!A:A,A311,LHP!C:C)&gt;=1,"L",IF(SUMIF(RHP!A:A,A311,RHP!C:C)&gt;=1,"R","?"))</f>
        <v>R</v>
      </c>
      <c r="Q311" s="36">
        <f>IFERROR(-100*_xlfn.XMATCH(A311,Injuries!A:A),O311)</f>
        <v>-69.271099502089413</v>
      </c>
    </row>
    <row r="312" spans="1:17" x14ac:dyDescent="0.2">
      <c r="A312" t="s">
        <v>305</v>
      </c>
      <c r="B312" t="s">
        <v>27</v>
      </c>
      <c r="C312">
        <v>8</v>
      </c>
      <c r="D312">
        <v>77</v>
      </c>
      <c r="E312">
        <v>3</v>
      </c>
      <c r="F312">
        <v>13</v>
      </c>
      <c r="G312" s="2">
        <v>0.33800000000000002</v>
      </c>
      <c r="H312" s="30">
        <f>E312/D312</f>
        <v>3.896103896103896E-2</v>
      </c>
      <c r="I312" s="30">
        <f>F312/D312</f>
        <v>0.16883116883116883</v>
      </c>
      <c r="J312" s="31">
        <f>D312/C312</f>
        <v>9.625</v>
      </c>
      <c r="K312" s="32">
        <f>-(G312-T$2)/T$3</f>
        <v>-1.6319285872949489</v>
      </c>
      <c r="L312" s="32">
        <f>-(H312-U$2)/U$3</f>
        <v>1.3230942561780745</v>
      </c>
      <c r="M312" s="32">
        <f>(I312-V$2)/V$3</f>
        <v>-1.0791757726439892</v>
      </c>
      <c r="N312" s="32">
        <f>AVERAGE(K312*(1+$W$4),L312*(1-$W$4*2),M312*(1+$W$4))</f>
        <v>-0.90911110727821176</v>
      </c>
      <c r="O312" s="31">
        <f>N312*D312</f>
        <v>-70.001555260422307</v>
      </c>
      <c r="P312" s="33" t="str">
        <f>IF(SUMIF(LHP!A:A,A312,LHP!C:C)&gt;=1,"L",IF(SUMIF(RHP!A:A,A312,RHP!C:C)&gt;=1,"R","?"))</f>
        <v>R</v>
      </c>
      <c r="Q312" s="36">
        <f>IFERROR(-100*_xlfn.XMATCH(A312,Injuries!A:A),O312)</f>
        <v>-70.001555260422307</v>
      </c>
    </row>
    <row r="313" spans="1:17" x14ac:dyDescent="0.2">
      <c r="A313" t="s">
        <v>51</v>
      </c>
      <c r="B313" t="s">
        <v>34</v>
      </c>
      <c r="C313">
        <v>5</v>
      </c>
      <c r="D313">
        <v>29</v>
      </c>
      <c r="E313">
        <v>4</v>
      </c>
      <c r="F313">
        <v>1</v>
      </c>
      <c r="G313" s="2">
        <v>0.4</v>
      </c>
      <c r="H313" s="30">
        <f>E313/D313</f>
        <v>0.13793103448275862</v>
      </c>
      <c r="I313" s="30">
        <f>F313/D313</f>
        <v>3.4482758620689655E-2</v>
      </c>
      <c r="J313" s="31">
        <f>D313/C313</f>
        <v>5.8</v>
      </c>
      <c r="K313" s="32">
        <f>-(G313-T$2)/T$3</f>
        <v>-2.599681163269306</v>
      </c>
      <c r="L313" s="32">
        <f>-(H313-U$2)/U$3</f>
        <v>-0.83603900647742546</v>
      </c>
      <c r="M313" s="32">
        <f>(I313-V$2)/V$3</f>
        <v>-2.8987275455380419</v>
      </c>
      <c r="N313" s="32">
        <f>AVERAGE(K313*(1+$W$4),L313*(1-$W$4*2),M313*(1+$W$4))</f>
        <v>-2.4303434630826324</v>
      </c>
      <c r="O313" s="31">
        <f>N313*D313</f>
        <v>-70.479960429396343</v>
      </c>
      <c r="P313" s="33" t="str">
        <f>IF(SUMIF(LHP!A:A,A313,LHP!C:C)&gt;=1,"L",IF(SUMIF(RHP!A:A,A313,RHP!C:C)&gt;=1,"R","?"))</f>
        <v>L</v>
      </c>
      <c r="Q313" s="36">
        <f>IFERROR(-100*_xlfn.XMATCH(A313,Injuries!A:A),O313)</f>
        <v>-70.479960429396343</v>
      </c>
    </row>
    <row r="314" spans="1:17" x14ac:dyDescent="0.2">
      <c r="A314" t="s">
        <v>480</v>
      </c>
      <c r="B314" t="s">
        <v>34</v>
      </c>
      <c r="C314">
        <v>8</v>
      </c>
      <c r="D314">
        <v>53</v>
      </c>
      <c r="E314">
        <v>8</v>
      </c>
      <c r="F314">
        <v>7</v>
      </c>
      <c r="G314" s="2">
        <v>0.311</v>
      </c>
      <c r="H314" s="30">
        <f>E314/D314</f>
        <v>0.15094339622641509</v>
      </c>
      <c r="I314" s="30">
        <f>F314/D314</f>
        <v>0.13207547169811321</v>
      </c>
      <c r="J314" s="31">
        <f>D314/C314</f>
        <v>6.625</v>
      </c>
      <c r="K314" s="32">
        <f>-(G314-T$2)/T$3</f>
        <v>-1.2104879493706318</v>
      </c>
      <c r="L314" s="32">
        <f>-(H314-U$2)/U$3</f>
        <v>-1.1199171951984594</v>
      </c>
      <c r="M314" s="32">
        <f>(I314-V$2)/V$3</f>
        <v>-1.5769776727753813</v>
      </c>
      <c r="N314" s="32">
        <f>AVERAGE(K314*(1+$W$4),L314*(1-$W$4*2),M314*(1+$W$4))</f>
        <v>-1.3480968750939153</v>
      </c>
      <c r="O314" s="31">
        <f>N314*D314</f>
        <v>-71.449134379977508</v>
      </c>
      <c r="P314" s="33" t="str">
        <f>IF(SUMIF(LHP!A:A,A314,LHP!C:C)&gt;=1,"L",IF(SUMIF(RHP!A:A,A314,RHP!C:C)&gt;=1,"R","?"))</f>
        <v>R</v>
      </c>
      <c r="Q314" s="36">
        <f>IFERROR(-100*_xlfn.XMATCH(A314,Injuries!A:A),O314)</f>
        <v>-71.449134379977508</v>
      </c>
    </row>
    <row r="315" spans="1:17" x14ac:dyDescent="0.2">
      <c r="A315" t="s">
        <v>218</v>
      </c>
      <c r="B315" t="s">
        <v>12</v>
      </c>
      <c r="C315">
        <v>27</v>
      </c>
      <c r="D315">
        <v>97</v>
      </c>
      <c r="E315">
        <v>10</v>
      </c>
      <c r="F315">
        <v>18</v>
      </c>
      <c r="G315" s="2">
        <v>0.29099999999999998</v>
      </c>
      <c r="H315" s="30">
        <f>E315/D315</f>
        <v>0.10309278350515463</v>
      </c>
      <c r="I315" s="30">
        <f>F315/D315</f>
        <v>0.18556701030927836</v>
      </c>
      <c r="J315" s="31">
        <f>D315/C315</f>
        <v>3.5925925925925926</v>
      </c>
      <c r="K315" s="32">
        <f>-(G315-T$2)/T$3</f>
        <v>-0.89830969905632274</v>
      </c>
      <c r="L315" s="32">
        <f>-(H315-U$2)/U$3</f>
        <v>-7.6006371313997526E-2</v>
      </c>
      <c r="M315" s="32">
        <f>(I315-V$2)/V$3</f>
        <v>-0.8525133954363967</v>
      </c>
      <c r="N315" s="32">
        <f>AVERAGE(K315*(1+$W$4),L315*(1-$W$4*2),M315*(1+$W$4))</f>
        <v>-0.74217735125763262</v>
      </c>
      <c r="O315" s="31">
        <f>N315*D315</f>
        <v>-71.99120307199037</v>
      </c>
      <c r="P315" s="33" t="str">
        <f>IF(SUMIF(LHP!A:A,A315,LHP!C:C)&gt;=1,"L",IF(SUMIF(RHP!A:A,A315,RHP!C:C)&gt;=1,"R","?"))</f>
        <v>L</v>
      </c>
      <c r="Q315" s="36">
        <f>IFERROR(-100*_xlfn.XMATCH(A315,Injuries!A:A),O315)</f>
        <v>-71.99120307199037</v>
      </c>
    </row>
    <row r="316" spans="1:17" x14ac:dyDescent="0.2">
      <c r="A316" t="s">
        <v>240</v>
      </c>
      <c r="B316" t="s">
        <v>32</v>
      </c>
      <c r="C316">
        <v>26</v>
      </c>
      <c r="D316">
        <v>124</v>
      </c>
      <c r="E316">
        <v>17</v>
      </c>
      <c r="F316">
        <v>20</v>
      </c>
      <c r="G316" s="2">
        <v>0.22900000000000001</v>
      </c>
      <c r="H316" s="30">
        <f>E316/D316</f>
        <v>0.13709677419354838</v>
      </c>
      <c r="I316" s="30">
        <f>F316/D316</f>
        <v>0.16129032258064516</v>
      </c>
      <c r="J316" s="31">
        <f>D316/C316</f>
        <v>4.7692307692307692</v>
      </c>
      <c r="K316" s="32">
        <f>-(G316-T$2)/T$3</f>
        <v>6.9442876918033872E-2</v>
      </c>
      <c r="L316" s="32">
        <f>-(H316-U$2)/U$3</f>
        <v>-0.81783875163603648</v>
      </c>
      <c r="M316" s="32">
        <f>(I316-V$2)/V$3</f>
        <v>-1.1813054527999782</v>
      </c>
      <c r="N316" s="32">
        <f>AVERAGE(K316*(1+$W$4),L316*(1-$W$4*2),M316*(1+$W$4))</f>
        <v>-0.59958253189014954</v>
      </c>
      <c r="O316" s="31">
        <f>N316*D316</f>
        <v>-74.348233954378543</v>
      </c>
      <c r="P316" s="33" t="str">
        <f>IF(SUMIF(LHP!A:A,A316,LHP!C:C)&gt;=1,"L",IF(SUMIF(RHP!A:A,A316,RHP!C:C)&gt;=1,"R","?"))</f>
        <v>R</v>
      </c>
      <c r="Q316" s="36">
        <f>IFERROR(-100*_xlfn.XMATCH(A316,Injuries!A:A),O316)</f>
        <v>-74.348233954378543</v>
      </c>
    </row>
    <row r="317" spans="1:17" x14ac:dyDescent="0.2">
      <c r="A317" t="s">
        <v>300</v>
      </c>
      <c r="B317" t="s">
        <v>25</v>
      </c>
      <c r="C317">
        <v>7</v>
      </c>
      <c r="D317">
        <v>51</v>
      </c>
      <c r="E317">
        <v>4</v>
      </c>
      <c r="F317">
        <v>5</v>
      </c>
      <c r="G317" s="2">
        <v>0.34</v>
      </c>
      <c r="H317" s="30">
        <f>E317/D317</f>
        <v>7.8431372549019607E-2</v>
      </c>
      <c r="I317" s="30">
        <f>F317/D317</f>
        <v>9.8039215686274508E-2</v>
      </c>
      <c r="J317" s="31">
        <f>D317/C317</f>
        <v>7.2857142857142856</v>
      </c>
      <c r="K317" s="32">
        <f>-(G317-T$2)/T$3</f>
        <v>-1.6631464123263797</v>
      </c>
      <c r="L317" s="32">
        <f>-(H317-U$2)/U$3</f>
        <v>0.46200792704698834</v>
      </c>
      <c r="M317" s="32">
        <f>(I317-V$2)/V$3</f>
        <v>-2.0379487395114309</v>
      </c>
      <c r="N317" s="32">
        <f>AVERAGE(K317*(1+$W$4),L317*(1-$W$4*2),M317*(1+$W$4))</f>
        <v>-1.465121658757923</v>
      </c>
      <c r="O317" s="31">
        <f>N317*D317</f>
        <v>-74.721204596654076</v>
      </c>
      <c r="P317" s="33" t="str">
        <f>IF(SUMIF(LHP!A:A,A317,LHP!C:C)&gt;=1,"L",IF(SUMIF(RHP!A:A,A317,RHP!C:C)&gt;=1,"R","?"))</f>
        <v>R</v>
      </c>
      <c r="Q317" s="36">
        <f>IFERROR(-100*_xlfn.XMATCH(A317,Injuries!A:A),O317)</f>
        <v>-74.721204596654076</v>
      </c>
    </row>
    <row r="318" spans="1:17" x14ac:dyDescent="0.2">
      <c r="A318" t="s">
        <v>326</v>
      </c>
      <c r="B318" t="s">
        <v>30</v>
      </c>
      <c r="C318">
        <v>8</v>
      </c>
      <c r="D318">
        <v>85</v>
      </c>
      <c r="E318">
        <v>10</v>
      </c>
      <c r="F318">
        <v>17</v>
      </c>
      <c r="G318" s="2">
        <v>0.31900000000000001</v>
      </c>
      <c r="H318" s="30">
        <f>E318/D318</f>
        <v>0.11764705882352941</v>
      </c>
      <c r="I318" s="30">
        <f>F318/D318</f>
        <v>0.2</v>
      </c>
      <c r="J318" s="31">
        <f>D318/C318</f>
        <v>10.625</v>
      </c>
      <c r="K318" s="32">
        <f>-(G318-T$2)/T$3</f>
        <v>-1.3353592494963553</v>
      </c>
      <c r="L318" s="32">
        <f>-(H318-U$2)/U$3</f>
        <v>-0.39352300641228444</v>
      </c>
      <c r="M318" s="32">
        <f>(I318-V$2)/V$3</f>
        <v>-0.65703976133256892</v>
      </c>
      <c r="N318" s="32">
        <f>AVERAGE(K318*(1+$W$4),L318*(1-$W$4*2),M318*(1+$W$4))</f>
        <v>-0.8957534222474326</v>
      </c>
      <c r="O318" s="31">
        <f>N318*D318</f>
        <v>-76.139040891031769</v>
      </c>
      <c r="P318" s="33" t="str">
        <f>IF(SUMIF(LHP!A:A,A318,LHP!C:C)&gt;=1,"L",IF(SUMIF(RHP!A:A,A318,RHP!C:C)&gt;=1,"R","?"))</f>
        <v>R</v>
      </c>
      <c r="Q318" s="36">
        <f>IFERROR(-100*_xlfn.XMATCH(A318,Injuries!A:A),O318)</f>
        <v>-76.139040891031769</v>
      </c>
    </row>
    <row r="319" spans="1:17" x14ac:dyDescent="0.2">
      <c r="A319" t="s">
        <v>294</v>
      </c>
      <c r="B319" t="s">
        <v>41</v>
      </c>
      <c r="C319">
        <v>19</v>
      </c>
      <c r="D319">
        <v>81</v>
      </c>
      <c r="E319">
        <v>11</v>
      </c>
      <c r="F319">
        <v>16</v>
      </c>
      <c r="G319" s="2">
        <v>0.314</v>
      </c>
      <c r="H319" s="30">
        <f>E319/D319</f>
        <v>0.13580246913580246</v>
      </c>
      <c r="I319" s="30">
        <f>F319/D319</f>
        <v>0.19753086419753085</v>
      </c>
      <c r="J319" s="31">
        <f>D319/C319</f>
        <v>4.2631578947368425</v>
      </c>
      <c r="K319" s="32">
        <f>-(G319-T$2)/T$3</f>
        <v>-1.257314686917778</v>
      </c>
      <c r="L319" s="32">
        <f>-(H319-U$2)/U$3</f>
        <v>-0.78960214227305869</v>
      </c>
      <c r="M319" s="32">
        <f>(I319-V$2)/V$3</f>
        <v>-0.69048057704345334</v>
      </c>
      <c r="N319" s="32">
        <f>AVERAGE(K319*(1+$W$4),L319*(1-$W$4*2),M319*(1+$W$4))</f>
        <v>-0.94318171702935627</v>
      </c>
      <c r="O319" s="31">
        <f>N319*D319</f>
        <v>-76.397719079377865</v>
      </c>
      <c r="P319" s="33" t="str">
        <f>IF(SUMIF(LHP!A:A,A319,LHP!C:C)&gt;=1,"L",IF(SUMIF(RHP!A:A,A319,RHP!C:C)&gt;=1,"R","?"))</f>
        <v>L</v>
      </c>
      <c r="Q319" s="36">
        <f>IFERROR(-100*_xlfn.XMATCH(A319,Injuries!A:A),O319)</f>
        <v>-76.397719079377865</v>
      </c>
    </row>
    <row r="320" spans="1:17" x14ac:dyDescent="0.2">
      <c r="A320" t="s">
        <v>315</v>
      </c>
      <c r="B320" t="s">
        <v>32</v>
      </c>
      <c r="C320">
        <v>16</v>
      </c>
      <c r="D320">
        <v>79</v>
      </c>
      <c r="E320">
        <v>11</v>
      </c>
      <c r="F320">
        <v>16</v>
      </c>
      <c r="G320" s="2">
        <v>0.32300000000000001</v>
      </c>
      <c r="H320" s="30">
        <f>E320/D320</f>
        <v>0.13924050632911392</v>
      </c>
      <c r="I320" s="30">
        <f>F320/D320</f>
        <v>0.20253164556962025</v>
      </c>
      <c r="J320" s="31">
        <f>D320/C320</f>
        <v>4.9375</v>
      </c>
      <c r="K320" s="32">
        <f>-(G320-T$2)/T$3</f>
        <v>-1.3977948995592171</v>
      </c>
      <c r="L320" s="32">
        <f>-(H320-U$2)/U$3</f>
        <v>-0.8646064950892256</v>
      </c>
      <c r="M320" s="32">
        <f>(I320-V$2)/V$3</f>
        <v>-0.62275234269229551</v>
      </c>
      <c r="N320" s="32">
        <f>AVERAGE(K320*(1+$W$4),L320*(1-$W$4*2),M320*(1+$W$4))</f>
        <v>-0.98599576678633449</v>
      </c>
      <c r="O320" s="31">
        <f>N320*D320</f>
        <v>-77.893665576120426</v>
      </c>
      <c r="P320" s="33" t="str">
        <f>IF(SUMIF(LHP!A:A,A320,LHP!C:C)&gt;=1,"L",IF(SUMIF(RHP!A:A,A320,RHP!C:C)&gt;=1,"R","?"))</f>
        <v>R</v>
      </c>
      <c r="Q320" s="36">
        <f>IFERROR(-100*_xlfn.XMATCH(A320,Injuries!A:A),O320)</f>
        <v>-77.893665576120426</v>
      </c>
    </row>
    <row r="321" spans="1:17" x14ac:dyDescent="0.2">
      <c r="A321" t="s">
        <v>291</v>
      </c>
      <c r="B321" t="s">
        <v>105</v>
      </c>
      <c r="C321">
        <v>17</v>
      </c>
      <c r="D321">
        <v>116</v>
      </c>
      <c r="E321">
        <v>12</v>
      </c>
      <c r="F321">
        <v>22</v>
      </c>
      <c r="G321" s="2">
        <v>0.28599999999999998</v>
      </c>
      <c r="H321" s="30">
        <f>E321/D321</f>
        <v>0.10344827586206896</v>
      </c>
      <c r="I321" s="30">
        <f>F321/D321</f>
        <v>0.18965517241379309</v>
      </c>
      <c r="J321" s="31">
        <f>D321/C321</f>
        <v>6.8235294117647056</v>
      </c>
      <c r="K321" s="32">
        <f>-(G321-T$2)/T$3</f>
        <v>-0.82026513647774546</v>
      </c>
      <c r="L321" s="32">
        <f>-(H321-U$2)/U$3</f>
        <v>-8.3761806366685662E-2</v>
      </c>
      <c r="M321" s="32">
        <f>(I321-V$2)/V$3</f>
        <v>-0.79714524784541119</v>
      </c>
      <c r="N321" s="32">
        <f>AVERAGE(K321*(1+$W$4),L321*(1-$W$4*2),M321*(1+$W$4))</f>
        <v>-0.68788129452909619</v>
      </c>
      <c r="O321" s="31">
        <f>N321*D321</f>
        <v>-79.794230165375154</v>
      </c>
      <c r="P321" s="33" t="str">
        <f>IF(SUMIF(LHP!A:A,A321,LHP!C:C)&gt;=1,"L",IF(SUMIF(RHP!A:A,A321,RHP!C:C)&gt;=1,"R","?"))</f>
        <v>R</v>
      </c>
      <c r="Q321" s="36">
        <f>IFERROR(-100*_xlfn.XMATCH(A321,Injuries!A:A),O321)</f>
        <v>-79.794230165375154</v>
      </c>
    </row>
    <row r="322" spans="1:17" x14ac:dyDescent="0.2">
      <c r="A322" t="s">
        <v>299</v>
      </c>
      <c r="B322" t="s">
        <v>49</v>
      </c>
      <c r="C322">
        <v>12</v>
      </c>
      <c r="D322">
        <v>51</v>
      </c>
      <c r="E322">
        <v>5</v>
      </c>
      <c r="F322">
        <v>4</v>
      </c>
      <c r="G322" s="2">
        <v>0.33300000000000002</v>
      </c>
      <c r="H322" s="30">
        <f>E322/D322</f>
        <v>9.8039215686274508E-2</v>
      </c>
      <c r="I322" s="30">
        <f>F322/D322</f>
        <v>7.8431372549019607E-2</v>
      </c>
      <c r="J322" s="31">
        <f>D322/C322</f>
        <v>4.25</v>
      </c>
      <c r="K322" s="32">
        <f>-(G322-T$2)/T$3</f>
        <v>-1.5538840247163717</v>
      </c>
      <c r="L322" s="32">
        <f>-(H322-U$2)/U$3</f>
        <v>3.4242460317351966E-2</v>
      </c>
      <c r="M322" s="32">
        <f>(I322-V$2)/V$3</f>
        <v>-2.3035081583919812</v>
      </c>
      <c r="N322" s="32">
        <f>AVERAGE(K322*(1+$W$4),L322*(1-$W$4*2),M322*(1+$W$4))</f>
        <v>-1.601539666242255</v>
      </c>
      <c r="O322" s="31">
        <f>N322*D322</f>
        <v>-81.678522978355005</v>
      </c>
      <c r="P322" s="33" t="str">
        <f>IF(SUMIF(LHP!A:A,A322,LHP!C:C)&gt;=1,"L",IF(SUMIF(RHP!A:A,A322,RHP!C:C)&gt;=1,"R","?"))</f>
        <v>L</v>
      </c>
      <c r="Q322" s="36">
        <f>IFERROR(-100*_xlfn.XMATCH(A322,Injuries!A:A),O322)</f>
        <v>-81.678522978355005</v>
      </c>
    </row>
    <row r="323" spans="1:17" x14ac:dyDescent="0.2">
      <c r="A323" t="s">
        <v>325</v>
      </c>
      <c r="B323" t="s">
        <v>65</v>
      </c>
      <c r="C323">
        <v>22</v>
      </c>
      <c r="D323">
        <v>83</v>
      </c>
      <c r="E323">
        <v>4</v>
      </c>
      <c r="F323">
        <v>15</v>
      </c>
      <c r="G323" s="2">
        <v>0.35499999999999998</v>
      </c>
      <c r="H323" s="30">
        <f>E323/D323</f>
        <v>4.8192771084337352E-2</v>
      </c>
      <c r="I323" s="30">
        <f>F323/D323</f>
        <v>0.18072289156626506</v>
      </c>
      <c r="J323" s="31">
        <f>D323/C323</f>
        <v>3.7727272727272729</v>
      </c>
      <c r="K323" s="32">
        <f>-(G323-T$2)/T$3</f>
        <v>-1.8972801000621107</v>
      </c>
      <c r="L323" s="32">
        <f>-(H323-U$2)/U$3</f>
        <v>1.1216944299553433</v>
      </c>
      <c r="M323" s="32">
        <f>(I323-V$2)/V$3</f>
        <v>-0.91811986471392937</v>
      </c>
      <c r="N323" s="32">
        <f>AVERAGE(K323*(1+$W$4),L323*(1-$W$4*2),M323*(1+$W$4))</f>
        <v>-0.98613424699745955</v>
      </c>
      <c r="O323" s="31">
        <f>N323*D323</f>
        <v>-81.849142500789142</v>
      </c>
      <c r="P323" s="33" t="str">
        <f>IF(SUMIF(LHP!A:A,A323,LHP!C:C)&gt;=1,"L",IF(SUMIF(RHP!A:A,A323,RHP!C:C)&gt;=1,"R","?"))</f>
        <v>R</v>
      </c>
      <c r="Q323" s="36">
        <f>IFERROR(-100*_xlfn.XMATCH(A323,Injuries!A:A),O323)</f>
        <v>-81.849142500789142</v>
      </c>
    </row>
    <row r="324" spans="1:17" x14ac:dyDescent="0.2">
      <c r="A324" t="s">
        <v>325</v>
      </c>
      <c r="B324" t="s">
        <v>65</v>
      </c>
      <c r="C324">
        <v>22</v>
      </c>
      <c r="D324">
        <v>83</v>
      </c>
      <c r="E324">
        <v>4</v>
      </c>
      <c r="F324">
        <v>15</v>
      </c>
      <c r="G324" s="2">
        <v>0.35499999999999998</v>
      </c>
      <c r="H324" s="30">
        <f>E324/D324</f>
        <v>4.8192771084337352E-2</v>
      </c>
      <c r="I324" s="30">
        <f>F324/D324</f>
        <v>0.18072289156626506</v>
      </c>
      <c r="J324" s="31">
        <f>D324/C324</f>
        <v>3.7727272727272729</v>
      </c>
      <c r="K324" s="32">
        <f>-(G324-T$2)/T$3</f>
        <v>-1.8972801000621107</v>
      </c>
      <c r="L324" s="32">
        <f>-(H324-U$2)/U$3</f>
        <v>1.1216944299553433</v>
      </c>
      <c r="M324" s="32">
        <f>(I324-V$2)/V$3</f>
        <v>-0.91811986471392937</v>
      </c>
      <c r="N324" s="32">
        <f>AVERAGE(K324*(1+$W$4),L324*(1-$W$4*2),M324*(1+$W$4))</f>
        <v>-0.98613424699745955</v>
      </c>
      <c r="O324" s="31">
        <f>N324*D324</f>
        <v>-81.849142500789142</v>
      </c>
      <c r="P324" s="33" t="str">
        <f>IF(SUMIF(LHP!A:A,A324,LHP!C:C)&gt;=1,"L",IF(SUMIF(RHP!A:A,A324,RHP!C:C)&gt;=1,"R","?"))</f>
        <v>R</v>
      </c>
      <c r="Q324" s="36">
        <f>IFERROR(-100*_xlfn.XMATCH(A324,Injuries!A:A),O324)</f>
        <v>-81.849142500789142</v>
      </c>
    </row>
    <row r="325" spans="1:17" x14ac:dyDescent="0.2">
      <c r="A325" t="s">
        <v>226</v>
      </c>
      <c r="B325" t="s">
        <v>66</v>
      </c>
      <c r="C325">
        <v>22</v>
      </c>
      <c r="D325">
        <v>126</v>
      </c>
      <c r="E325">
        <v>5</v>
      </c>
      <c r="F325">
        <v>21</v>
      </c>
      <c r="G325" s="2">
        <v>0.3</v>
      </c>
      <c r="H325" s="30">
        <f>E325/D325</f>
        <v>3.968253968253968E-2</v>
      </c>
      <c r="I325" s="30">
        <f>F325/D325</f>
        <v>0.16666666666666666</v>
      </c>
      <c r="J325" s="31">
        <f>D325/C325</f>
        <v>5.7272727272727275</v>
      </c>
      <c r="K325" s="32">
        <f>-(G325-T$2)/T$3</f>
        <v>-1.0387899116977617</v>
      </c>
      <c r="L325" s="32">
        <f>-(H325-U$2)/U$3</f>
        <v>1.3073539684412698</v>
      </c>
      <c r="M325" s="32">
        <f>(I325-V$2)/V$3</f>
        <v>-1.1084907734295046</v>
      </c>
      <c r="N325" s="32">
        <f>AVERAGE(K325*(1+$W$4),L325*(1-$W$4*2),M325*(1+$W$4))</f>
        <v>-0.67680795739614952</v>
      </c>
      <c r="O325" s="31">
        <f>N325*D325</f>
        <v>-85.277802631914838</v>
      </c>
      <c r="P325" s="33" t="str">
        <f>IF(SUMIF(LHP!A:A,A325,LHP!C:C)&gt;=1,"L",IF(SUMIF(RHP!A:A,A325,RHP!C:C)&gt;=1,"R","?"))</f>
        <v>R</v>
      </c>
      <c r="Q325" s="36">
        <f>IFERROR(-100*_xlfn.XMATCH(A325,Injuries!A:A),O325)</f>
        <v>-85.277802631914838</v>
      </c>
    </row>
    <row r="326" spans="1:17" x14ac:dyDescent="0.2">
      <c r="A326" t="s">
        <v>210</v>
      </c>
      <c r="B326" t="s">
        <v>68</v>
      </c>
      <c r="C326">
        <v>30</v>
      </c>
      <c r="D326">
        <v>128</v>
      </c>
      <c r="E326">
        <v>10</v>
      </c>
      <c r="F326">
        <v>18</v>
      </c>
      <c r="G326" s="2">
        <v>0.25700000000000001</v>
      </c>
      <c r="H326" s="30">
        <f>E326/D326</f>
        <v>7.8125E-2</v>
      </c>
      <c r="I326" s="30">
        <f>F326/D326</f>
        <v>0.140625</v>
      </c>
      <c r="J326" s="31">
        <f>D326/C326</f>
        <v>4.2666666666666666</v>
      </c>
      <c r="K326" s="32">
        <f>-(G326-T$2)/T$3</f>
        <v>-0.36760667352199827</v>
      </c>
      <c r="L326" s="32">
        <f>-(H326-U$2)/U$3</f>
        <v>0.46869176246463889</v>
      </c>
      <c r="M326" s="32">
        <f>(I326-V$2)/V$3</f>
        <v>-1.4611868766302356</v>
      </c>
      <c r="N326" s="32">
        <f>AVERAGE(K326*(1+$W$4),L326*(1-$W$4*2),M326*(1+$W$4))</f>
        <v>-0.68388201881932431</v>
      </c>
      <c r="O326" s="31">
        <f>N326*D326</f>
        <v>-87.536898408873512</v>
      </c>
      <c r="P326" s="33" t="str">
        <f>IF(SUMIF(LHP!A:A,A326,LHP!C:C)&gt;=1,"L",IF(SUMIF(RHP!A:A,A326,RHP!C:C)&gt;=1,"R","?"))</f>
        <v>R</v>
      </c>
      <c r="Q326" s="36">
        <f>IFERROR(-100*_xlfn.XMATCH(A326,Injuries!A:A),O326)</f>
        <v>-87.536898408873512</v>
      </c>
    </row>
    <row r="327" spans="1:17" x14ac:dyDescent="0.2">
      <c r="A327" t="s">
        <v>214</v>
      </c>
      <c r="B327" t="s">
        <v>8</v>
      </c>
      <c r="C327">
        <v>12</v>
      </c>
      <c r="D327">
        <v>93</v>
      </c>
      <c r="E327">
        <v>10</v>
      </c>
      <c r="F327">
        <v>15</v>
      </c>
      <c r="G327" s="2">
        <v>0.3</v>
      </c>
      <c r="H327" s="30">
        <f>E327/D327</f>
        <v>0.10752688172043011</v>
      </c>
      <c r="I327" s="30">
        <f>F327/D327</f>
        <v>0.16129032258064516</v>
      </c>
      <c r="J327" s="31">
        <f>D327/C327</f>
        <v>7.75</v>
      </c>
      <c r="K327" s="32">
        <f>-(G327-T$2)/T$3</f>
        <v>-1.0387899116977617</v>
      </c>
      <c r="L327" s="32">
        <f>-(H327-U$2)/U$3</f>
        <v>-0.17274083003569796</v>
      </c>
      <c r="M327" s="32">
        <f>(I327-V$2)/V$3</f>
        <v>-1.1813054527999782</v>
      </c>
      <c r="N327" s="32">
        <f>AVERAGE(K327*(1+$W$4),L327*(1-$W$4*2),M327*(1+$W$4))</f>
        <v>-0.9538298735466747</v>
      </c>
      <c r="O327" s="31">
        <f>N327*D327</f>
        <v>-88.706178239840753</v>
      </c>
      <c r="P327" s="33" t="str">
        <f>IF(SUMIF(LHP!A:A,A327,LHP!C:C)&gt;=1,"L",IF(SUMIF(RHP!A:A,A327,RHP!C:C)&gt;=1,"R","?"))</f>
        <v>R</v>
      </c>
      <c r="Q327" s="36">
        <f>IFERROR(-100*_xlfn.XMATCH(A327,Injuries!A:A),O327)</f>
        <v>-88.706178239840753</v>
      </c>
    </row>
    <row r="328" spans="1:17" x14ac:dyDescent="0.2">
      <c r="A328" t="s">
        <v>298</v>
      </c>
      <c r="B328" t="s">
        <v>20</v>
      </c>
      <c r="C328">
        <v>18</v>
      </c>
      <c r="D328">
        <v>84</v>
      </c>
      <c r="E328">
        <v>18</v>
      </c>
      <c r="F328">
        <v>13</v>
      </c>
      <c r="G328" s="2">
        <v>0.25800000000000001</v>
      </c>
      <c r="H328" s="30">
        <f>E328/D328</f>
        <v>0.21428571428571427</v>
      </c>
      <c r="I328" s="30">
        <f>F328/D328</f>
        <v>0.15476190476190477</v>
      </c>
      <c r="J328" s="31">
        <f>D328/C328</f>
        <v>4.666666666666667</v>
      </c>
      <c r="K328" s="32">
        <f>-(G328-T$2)/T$3</f>
        <v>-0.38321558603771377</v>
      </c>
      <c r="L328" s="32">
        <f>-(H328-U$2)/U$3</f>
        <v>-2.5017956638654923</v>
      </c>
      <c r="M328" s="32">
        <f>(I328-V$2)/V$3</f>
        <v>-1.2697232777498386</v>
      </c>
      <c r="N328" s="32">
        <f>AVERAGE(K328*(1+$W$4),L328*(1-$W$4*2),M328*(1+$W$4))</f>
        <v>-1.1056904705557289</v>
      </c>
      <c r="O328" s="31">
        <f>N328*D328</f>
        <v>-92.877999526681222</v>
      </c>
      <c r="P328" s="33" t="str">
        <f>IF(SUMIF(LHP!A:A,A328,LHP!C:C)&gt;=1,"L",IF(SUMIF(RHP!A:A,A328,RHP!C:C)&gt;=1,"R","?"))</f>
        <v>L</v>
      </c>
      <c r="Q328" s="36">
        <f>IFERROR(-100*_xlfn.XMATCH(A328,Injuries!A:A),O328)</f>
        <v>-92.877999526681222</v>
      </c>
    </row>
    <row r="329" spans="1:17" x14ac:dyDescent="0.2">
      <c r="A329" t="s">
        <v>334</v>
      </c>
      <c r="B329" t="s">
        <v>49</v>
      </c>
      <c r="C329">
        <v>11</v>
      </c>
      <c r="D329">
        <v>65</v>
      </c>
      <c r="E329">
        <v>5</v>
      </c>
      <c r="F329">
        <v>5</v>
      </c>
      <c r="G329" s="2">
        <v>0.317</v>
      </c>
      <c r="H329" s="30">
        <f>E329/D329</f>
        <v>7.6923076923076927E-2</v>
      </c>
      <c r="I329" s="30">
        <f>F329/D329</f>
        <v>7.6923076923076927E-2</v>
      </c>
      <c r="J329" s="31">
        <f>D329/C329</f>
        <v>5.9090909090909092</v>
      </c>
      <c r="K329" s="32">
        <f>-(G329-T$2)/T$3</f>
        <v>-1.3041414244649243</v>
      </c>
      <c r="L329" s="32">
        <f>-(H329-U$2)/U$3</f>
        <v>0.49491296294926795</v>
      </c>
      <c r="M329" s="32">
        <f>(I329-V$2)/V$3</f>
        <v>-2.3239358059981772</v>
      </c>
      <c r="N329" s="32">
        <f>AVERAGE(K329*(1+$W$4),L329*(1-$W$4*2),M329*(1+$W$4))</f>
        <v>-1.4292133522014143</v>
      </c>
      <c r="O329" s="31">
        <f>N329*D329</f>
        <v>-92.898867893091932</v>
      </c>
      <c r="P329" s="33" t="str">
        <f>IF(SUMIF(LHP!A:A,A329,LHP!C:C)&gt;=1,"L",IF(SUMIF(RHP!A:A,A329,RHP!C:C)&gt;=1,"R","?"))</f>
        <v>L</v>
      </c>
      <c r="Q329" s="36">
        <f>IFERROR(-100*_xlfn.XMATCH(A329,Injuries!A:A),O329)</f>
        <v>-92.898867893091932</v>
      </c>
    </row>
    <row r="330" spans="1:17" x14ac:dyDescent="0.2">
      <c r="A330" t="s">
        <v>257</v>
      </c>
      <c r="B330" t="s">
        <v>11</v>
      </c>
      <c r="C330">
        <v>27</v>
      </c>
      <c r="D330">
        <v>101</v>
      </c>
      <c r="E330">
        <v>10</v>
      </c>
      <c r="F330">
        <v>15</v>
      </c>
      <c r="G330" s="2">
        <v>0.28899999999999998</v>
      </c>
      <c r="H330" s="30">
        <f>E330/D330</f>
        <v>9.9009900990099015E-2</v>
      </c>
      <c r="I330" s="30">
        <f>F330/D330</f>
        <v>0.14851485148514851</v>
      </c>
      <c r="J330" s="31">
        <f>D330/C330</f>
        <v>3.7407407407407409</v>
      </c>
      <c r="K330" s="32">
        <f>-(G330-T$2)/T$3</f>
        <v>-0.86709187402489185</v>
      </c>
      <c r="L330" s="32">
        <f>-(H330-U$2)/U$3</f>
        <v>1.306595206340944E-2</v>
      </c>
      <c r="M330" s="32">
        <f>(I330-V$2)/V$3</f>
        <v>-1.3543304334822914</v>
      </c>
      <c r="N330" s="32">
        <f>AVERAGE(K330*(1+$W$4),L330*(1-$W$4*2),M330*(1+$W$4))</f>
        <v>-0.92341496945075807</v>
      </c>
      <c r="O330" s="31">
        <f>N330*D330</f>
        <v>-93.264911914526564</v>
      </c>
      <c r="P330" s="33" t="str">
        <f>IF(SUMIF(LHP!A:A,A330,LHP!C:C)&gt;=1,"L",IF(SUMIF(RHP!A:A,A330,RHP!C:C)&gt;=1,"R","?"))</f>
        <v>R</v>
      </c>
      <c r="Q330" s="36">
        <f>IFERROR(-100*_xlfn.XMATCH(A330,Injuries!A:A),O330)</f>
        <v>-93.264911914526564</v>
      </c>
    </row>
    <row r="331" spans="1:17" x14ac:dyDescent="0.2">
      <c r="A331" t="s">
        <v>198</v>
      </c>
      <c r="B331" t="s">
        <v>86</v>
      </c>
      <c r="C331">
        <v>24</v>
      </c>
      <c r="D331">
        <v>101</v>
      </c>
      <c r="E331">
        <v>11</v>
      </c>
      <c r="F331">
        <v>19</v>
      </c>
      <c r="G331" s="2">
        <v>0.32200000000000001</v>
      </c>
      <c r="H331" s="30">
        <f>E331/D331</f>
        <v>0.10891089108910891</v>
      </c>
      <c r="I331" s="30">
        <f>F331/D331</f>
        <v>0.18811881188118812</v>
      </c>
      <c r="J331" s="31">
        <f>D331/C331</f>
        <v>4.208333333333333</v>
      </c>
      <c r="K331" s="32">
        <f>-(G331-T$2)/T$3</f>
        <v>-1.3821859870435016</v>
      </c>
      <c r="L331" s="32">
        <f>-(H331-U$2)/U$3</f>
        <v>-0.20293443212680287</v>
      </c>
      <c r="M331" s="32">
        <f>(I331-V$2)/V$3</f>
        <v>-0.81795299336712035</v>
      </c>
      <c r="N331" s="32">
        <f>AVERAGE(K331*(1+$W$4),L331*(1-$W$4*2),M331*(1+$W$4))</f>
        <v>-0.95054698052555953</v>
      </c>
      <c r="O331" s="31">
        <f>N331*D331</f>
        <v>-96.005245033081508</v>
      </c>
      <c r="P331" s="33" t="str">
        <f>IF(SUMIF(LHP!A:A,A331,LHP!C:C)&gt;=1,"L",IF(SUMIF(RHP!A:A,A331,RHP!C:C)&gt;=1,"R","?"))</f>
        <v>R</v>
      </c>
      <c r="Q331" s="36">
        <f>IFERROR(-100*_xlfn.XMATCH(A331,Injuries!A:A),O331)</f>
        <v>-96.005245033081508</v>
      </c>
    </row>
    <row r="332" spans="1:17" x14ac:dyDescent="0.2">
      <c r="A332" t="s">
        <v>242</v>
      </c>
      <c r="B332" t="s">
        <v>11</v>
      </c>
      <c r="C332">
        <v>12</v>
      </c>
      <c r="D332">
        <v>135</v>
      </c>
      <c r="E332">
        <v>9</v>
      </c>
      <c r="F332">
        <v>21</v>
      </c>
      <c r="G332" s="2">
        <v>0.28799999999999998</v>
      </c>
      <c r="H332" s="30">
        <f>E332/D332</f>
        <v>6.6666666666666666E-2</v>
      </c>
      <c r="I332" s="30">
        <f>F332/D332</f>
        <v>0.15555555555555556</v>
      </c>
      <c r="J332" s="31">
        <f>D332/C332</f>
        <v>11.25</v>
      </c>
      <c r="K332" s="32">
        <f>-(G332-T$2)/T$3</f>
        <v>-0.85148296150917635</v>
      </c>
      <c r="L332" s="32">
        <f>-(H332-U$2)/U$3</f>
        <v>0.71866720708477017</v>
      </c>
      <c r="M332" s="32">
        <f>(I332-V$2)/V$3</f>
        <v>-1.2589744441284831</v>
      </c>
      <c r="N332" s="32">
        <f>AVERAGE(K332*(1+$W$4),L332*(1-$W$4*2),M332*(1+$W$4))</f>
        <v>-0.75957938450156315</v>
      </c>
      <c r="O332" s="31">
        <f>N332*D332</f>
        <v>-102.54321690771103</v>
      </c>
      <c r="P332" s="33" t="str">
        <f>IF(SUMIF(LHP!A:A,A332,LHP!C:C)&gt;=1,"L",IF(SUMIF(RHP!A:A,A332,RHP!C:C)&gt;=1,"R","?"))</f>
        <v>R</v>
      </c>
      <c r="Q332" s="36">
        <f>IFERROR(-100*_xlfn.XMATCH(A332,Injuries!A:A),O332)</f>
        <v>-102.54321690771103</v>
      </c>
    </row>
    <row r="333" spans="1:17" x14ac:dyDescent="0.2">
      <c r="A333" t="s">
        <v>253</v>
      </c>
      <c r="B333" t="s">
        <v>46</v>
      </c>
      <c r="C333">
        <v>16</v>
      </c>
      <c r="D333">
        <v>74</v>
      </c>
      <c r="E333">
        <v>11</v>
      </c>
      <c r="F333">
        <v>8</v>
      </c>
      <c r="G333" s="2">
        <v>0.3</v>
      </c>
      <c r="H333" s="30">
        <f>E333/D333</f>
        <v>0.14864864864864866</v>
      </c>
      <c r="I333" s="30">
        <f>F333/D333</f>
        <v>0.10810810810810811</v>
      </c>
      <c r="J333" s="31">
        <f>D333/C333</f>
        <v>4.625</v>
      </c>
      <c r="K333" s="32">
        <f>-(G333-T$2)/T$3</f>
        <v>-1.0387899116977617</v>
      </c>
      <c r="L333" s="32">
        <f>-(H333-U$2)/U$3</f>
        <v>-1.0698548929983314</v>
      </c>
      <c r="M333" s="32">
        <f>(I333-V$2)/V$3</f>
        <v>-1.9015803892754723</v>
      </c>
      <c r="N333" s="32">
        <f>AVERAGE(K333*(1+$W$4),L333*(1-$W$4*2),M333*(1+$W$4))</f>
        <v>-1.4034634409052362</v>
      </c>
      <c r="O333" s="31">
        <f>N333*D333</f>
        <v>-103.85629462698748</v>
      </c>
      <c r="P333" s="33" t="str">
        <f>IF(SUMIF(LHP!A:A,A333,LHP!C:C)&gt;=1,"L",IF(SUMIF(RHP!A:A,A333,RHP!C:C)&gt;=1,"R","?"))</f>
        <v>R</v>
      </c>
      <c r="Q333" s="36">
        <f>IFERROR(-100*_xlfn.XMATCH(A333,Injuries!A:A),O333)</f>
        <v>-103.85629462698748</v>
      </c>
    </row>
    <row r="334" spans="1:17" x14ac:dyDescent="0.2">
      <c r="A334" t="s">
        <v>101</v>
      </c>
      <c r="B334" t="s">
        <v>61</v>
      </c>
      <c r="C334">
        <v>21</v>
      </c>
      <c r="D334">
        <v>140</v>
      </c>
      <c r="E334">
        <v>9</v>
      </c>
      <c r="F334">
        <v>29</v>
      </c>
      <c r="G334" s="2">
        <v>0.33300000000000002</v>
      </c>
      <c r="H334" s="30">
        <f>E334/D334</f>
        <v>6.4285714285714279E-2</v>
      </c>
      <c r="I334" s="30">
        <f>F334/D334</f>
        <v>0.20714285714285716</v>
      </c>
      <c r="J334" s="31">
        <f>D334/C334</f>
        <v>6.666666666666667</v>
      </c>
      <c r="K334" s="32">
        <f>-(G334-T$2)/T$3</f>
        <v>-1.5538840247163717</v>
      </c>
      <c r="L334" s="32">
        <f>-(H334-U$2)/U$3</f>
        <v>0.77061015661622612</v>
      </c>
      <c r="M334" s="32">
        <f>(I334-V$2)/V$3</f>
        <v>-0.56030025874036837</v>
      </c>
      <c r="N334" s="32">
        <f>AVERAGE(K334*(1+$W$4),L334*(1-$W$4*2),M334*(1+$W$4))</f>
        <v>-0.75247509200427054</v>
      </c>
      <c r="O334" s="31">
        <f>N334*D334</f>
        <v>-105.34651288059787</v>
      </c>
      <c r="P334" s="33" t="str">
        <f>IF(SUMIF(LHP!A:A,A334,LHP!C:C)&gt;=1,"L",IF(SUMIF(RHP!A:A,A334,RHP!C:C)&gt;=1,"R","?"))</f>
        <v>R</v>
      </c>
      <c r="Q334" s="36">
        <f>IFERROR(-100*_xlfn.XMATCH(A334,Injuries!A:A),O334)</f>
        <v>-105.34651288059787</v>
      </c>
    </row>
    <row r="335" spans="1:17" x14ac:dyDescent="0.2">
      <c r="A335" t="s">
        <v>330</v>
      </c>
      <c r="B335" t="s">
        <v>41</v>
      </c>
      <c r="C335">
        <v>26</v>
      </c>
      <c r="D335">
        <v>111</v>
      </c>
      <c r="E335">
        <v>18</v>
      </c>
      <c r="F335">
        <v>20</v>
      </c>
      <c r="G335" s="2">
        <v>0.28599999999999998</v>
      </c>
      <c r="H335" s="30">
        <f>E335/D335</f>
        <v>0.16216216216216217</v>
      </c>
      <c r="I335" s="30">
        <f>F335/D335</f>
        <v>0.18018018018018017</v>
      </c>
      <c r="J335" s="31">
        <f>D335/C335</f>
        <v>4.2692307692307692</v>
      </c>
      <c r="K335" s="32">
        <f>-(G335-T$2)/T$3</f>
        <v>-0.82026513647774546</v>
      </c>
      <c r="L335" s="32">
        <f>-(H335-U$2)/U$3</f>
        <v>-1.3646662281768647</v>
      </c>
      <c r="M335" s="32">
        <f>(I335-V$2)/V$3</f>
        <v>-0.92547009284966597</v>
      </c>
      <c r="N335" s="32">
        <f>AVERAGE(K335*(1+$W$4),L335*(1-$W$4*2),M335*(1+$W$4))</f>
        <v>-0.95483405024923229</v>
      </c>
      <c r="O335" s="31">
        <f>N335*D335</f>
        <v>-105.98657957766478</v>
      </c>
      <c r="P335" s="33" t="str">
        <f>IF(SUMIF(LHP!A:A,A335,LHP!C:C)&gt;=1,"L",IF(SUMIF(RHP!A:A,A335,RHP!C:C)&gt;=1,"R","?"))</f>
        <v>R</v>
      </c>
      <c r="Q335" s="36">
        <f>IFERROR(-100*_xlfn.XMATCH(A335,Injuries!A:A),O335)</f>
        <v>-105.98657957766478</v>
      </c>
    </row>
    <row r="336" spans="1:17" x14ac:dyDescent="0.2">
      <c r="A336" t="s">
        <v>261</v>
      </c>
      <c r="B336" t="s">
        <v>64</v>
      </c>
      <c r="C336">
        <v>20</v>
      </c>
      <c r="D336">
        <v>88</v>
      </c>
      <c r="E336">
        <v>4</v>
      </c>
      <c r="F336">
        <v>14</v>
      </c>
      <c r="G336" s="2">
        <v>0.373</v>
      </c>
      <c r="H336" s="30">
        <f>E336/D336</f>
        <v>4.5454545454545456E-2</v>
      </c>
      <c r="I336" s="30">
        <f>F336/D336</f>
        <v>0.15909090909090909</v>
      </c>
      <c r="J336" s="31">
        <f>D336/C336</f>
        <v>4.4000000000000004</v>
      </c>
      <c r="K336" s="32">
        <f>-(G336-T$2)/T$3</f>
        <v>-2.1782405253449886</v>
      </c>
      <c r="L336" s="32">
        <f>-(H336-U$2)/U$3</f>
        <v>1.1814316665468314</v>
      </c>
      <c r="M336" s="32">
        <f>(I336-V$2)/V$3</f>
        <v>-1.2110932761788082</v>
      </c>
      <c r="N336" s="32">
        <f>AVERAGE(K336*(1+$W$4),L336*(1-$W$4*2),M336*(1+$W$4))</f>
        <v>-1.2153171395437767</v>
      </c>
      <c r="O336" s="31">
        <f>N336*D336</f>
        <v>-106.94790827985236</v>
      </c>
      <c r="P336" s="33" t="str">
        <f>IF(SUMIF(LHP!A:A,A336,LHP!C:C)&gt;=1,"L",IF(SUMIF(RHP!A:A,A336,RHP!C:C)&gt;=1,"R","?"))</f>
        <v>R</v>
      </c>
      <c r="Q336" s="36">
        <f>IFERROR(-100*_xlfn.XMATCH(A336,Injuries!A:A),O336)</f>
        <v>-106.94790827985236</v>
      </c>
    </row>
    <row r="337" spans="1:17" x14ac:dyDescent="0.2">
      <c r="A337" t="s">
        <v>261</v>
      </c>
      <c r="B337" t="s">
        <v>64</v>
      </c>
      <c r="C337">
        <v>20</v>
      </c>
      <c r="D337">
        <v>88</v>
      </c>
      <c r="E337">
        <v>4</v>
      </c>
      <c r="F337">
        <v>14</v>
      </c>
      <c r="G337" s="2">
        <v>0.373</v>
      </c>
      <c r="H337" s="30">
        <f>E337/D337</f>
        <v>4.5454545454545456E-2</v>
      </c>
      <c r="I337" s="30">
        <f>F337/D337</f>
        <v>0.15909090909090909</v>
      </c>
      <c r="J337" s="31">
        <f>D337/C337</f>
        <v>4.4000000000000004</v>
      </c>
      <c r="K337" s="32">
        <f>-(G337-T$2)/T$3</f>
        <v>-2.1782405253449886</v>
      </c>
      <c r="L337" s="32">
        <f>-(H337-U$2)/U$3</f>
        <v>1.1814316665468314</v>
      </c>
      <c r="M337" s="32">
        <f>(I337-V$2)/V$3</f>
        <v>-1.2110932761788082</v>
      </c>
      <c r="N337" s="32">
        <f>AVERAGE(K337*(1+$W$4),L337*(1-$W$4*2),M337*(1+$W$4))</f>
        <v>-1.2153171395437767</v>
      </c>
      <c r="O337" s="31">
        <f>N337*D337</f>
        <v>-106.94790827985236</v>
      </c>
      <c r="P337" s="33" t="str">
        <f>IF(SUMIF(LHP!A:A,A337,LHP!C:C)&gt;=1,"L",IF(SUMIF(RHP!A:A,A337,RHP!C:C)&gt;=1,"R","?"))</f>
        <v>R</v>
      </c>
      <c r="Q337" s="36">
        <f>IFERROR(-100*_xlfn.XMATCH(A337,Injuries!A:A),O337)</f>
        <v>-106.94790827985236</v>
      </c>
    </row>
    <row r="338" spans="1:17" x14ac:dyDescent="0.2">
      <c r="A338" t="s">
        <v>98</v>
      </c>
      <c r="B338" t="s">
        <v>39</v>
      </c>
      <c r="C338">
        <v>28</v>
      </c>
      <c r="D338">
        <v>131</v>
      </c>
      <c r="E338">
        <v>15</v>
      </c>
      <c r="F338">
        <v>19</v>
      </c>
      <c r="G338" s="2">
        <v>0.28299999999999997</v>
      </c>
      <c r="H338" s="30">
        <f>E338/D338</f>
        <v>0.11450381679389313</v>
      </c>
      <c r="I338" s="30">
        <f>F338/D338</f>
        <v>0.14503816793893129</v>
      </c>
      <c r="J338" s="31">
        <f>D338/C338</f>
        <v>4.6785714285714288</v>
      </c>
      <c r="K338" s="32">
        <f>-(G338-T$2)/T$3</f>
        <v>-0.77343839893059918</v>
      </c>
      <c r="L338" s="32">
        <f>-(H338-U$2)/U$3</f>
        <v>-0.32494991632585413</v>
      </c>
      <c r="M338" s="32">
        <f>(I338-V$2)/V$3</f>
        <v>-1.4014170026527071</v>
      </c>
      <c r="N338" s="32">
        <f>AVERAGE(K338*(1+$W$4),L338*(1-$W$4*2),M338*(1+$W$4))</f>
        <v>-0.96034807004735334</v>
      </c>
      <c r="O338" s="31">
        <f>N338*D338</f>
        <v>-125.80559717620329</v>
      </c>
      <c r="P338" s="33" t="str">
        <f>IF(SUMIF(LHP!A:A,A338,LHP!C:C)&gt;=1,"L",IF(SUMIF(RHP!A:A,A338,RHP!C:C)&gt;=1,"R","?"))</f>
        <v>R</v>
      </c>
      <c r="Q338" s="36">
        <f>IFERROR(-100*_xlfn.XMATCH(A338,Injuries!A:A),O338)</f>
        <v>-125.80559717620329</v>
      </c>
    </row>
    <row r="339" spans="1:17" x14ac:dyDescent="0.2">
      <c r="A339" t="s">
        <v>295</v>
      </c>
      <c r="B339" t="s">
        <v>34</v>
      </c>
      <c r="C339">
        <v>22</v>
      </c>
      <c r="D339">
        <v>92</v>
      </c>
      <c r="E339">
        <v>19</v>
      </c>
      <c r="F339">
        <v>14</v>
      </c>
      <c r="G339" s="2">
        <v>0.30099999999999999</v>
      </c>
      <c r="H339" s="30">
        <f>E339/D339</f>
        <v>0.20652173913043478</v>
      </c>
      <c r="I339" s="30">
        <f>F339/D339</f>
        <v>0.15217391304347827</v>
      </c>
      <c r="J339" s="31">
        <f>D339/C339</f>
        <v>4.1818181818181817</v>
      </c>
      <c r="K339" s="32">
        <f>-(G339-T$2)/T$3</f>
        <v>-1.0543988242134772</v>
      </c>
      <c r="L339" s="32">
        <f>-(H339-U$2)/U$3</f>
        <v>-2.3324164806107452</v>
      </c>
      <c r="M339" s="32">
        <f>(I339-V$2)/V$3</f>
        <v>-1.3047738221673026</v>
      </c>
      <c r="N339" s="32">
        <f>AVERAGE(K339*(1+$W$4),L339*(1-$W$4*2),M339*(1+$W$4))</f>
        <v>-1.3717246827604488</v>
      </c>
      <c r="O339" s="31">
        <f>N339*D339</f>
        <v>-126.19867081396129</v>
      </c>
      <c r="P339" s="33" t="str">
        <f>IF(SUMIF(LHP!A:A,A339,LHP!C:C)&gt;=1,"L",IF(SUMIF(RHP!A:A,A339,RHP!C:C)&gt;=1,"R","?"))</f>
        <v>L</v>
      </c>
      <c r="Q339" s="36">
        <f>IFERROR(-100*_xlfn.XMATCH(A339,Injuries!A:A),O339)</f>
        <v>-126.19867081396129</v>
      </c>
    </row>
    <row r="340" spans="1:17" x14ac:dyDescent="0.2">
      <c r="A340" t="s">
        <v>258</v>
      </c>
      <c r="B340" t="s">
        <v>30</v>
      </c>
      <c r="C340">
        <v>17</v>
      </c>
      <c r="D340">
        <v>89</v>
      </c>
      <c r="E340">
        <v>10</v>
      </c>
      <c r="F340">
        <v>5</v>
      </c>
      <c r="G340" s="2">
        <v>0.316</v>
      </c>
      <c r="H340" s="30">
        <f>E340/D340</f>
        <v>0.11235955056179775</v>
      </c>
      <c r="I340" s="30">
        <f>F340/D340</f>
        <v>5.6179775280898875E-2</v>
      </c>
      <c r="J340" s="31">
        <f>D340/C340</f>
        <v>5.2352941176470589</v>
      </c>
      <c r="K340" s="32">
        <f>-(G340-T$2)/T$3</f>
        <v>-1.288532511949209</v>
      </c>
      <c r="L340" s="32">
        <f>-(H340-U$2)/U$3</f>
        <v>-0.27817052100204537</v>
      </c>
      <c r="M340" s="32">
        <f>(I340-V$2)/V$3</f>
        <v>-2.6048733416159764</v>
      </c>
      <c r="N340" s="32">
        <f>AVERAGE(K340*(1+$W$4),L340*(1-$W$4*2),M340*(1+$W$4))</f>
        <v>-1.6686141924858349</v>
      </c>
      <c r="O340" s="31">
        <f>N340*D340</f>
        <v>-148.50666313123929</v>
      </c>
      <c r="P340" s="33" t="str">
        <f>IF(SUMIF(LHP!A:A,A340,LHP!C:C)&gt;=1,"L",IF(SUMIF(RHP!A:A,A340,RHP!C:C)&gt;=1,"R","?"))</f>
        <v>R</v>
      </c>
      <c r="Q340" s="36">
        <f>IFERROR(-100*_xlfn.XMATCH(A340,Injuries!A:A),O340)</f>
        <v>-148.50666313123929</v>
      </c>
    </row>
    <row r="341" spans="1:17" x14ac:dyDescent="0.2">
      <c r="A341" t="s">
        <v>434</v>
      </c>
      <c r="B341" t="s">
        <v>39</v>
      </c>
      <c r="C341">
        <v>7</v>
      </c>
      <c r="D341">
        <v>31</v>
      </c>
      <c r="E341">
        <v>5</v>
      </c>
      <c r="F341">
        <v>11</v>
      </c>
      <c r="G341" s="2">
        <v>7.6999999999999999E-2</v>
      </c>
      <c r="H341" s="30">
        <f>E341/D341</f>
        <v>0.16129032258064516</v>
      </c>
      <c r="I341" s="30">
        <f>F341/D341</f>
        <v>0.35483870967741937</v>
      </c>
      <c r="J341" s="31">
        <f>D341/C341</f>
        <v>4.4285714285714288</v>
      </c>
      <c r="K341" s="32">
        <f>-(G341-T$2)/T$3</f>
        <v>2.4419975793067801</v>
      </c>
      <c r="L341" s="32">
        <f>-(H341-U$2)/U$3</f>
        <v>-1.3456461420363137</v>
      </c>
      <c r="M341" s="32">
        <f>(I341-V$2)/V$3</f>
        <v>1.4400230045370674</v>
      </c>
      <c r="N341" s="32">
        <f>AVERAGE(K341*(1+$W$4),L341*(1-$W$4*2),M341*(1+$W$4))</f>
        <v>1.3932342195955509</v>
      </c>
      <c r="O341" s="31">
        <f>N341*D341</f>
        <v>43.190260807462082</v>
      </c>
      <c r="P341" s="33" t="str">
        <f>IF(SUMIF(LHP!A:A,A341,LHP!C:C)&gt;=1,"L",IF(SUMIF(RHP!A:A,A341,RHP!C:C)&gt;=1,"R","?"))</f>
        <v>R</v>
      </c>
      <c r="Q341" s="36">
        <f>IFERROR(-100*_xlfn.XMATCH(A341,Injuries!A:A),O341)</f>
        <v>-200</v>
      </c>
    </row>
    <row r="342" spans="1:17" x14ac:dyDescent="0.2">
      <c r="A342" t="s">
        <v>216</v>
      </c>
      <c r="B342" t="s">
        <v>46</v>
      </c>
      <c r="C342">
        <v>8</v>
      </c>
      <c r="D342">
        <v>24</v>
      </c>
      <c r="E342">
        <v>3</v>
      </c>
      <c r="F342">
        <v>9</v>
      </c>
      <c r="G342" s="2">
        <v>0.14299999999999999</v>
      </c>
      <c r="H342" s="30">
        <f>E342/D342</f>
        <v>0.125</v>
      </c>
      <c r="I342" s="30">
        <f>F342/D342</f>
        <v>0.375</v>
      </c>
      <c r="J342" s="31">
        <f>D342/C342</f>
        <v>3</v>
      </c>
      <c r="K342" s="32">
        <f>-(G342-T$2)/T$3</f>
        <v>1.4118093532695617</v>
      </c>
      <c r="L342" s="32">
        <f>-(H342-U$2)/U$3</f>
        <v>-0.55393505643589813</v>
      </c>
      <c r="M342" s="32">
        <f>(I342-V$2)/V$3</f>
        <v>1.7130780521763427</v>
      </c>
      <c r="N342" s="32">
        <f>AVERAGE(K342*(1+$W$4),L342*(1-$W$4*2),M342*(1+$W$4))</f>
        <v>1.2097139095298104</v>
      </c>
      <c r="O342" s="31">
        <f>N342*D342</f>
        <v>29.033133828715449</v>
      </c>
      <c r="P342" s="33" t="str">
        <f>IF(SUMIF(LHP!A:A,A342,LHP!C:C)&gt;=1,"L",IF(SUMIF(RHP!A:A,A342,RHP!C:C)&gt;=1,"R","?"))</f>
        <v>R</v>
      </c>
      <c r="Q342" s="36">
        <f>IFERROR(-100*_xlfn.XMATCH(A342,Injuries!A:A),O342)</f>
        <v>-300</v>
      </c>
    </row>
    <row r="343" spans="1:17" x14ac:dyDescent="0.2">
      <c r="A343" t="s">
        <v>148</v>
      </c>
      <c r="B343" t="s">
        <v>12</v>
      </c>
      <c r="C343">
        <v>23</v>
      </c>
      <c r="D343">
        <v>94</v>
      </c>
      <c r="E343">
        <v>7</v>
      </c>
      <c r="F343">
        <v>35</v>
      </c>
      <c r="G343" s="2">
        <v>0.17199999999999999</v>
      </c>
      <c r="H343" s="30">
        <f>E343/D343</f>
        <v>7.4468085106382975E-2</v>
      </c>
      <c r="I343" s="30">
        <f>F343/D343</f>
        <v>0.37234042553191488</v>
      </c>
      <c r="J343" s="31">
        <f>D343/C343</f>
        <v>4.0869565217391308</v>
      </c>
      <c r="K343" s="32">
        <f>-(G343-T$2)/T$3</f>
        <v>0.95915089031381406</v>
      </c>
      <c r="L343" s="32">
        <f>-(H343-U$2)/U$3</f>
        <v>0.54847115968382976</v>
      </c>
      <c r="M343" s="32">
        <f>(I343-V$2)/V$3</f>
        <v>1.6770580246154168</v>
      </c>
      <c r="N343" s="32">
        <f>AVERAGE(K343*(1+$W$4),L343*(1-$W$4*2),M343*(1+$W$4))</f>
        <v>1.1898322411678179</v>
      </c>
      <c r="O343" s="31">
        <f>N343*D343</f>
        <v>111.84423066977489</v>
      </c>
      <c r="P343" s="33" t="str">
        <f>IF(SUMIF(LHP!A:A,A343,LHP!C:C)&gt;=1,"L",IF(SUMIF(RHP!A:A,A343,RHP!C:C)&gt;=1,"R","?"))</f>
        <v>R</v>
      </c>
      <c r="Q343" s="36">
        <f>IFERROR(-100*_xlfn.XMATCH(A343,Injuries!A:A),O343)</f>
        <v>-400</v>
      </c>
    </row>
    <row r="344" spans="1:17" x14ac:dyDescent="0.2">
      <c r="A344" t="s">
        <v>79</v>
      </c>
      <c r="B344" t="s">
        <v>48</v>
      </c>
      <c r="C344">
        <v>14</v>
      </c>
      <c r="D344">
        <v>56</v>
      </c>
      <c r="E344">
        <v>7</v>
      </c>
      <c r="F344">
        <v>20</v>
      </c>
      <c r="G344" s="2">
        <v>0.184</v>
      </c>
      <c r="H344" s="30">
        <f>E344/D344</f>
        <v>0.125</v>
      </c>
      <c r="I344" s="30">
        <f>F344/D344</f>
        <v>0.35714285714285715</v>
      </c>
      <c r="J344" s="31">
        <f>D344/C344</f>
        <v>4</v>
      </c>
      <c r="K344" s="32">
        <f>-(G344-T$2)/T$3</f>
        <v>0.77184394012522872</v>
      </c>
      <c r="L344" s="32">
        <f>-(H344-U$2)/U$3</f>
        <v>-0.55393505643589813</v>
      </c>
      <c r="M344" s="32">
        <f>(I344-V$2)/V$3</f>
        <v>1.4712292956958417</v>
      </c>
      <c r="N344" s="32">
        <f>AVERAGE(K344*(1+$W$4),L344*(1-$W$4*2),M344*(1+$W$4))</f>
        <v>0.84229133885279639</v>
      </c>
      <c r="O344" s="31">
        <f>N344*D344</f>
        <v>47.168314975756601</v>
      </c>
      <c r="P344" s="33" t="str">
        <f>IF(SUMIF(LHP!A:A,A344,LHP!C:C)&gt;=1,"L",IF(SUMIF(RHP!A:A,A344,RHP!C:C)&gt;=1,"R","?"))</f>
        <v>L</v>
      </c>
      <c r="Q344" s="36">
        <f>IFERROR(-100*_xlfn.XMATCH(A344,Injuries!A:A),O344)</f>
        <v>-500</v>
      </c>
    </row>
    <row r="345" spans="1:17" x14ac:dyDescent="0.2">
      <c r="A345" t="s">
        <v>126</v>
      </c>
      <c r="B345" t="s">
        <v>10</v>
      </c>
      <c r="C345">
        <v>13</v>
      </c>
      <c r="D345">
        <v>51</v>
      </c>
      <c r="E345">
        <v>5</v>
      </c>
      <c r="F345">
        <v>14</v>
      </c>
      <c r="G345" s="2">
        <v>0.152</v>
      </c>
      <c r="H345" s="30">
        <f>E345/D345</f>
        <v>9.8039215686274508E-2</v>
      </c>
      <c r="I345" s="30">
        <f>F345/D345</f>
        <v>0.27450980392156865</v>
      </c>
      <c r="J345" s="31">
        <f>D345/C345</f>
        <v>3.9230769230769229</v>
      </c>
      <c r="K345" s="32">
        <f>-(G345-T$2)/T$3</f>
        <v>1.2713291406281226</v>
      </c>
      <c r="L345" s="32">
        <f>-(H345-U$2)/U$3</f>
        <v>3.4242460317351966E-2</v>
      </c>
      <c r="M345" s="32">
        <f>(I345-V$2)/V$3</f>
        <v>0.35208603041352254</v>
      </c>
      <c r="N345" s="32">
        <f>AVERAGE(K345*(1+$W$4),L345*(1-$W$4*2),M345*(1+$W$4))</f>
        <v>0.68213006465357751</v>
      </c>
      <c r="O345" s="31">
        <f>N345*D345</f>
        <v>34.788633297332453</v>
      </c>
      <c r="P345" s="33" t="str">
        <f>IF(SUMIF(LHP!A:A,A345,LHP!C:C)&gt;=1,"L",IF(SUMIF(RHP!A:A,A345,RHP!C:C)&gt;=1,"R","?"))</f>
        <v>L</v>
      </c>
      <c r="Q345" s="36">
        <f>IFERROR(-100*_xlfn.XMATCH(A345,Injuries!A:A),O345)</f>
        <v>-600</v>
      </c>
    </row>
    <row r="346" spans="1:17" x14ac:dyDescent="0.2">
      <c r="A346" t="s">
        <v>276</v>
      </c>
      <c r="B346" t="s">
        <v>48</v>
      </c>
      <c r="C346">
        <v>27</v>
      </c>
      <c r="D346">
        <v>92</v>
      </c>
      <c r="E346">
        <v>9</v>
      </c>
      <c r="F346">
        <v>32</v>
      </c>
      <c r="G346" s="2">
        <v>0.217</v>
      </c>
      <c r="H346" s="30">
        <f>E346/D346</f>
        <v>9.7826086956521743E-2</v>
      </c>
      <c r="I346" s="30">
        <f>F346/D346</f>
        <v>0.34782608695652173</v>
      </c>
      <c r="J346" s="31">
        <f>D346/C346</f>
        <v>3.4074074074074074</v>
      </c>
      <c r="K346" s="32">
        <f>-(G346-T$2)/T$3</f>
        <v>0.25674982710661926</v>
      </c>
      <c r="L346" s="32">
        <f>-(H346-U$2)/U$3</f>
        <v>3.8892084955717457E-2</v>
      </c>
      <c r="M346" s="32">
        <f>(I346-V$2)/V$3</f>
        <v>1.3450473357929711</v>
      </c>
      <c r="N346" s="32">
        <f>AVERAGE(K346*(1+$W$4),L346*(1-$W$4*2),M346*(1+$W$4))</f>
        <v>0.67389749870078219</v>
      </c>
      <c r="O346" s="31">
        <f>N346*D346</f>
        <v>61.998569880471962</v>
      </c>
      <c r="P346" s="33" t="str">
        <f>IF(SUMIF(LHP!A:A,A346,LHP!C:C)&gt;=1,"L",IF(SUMIF(RHP!A:A,A346,RHP!C:C)&gt;=1,"R","?"))</f>
        <v>R</v>
      </c>
      <c r="Q346" s="36">
        <f>IFERROR(-100*_xlfn.XMATCH(A346,Injuries!A:A),O346)</f>
        <v>-700</v>
      </c>
    </row>
    <row r="347" spans="1:17" x14ac:dyDescent="0.2">
      <c r="A347" t="s">
        <v>122</v>
      </c>
      <c r="B347" t="s">
        <v>22</v>
      </c>
      <c r="C347">
        <v>33</v>
      </c>
      <c r="D347">
        <v>111</v>
      </c>
      <c r="E347">
        <v>18</v>
      </c>
      <c r="F347">
        <v>35</v>
      </c>
      <c r="G347" s="2">
        <v>0.16300000000000001</v>
      </c>
      <c r="H347" s="30">
        <f>E347/D347</f>
        <v>0.16216216216216217</v>
      </c>
      <c r="I347" s="30">
        <f>F347/D347</f>
        <v>0.31531531531531531</v>
      </c>
      <c r="J347" s="31">
        <f>D347/C347</f>
        <v>3.3636363636363638</v>
      </c>
      <c r="K347" s="32">
        <f>-(G347-T$2)/T$3</f>
        <v>1.0996311029552528</v>
      </c>
      <c r="L347" s="32">
        <f>-(H347-U$2)/U$3</f>
        <v>-1.3646662281768647</v>
      </c>
      <c r="M347" s="32">
        <f>(I347-V$2)/V$3</f>
        <v>0.9047367129487216</v>
      </c>
      <c r="N347" s="32">
        <f>AVERAGE(K347*(1+$W$4),L347*(1-$W$4*2),M347*(1+$W$4))</f>
        <v>0.60770888526384526</v>
      </c>
      <c r="O347" s="31">
        <f>N347*D347</f>
        <v>67.455686264286825</v>
      </c>
      <c r="P347" s="33" t="str">
        <f>IF(SUMIF(LHP!A:A,A347,LHP!C:C)&gt;=1,"L",IF(SUMIF(RHP!A:A,A347,RHP!C:C)&gt;=1,"R","?"))</f>
        <v>L</v>
      </c>
      <c r="Q347" s="36">
        <f>IFERROR(-100*_xlfn.XMATCH(A347,Injuries!A:A),O347)</f>
        <v>-800</v>
      </c>
    </row>
    <row r="348" spans="1:17" x14ac:dyDescent="0.2">
      <c r="A348" t="s">
        <v>91</v>
      </c>
      <c r="B348" t="s">
        <v>10</v>
      </c>
      <c r="C348">
        <v>10</v>
      </c>
      <c r="D348">
        <v>38</v>
      </c>
      <c r="E348">
        <v>3</v>
      </c>
      <c r="F348">
        <v>13</v>
      </c>
      <c r="G348" s="2">
        <v>0.23499999999999999</v>
      </c>
      <c r="H348" s="30">
        <f>E348/D348</f>
        <v>7.8947368421052627E-2</v>
      </c>
      <c r="I348" s="30">
        <f>F348/D348</f>
        <v>0.34210526315789475</v>
      </c>
      <c r="J348" s="31">
        <f>D348/C348</f>
        <v>3.8</v>
      </c>
      <c r="K348" s="32">
        <f>-(G348-T$2)/T$3</f>
        <v>-2.42105981762584E-2</v>
      </c>
      <c r="L348" s="32">
        <f>-(H348-U$2)/U$3</f>
        <v>0.45075094108041902</v>
      </c>
      <c r="M348" s="32">
        <f>(I348-V$2)/V$3</f>
        <v>1.2675671849754195</v>
      </c>
      <c r="N348" s="32">
        <f>AVERAGE(K348*(1+$W$4),L348*(1-$W$4*2),M348*(1+$W$4))</f>
        <v>0.59319040134638701</v>
      </c>
      <c r="O348" s="31">
        <f>N348*D348</f>
        <v>22.541235251162707</v>
      </c>
      <c r="P348" s="33" t="str">
        <f>IF(SUMIF(LHP!A:A,A348,LHP!C:C)&gt;=1,"L",IF(SUMIF(RHP!A:A,A348,RHP!C:C)&gt;=1,"R","?"))</f>
        <v>R</v>
      </c>
      <c r="Q348" s="36">
        <f>IFERROR(-100*_xlfn.XMATCH(A348,Injuries!A:A),O348)</f>
        <v>-900</v>
      </c>
    </row>
    <row r="349" spans="1:17" x14ac:dyDescent="0.2">
      <c r="A349" t="s">
        <v>115</v>
      </c>
      <c r="B349" t="s">
        <v>48</v>
      </c>
      <c r="C349">
        <v>5</v>
      </c>
      <c r="D349">
        <v>23</v>
      </c>
      <c r="E349">
        <v>3</v>
      </c>
      <c r="F349">
        <v>6</v>
      </c>
      <c r="G349" s="2">
        <v>0.16700000000000001</v>
      </c>
      <c r="H349" s="30">
        <f>E349/D349</f>
        <v>0.13043478260869565</v>
      </c>
      <c r="I349" s="30">
        <f>F349/D349</f>
        <v>0.2608695652173913</v>
      </c>
      <c r="J349" s="31">
        <f>D349/C349</f>
        <v>4.5999999999999996</v>
      </c>
      <c r="K349" s="32">
        <f>-(G349-T$2)/T$3</f>
        <v>1.0371954528923908</v>
      </c>
      <c r="L349" s="32">
        <f>-(H349-U$2)/U$3</f>
        <v>-0.67250048471422119</v>
      </c>
      <c r="M349" s="32">
        <f>(I349-V$2)/V$3</f>
        <v>0.16734904336618278</v>
      </c>
      <c r="N349" s="32">
        <f>AVERAGE(K349*(1+$W$4),L349*(1-$W$4*2),M349*(1+$W$4))</f>
        <v>0.38981012598870213</v>
      </c>
      <c r="O349" s="31">
        <f>N349*D349</f>
        <v>8.9656328977401483</v>
      </c>
      <c r="P349" s="33" t="str">
        <f>IF(SUMIF(LHP!A:A,A349,LHP!C:C)&gt;=1,"L",IF(SUMIF(RHP!A:A,A349,RHP!C:C)&gt;=1,"R","?"))</f>
        <v>R</v>
      </c>
      <c r="Q349" s="36">
        <f>IFERROR(-100*_xlfn.XMATCH(A349,Injuries!A:A),O349)</f>
        <v>-1000</v>
      </c>
    </row>
    <row r="350" spans="1:17" x14ac:dyDescent="0.2">
      <c r="A350" t="s">
        <v>114</v>
      </c>
      <c r="B350" t="s">
        <v>39</v>
      </c>
      <c r="C350">
        <v>6</v>
      </c>
      <c r="D350">
        <v>54</v>
      </c>
      <c r="E350">
        <v>1</v>
      </c>
      <c r="F350">
        <v>15</v>
      </c>
      <c r="G350" s="2">
        <v>0.245</v>
      </c>
      <c r="H350" s="30">
        <f>E350/D350</f>
        <v>1.8518518518518517E-2</v>
      </c>
      <c r="I350" s="30">
        <f>F350/D350</f>
        <v>0.27777777777777779</v>
      </c>
      <c r="J350" s="31">
        <f>D350/C350</f>
        <v>9</v>
      </c>
      <c r="K350" s="32">
        <f>-(G350-T$2)/T$3</f>
        <v>-0.1802997233334129</v>
      </c>
      <c r="L350" s="32">
        <f>-(H350-U$2)/U$3</f>
        <v>1.769069075387544</v>
      </c>
      <c r="M350" s="32">
        <f>(I350-V$2)/V$3</f>
        <v>0.39634593356028081</v>
      </c>
      <c r="N350" s="32">
        <f>AVERAGE(K350*(1+$W$4),L350*(1-$W$4*2),M350*(1+$W$4))</f>
        <v>0.38486410015911893</v>
      </c>
      <c r="O350" s="31">
        <f>N350*D350</f>
        <v>20.782661408592421</v>
      </c>
      <c r="P350" s="33" t="str">
        <f>IF(SUMIF(LHP!A:A,A350,LHP!C:C)&gt;=1,"L",IF(SUMIF(RHP!A:A,A350,RHP!C:C)&gt;=1,"R","?"))</f>
        <v>R</v>
      </c>
      <c r="Q350" s="36">
        <f>IFERROR(-100*_xlfn.XMATCH(A350,Injuries!A:A),O350)</f>
        <v>-1100</v>
      </c>
    </row>
    <row r="351" spans="1:17" x14ac:dyDescent="0.2">
      <c r="A351" t="s">
        <v>418</v>
      </c>
      <c r="B351" t="s">
        <v>10</v>
      </c>
      <c r="C351">
        <v>6</v>
      </c>
      <c r="D351">
        <v>30</v>
      </c>
      <c r="E351">
        <v>1</v>
      </c>
      <c r="F351">
        <v>7</v>
      </c>
      <c r="G351" s="2">
        <v>0.20699999999999999</v>
      </c>
      <c r="H351" s="30">
        <f>E351/D351</f>
        <v>3.3333333333333333E-2</v>
      </c>
      <c r="I351" s="30">
        <f>F351/D351</f>
        <v>0.23333333333333334</v>
      </c>
      <c r="J351" s="31">
        <f>D351/C351</f>
        <v>5</v>
      </c>
      <c r="K351" s="32">
        <f>-(G351-T$2)/T$3</f>
        <v>0.41283895226377376</v>
      </c>
      <c r="L351" s="32">
        <f>-(H351-U$2)/U$3</f>
        <v>1.4458685005251519</v>
      </c>
      <c r="M351" s="32">
        <f>(I351-V$2)/V$3</f>
        <v>-0.20558874923563342</v>
      </c>
      <c r="N351" s="32">
        <f>AVERAGE(K351*(1+$W$4),L351*(1-$W$4*2),M351*(1+$W$4))</f>
        <v>0.32733233468258383</v>
      </c>
      <c r="O351" s="31">
        <f>N351*D351</f>
        <v>9.8199700404775143</v>
      </c>
      <c r="P351" s="33" t="str">
        <f>IF(SUMIF(LHP!A:A,A351,LHP!C:C)&gt;=1,"L",IF(SUMIF(RHP!A:A,A351,RHP!C:C)&gt;=1,"R","?"))</f>
        <v>R</v>
      </c>
      <c r="Q351" s="36">
        <f>IFERROR(-100*_xlfn.XMATCH(A351,Injuries!A:A),O351)</f>
        <v>-1200</v>
      </c>
    </row>
    <row r="352" spans="1:17" x14ac:dyDescent="0.2">
      <c r="A352" t="s">
        <v>58</v>
      </c>
      <c r="B352" t="s">
        <v>41</v>
      </c>
      <c r="C352">
        <v>19</v>
      </c>
      <c r="D352">
        <v>77</v>
      </c>
      <c r="E352">
        <v>8</v>
      </c>
      <c r="F352">
        <v>16</v>
      </c>
      <c r="G352" s="2">
        <v>0.16400000000000001</v>
      </c>
      <c r="H352" s="30">
        <f>E352/D352</f>
        <v>0.1038961038961039</v>
      </c>
      <c r="I352" s="30">
        <f>F352/D352</f>
        <v>0.20779220779220781</v>
      </c>
      <c r="J352" s="31">
        <f>D352/C352</f>
        <v>4.0526315789473681</v>
      </c>
      <c r="K352" s="32">
        <f>-(G352-T$2)/T$3</f>
        <v>1.0840221904395373</v>
      </c>
      <c r="L352" s="32">
        <f>-(H352-U$2)/U$3</f>
        <v>-9.3531640134357788E-2</v>
      </c>
      <c r="M352" s="32">
        <f>(I352-V$2)/V$3</f>
        <v>-0.55150575850471373</v>
      </c>
      <c r="N352" s="32">
        <f>AVERAGE(K352*(1+$W$4),L352*(1-$W$4*2),M352*(1+$W$4))</f>
        <v>0.20629323995045012</v>
      </c>
      <c r="O352" s="31">
        <f>N352*D352</f>
        <v>15.88457947618466</v>
      </c>
      <c r="P352" s="33" t="str">
        <f>IF(SUMIF(LHP!A:A,A352,LHP!C:C)&gt;=1,"L",IF(SUMIF(RHP!A:A,A352,RHP!C:C)&gt;=1,"R","?"))</f>
        <v>R</v>
      </c>
      <c r="Q352" s="36">
        <f>IFERROR(-100*_xlfn.XMATCH(A352,Injuries!A:A),O352)</f>
        <v>-1300</v>
      </c>
    </row>
    <row r="353" spans="1:17" x14ac:dyDescent="0.2">
      <c r="A353" t="s">
        <v>203</v>
      </c>
      <c r="B353" t="s">
        <v>48</v>
      </c>
      <c r="C353">
        <v>12</v>
      </c>
      <c r="D353">
        <v>48</v>
      </c>
      <c r="E353">
        <v>3</v>
      </c>
      <c r="F353">
        <v>13</v>
      </c>
      <c r="G353" s="2">
        <v>0.24399999999999999</v>
      </c>
      <c r="H353" s="30">
        <f>E353/D353</f>
        <v>6.25E-2</v>
      </c>
      <c r="I353" s="30">
        <f>F353/D353</f>
        <v>0.27083333333333331</v>
      </c>
      <c r="J353" s="31">
        <f>D353/C353</f>
        <v>4</v>
      </c>
      <c r="K353" s="32">
        <f>-(G353-T$2)/T$3</f>
        <v>-0.16469081081769746</v>
      </c>
      <c r="L353" s="32">
        <f>-(H353-U$2)/U$3</f>
        <v>0.80956736876481794</v>
      </c>
      <c r="M353" s="32">
        <f>(I353-V$2)/V$3</f>
        <v>0.3022936393734188</v>
      </c>
      <c r="N353" s="32">
        <f>AVERAGE(K353*(1+$W$4),L353*(1-$W$4*2),M353*(1+$W$4))</f>
        <v>0.19226240669235353</v>
      </c>
      <c r="O353" s="31">
        <f>N353*D353</f>
        <v>9.22859552123297</v>
      </c>
      <c r="P353" s="33" t="str">
        <f>IF(SUMIF(LHP!A:A,A353,LHP!C:C)&gt;=1,"L",IF(SUMIF(RHP!A:A,A353,RHP!C:C)&gt;=1,"R","?"))</f>
        <v>R</v>
      </c>
      <c r="Q353" s="36">
        <f>IFERROR(-100*_xlfn.XMATCH(A353,Injuries!A:A),O353)</f>
        <v>-1400</v>
      </c>
    </row>
    <row r="354" spans="1:17" x14ac:dyDescent="0.2">
      <c r="A354" t="s">
        <v>414</v>
      </c>
      <c r="B354" t="s">
        <v>12</v>
      </c>
      <c r="C354">
        <v>8</v>
      </c>
      <c r="D354">
        <v>30</v>
      </c>
      <c r="E354">
        <v>3</v>
      </c>
      <c r="F354">
        <v>9</v>
      </c>
      <c r="G354" s="2">
        <v>0.25900000000000001</v>
      </c>
      <c r="H354" s="30">
        <f>E354/D354</f>
        <v>0.1</v>
      </c>
      <c r="I354" s="30">
        <f>F354/D354</f>
        <v>0.3</v>
      </c>
      <c r="J354" s="31">
        <f>D354/C354</f>
        <v>3.75</v>
      </c>
      <c r="K354" s="32">
        <f>-(G354-T$2)/T$3</f>
        <v>-0.39882449855342922</v>
      </c>
      <c r="L354" s="32">
        <f>-(H354-U$2)/U$3</f>
        <v>-8.5340863556118227E-3</v>
      </c>
      <c r="M354" s="32">
        <f>(I354-V$2)/V$3</f>
        <v>0.69731327495823747</v>
      </c>
      <c r="N354" s="32">
        <f>AVERAGE(K354*(1+$W$4),L354*(1-$W$4*2),M354*(1+$W$4))</f>
        <v>0.12294797577606813</v>
      </c>
      <c r="O354" s="31">
        <f>N354*D354</f>
        <v>3.6884392732820439</v>
      </c>
      <c r="P354" s="33" t="str">
        <f>IF(SUMIF(LHP!A:A,A354,LHP!C:C)&gt;=1,"L",IF(SUMIF(RHP!A:A,A354,RHP!C:C)&gt;=1,"R","?"))</f>
        <v>R</v>
      </c>
      <c r="Q354" s="36">
        <f>IFERROR(-100*_xlfn.XMATCH(A354,Injuries!A:A),O354)</f>
        <v>-1500</v>
      </c>
    </row>
    <row r="355" spans="1:17" x14ac:dyDescent="0.2">
      <c r="A355" t="s">
        <v>155</v>
      </c>
      <c r="B355" t="s">
        <v>41</v>
      </c>
      <c r="C355">
        <v>24</v>
      </c>
      <c r="D355">
        <v>94</v>
      </c>
      <c r="E355">
        <v>11</v>
      </c>
      <c r="F355">
        <v>25</v>
      </c>
      <c r="G355" s="2">
        <v>0.222</v>
      </c>
      <c r="H355" s="30">
        <f>E355/D355</f>
        <v>0.11702127659574468</v>
      </c>
      <c r="I355" s="30">
        <f>F355/D355</f>
        <v>0.26595744680851063</v>
      </c>
      <c r="J355" s="31">
        <f>D355/C355</f>
        <v>3.9166666666666665</v>
      </c>
      <c r="K355" s="32">
        <f>-(G355-T$2)/T$3</f>
        <v>0.178705264528042</v>
      </c>
      <c r="L355" s="32">
        <f>-(H355-U$2)/U$3</f>
        <v>-0.37987091704857273</v>
      </c>
      <c r="M355" s="32">
        <f>(I355-V$2)/V$3</f>
        <v>0.23625692217838851</v>
      </c>
      <c r="N355" s="32">
        <f>AVERAGE(K355*(1+$W$4),L355*(1-$W$4*2),M355*(1+$W$4))</f>
        <v>0.10958909161958393</v>
      </c>
      <c r="O355" s="31">
        <f>N355*D355</f>
        <v>10.301374612240888</v>
      </c>
      <c r="P355" s="33" t="str">
        <f>IF(SUMIF(LHP!A:A,A355,LHP!C:C)&gt;=1,"L",IF(SUMIF(RHP!A:A,A355,RHP!C:C)&gt;=1,"R","?"))</f>
        <v>R</v>
      </c>
      <c r="Q355" s="36">
        <f>IFERROR(-100*_xlfn.XMATCH(A355,Injuries!A:A),O355)</f>
        <v>-1600</v>
      </c>
    </row>
    <row r="356" spans="1:17" x14ac:dyDescent="0.2">
      <c r="A356" t="s">
        <v>130</v>
      </c>
      <c r="B356" t="s">
        <v>65</v>
      </c>
      <c r="C356">
        <v>10</v>
      </c>
      <c r="D356">
        <v>68</v>
      </c>
      <c r="E356">
        <v>4</v>
      </c>
      <c r="F356">
        <v>13</v>
      </c>
      <c r="G356" s="2">
        <v>0.19</v>
      </c>
      <c r="H356" s="30">
        <f>E356/D356</f>
        <v>5.8823529411764705E-2</v>
      </c>
      <c r="I356" s="30">
        <f>F356/D356</f>
        <v>0.19117647058823528</v>
      </c>
      <c r="J356" s="31">
        <f>D356/C356</f>
        <v>6.8</v>
      </c>
      <c r="K356" s="32">
        <f>-(G356-T$2)/T$3</f>
        <v>0.67819046503093594</v>
      </c>
      <c r="L356" s="32">
        <f>-(H356-U$2)/U$3</f>
        <v>0.88977339377662479</v>
      </c>
      <c r="M356" s="32">
        <f>(I356-V$2)/V$3</f>
        <v>-0.77654149982881682</v>
      </c>
      <c r="N356" s="32">
        <f>AVERAGE(K356*(1+$W$4),L356*(1-$W$4*2),M356*(1+$W$4))</f>
        <v>0.10731596779698711</v>
      </c>
      <c r="O356" s="31">
        <f>N356*D356</f>
        <v>7.2974858101951234</v>
      </c>
      <c r="P356" s="33" t="str">
        <f>IF(SUMIF(LHP!A:A,A356,LHP!C:C)&gt;=1,"L",IF(SUMIF(RHP!A:A,A356,RHP!C:C)&gt;=1,"R","?"))</f>
        <v>L</v>
      </c>
      <c r="Q356" s="36">
        <f>IFERROR(-100*_xlfn.XMATCH(A356,Injuries!A:A),O356)</f>
        <v>-1700</v>
      </c>
    </row>
    <row r="357" spans="1:17" x14ac:dyDescent="0.2">
      <c r="A357" t="s">
        <v>249</v>
      </c>
      <c r="B357" t="s">
        <v>34</v>
      </c>
      <c r="C357">
        <v>10</v>
      </c>
      <c r="D357">
        <v>44</v>
      </c>
      <c r="E357">
        <v>10</v>
      </c>
      <c r="F357">
        <v>10</v>
      </c>
      <c r="G357" s="2">
        <v>0.14699999999999999</v>
      </c>
      <c r="H357" s="30">
        <f>E357/D357</f>
        <v>0.22727272727272727</v>
      </c>
      <c r="I357" s="30">
        <f>F357/D357</f>
        <v>0.22727272727272727</v>
      </c>
      <c r="J357" s="31">
        <f>D357/C357</f>
        <v>4.4000000000000004</v>
      </c>
      <c r="K357" s="32">
        <f>-(G357-T$2)/T$3</f>
        <v>1.3493737032066999</v>
      </c>
      <c r="L357" s="32">
        <f>-(H357-U$2)/U$3</f>
        <v>-2.785120843127979</v>
      </c>
      <c r="M357" s="32">
        <f>(I357-V$2)/V$3</f>
        <v>-0.28767075143507642</v>
      </c>
      <c r="N357" s="32">
        <f>AVERAGE(K357*(1+$W$4),L357*(1-$W$4*2),M357*(1+$W$4))</f>
        <v>-2.1810577283153387E-2</v>
      </c>
      <c r="O357" s="31">
        <f>N357*D357</f>
        <v>-0.95966540045874904</v>
      </c>
      <c r="P357" s="33" t="str">
        <f>IF(SUMIF(LHP!A:A,A357,LHP!C:C)&gt;=1,"L",IF(SUMIF(RHP!A:A,A357,RHP!C:C)&gt;=1,"R","?"))</f>
        <v>R</v>
      </c>
      <c r="Q357" s="36">
        <f>IFERROR(-100*_xlfn.XMATCH(A357,Injuries!A:A),O357)</f>
        <v>-1800</v>
      </c>
    </row>
    <row r="358" spans="1:17" x14ac:dyDescent="0.2">
      <c r="A358" t="s">
        <v>176</v>
      </c>
      <c r="B358" t="s">
        <v>10</v>
      </c>
      <c r="C358">
        <v>26</v>
      </c>
      <c r="D358">
        <v>98</v>
      </c>
      <c r="E358">
        <v>17</v>
      </c>
      <c r="F358">
        <v>25</v>
      </c>
      <c r="G358" s="2">
        <v>0.20300000000000001</v>
      </c>
      <c r="H358" s="30">
        <f>E358/D358</f>
        <v>0.17346938775510204</v>
      </c>
      <c r="I358" s="30">
        <f>F358/D358</f>
        <v>0.25510204081632654</v>
      </c>
      <c r="J358" s="31">
        <f>D358/C358</f>
        <v>3.7692307692307692</v>
      </c>
      <c r="K358" s="32">
        <f>-(G358-T$2)/T$3</f>
        <v>0.47527460232663515</v>
      </c>
      <c r="L358" s="32">
        <f>-(H358-U$2)/U$3</f>
        <v>-1.6113451004691064</v>
      </c>
      <c r="M358" s="32">
        <f>(I358-V$2)/V$3</f>
        <v>8.9236401521549033E-2</v>
      </c>
      <c r="N358" s="32">
        <f>AVERAGE(K358*(1+$W$4),L358*(1-$W$4*2),M358*(1+$W$4))</f>
        <v>-3.3344598474774313E-2</v>
      </c>
      <c r="O358" s="31">
        <f>N358*D358</f>
        <v>-3.2677706505278827</v>
      </c>
      <c r="P358" s="33" t="str">
        <f>IF(SUMIF(LHP!A:A,A358,LHP!C:C)&gt;=1,"L",IF(SUMIF(RHP!A:A,A358,RHP!C:C)&gt;=1,"R","?"))</f>
        <v>R</v>
      </c>
      <c r="Q358" s="36">
        <f>IFERROR(-100*_xlfn.XMATCH(A358,Injuries!A:A),O358)</f>
        <v>-1900</v>
      </c>
    </row>
    <row r="359" spans="1:17" x14ac:dyDescent="0.2">
      <c r="A359" t="s">
        <v>163</v>
      </c>
      <c r="B359" t="s">
        <v>46</v>
      </c>
      <c r="C359">
        <v>13</v>
      </c>
      <c r="D359">
        <v>45</v>
      </c>
      <c r="E359">
        <v>1</v>
      </c>
      <c r="F359">
        <v>5</v>
      </c>
      <c r="G359" s="2">
        <v>0.16300000000000001</v>
      </c>
      <c r="H359" s="30">
        <f>E359/D359</f>
        <v>2.2222222222222223E-2</v>
      </c>
      <c r="I359" s="30">
        <f>F359/D359</f>
        <v>0.1111111111111111</v>
      </c>
      <c r="J359" s="31">
        <f>D359/C359</f>
        <v>3.4615384615384617</v>
      </c>
      <c r="K359" s="32">
        <f>-(G359-T$2)/T$3</f>
        <v>1.0996311029552528</v>
      </c>
      <c r="L359" s="32">
        <f>-(H359-U$2)/U$3</f>
        <v>1.6882689316719459</v>
      </c>
      <c r="M359" s="32">
        <f>(I359-V$2)/V$3</f>
        <v>-1.8609091269243974</v>
      </c>
      <c r="N359" s="32">
        <f>AVERAGE(K359*(1+$W$4),L359*(1-$W$4*2),M359*(1+$W$4))</f>
        <v>-3.5821021375152494E-2</v>
      </c>
      <c r="O359" s="31">
        <f>N359*D359</f>
        <v>-1.6119459618818621</v>
      </c>
      <c r="P359" s="33" t="str">
        <f>IF(SUMIF(LHP!A:A,A359,LHP!C:C)&gt;=1,"L",IF(SUMIF(RHP!A:A,A359,RHP!C:C)&gt;=1,"R","?"))</f>
        <v>L</v>
      </c>
      <c r="Q359" s="36">
        <f>IFERROR(-100*_xlfn.XMATCH(A359,Injuries!A:A),O359)</f>
        <v>-2000</v>
      </c>
    </row>
    <row r="360" spans="1:17" x14ac:dyDescent="0.2">
      <c r="A360" t="s">
        <v>120</v>
      </c>
      <c r="B360" t="s">
        <v>39</v>
      </c>
      <c r="C360">
        <v>11</v>
      </c>
      <c r="D360">
        <v>46</v>
      </c>
      <c r="E360">
        <v>6</v>
      </c>
      <c r="F360">
        <v>10</v>
      </c>
      <c r="G360" s="2">
        <v>0.2</v>
      </c>
      <c r="H360" s="30">
        <f>E360/D360</f>
        <v>0.13043478260869565</v>
      </c>
      <c r="I360" s="30">
        <f>F360/D360</f>
        <v>0.21739130434782608</v>
      </c>
      <c r="J360" s="31">
        <f>D360/C360</f>
        <v>4.1818181818181817</v>
      </c>
      <c r="K360" s="32">
        <f>-(G360-T$2)/T$3</f>
        <v>0.52210133987378149</v>
      </c>
      <c r="L360" s="32">
        <f>-(H360-U$2)/U$3</f>
        <v>-0.67250048471422119</v>
      </c>
      <c r="M360" s="32">
        <f>(I360-V$2)/V$3</f>
        <v>-0.4215001028472114</v>
      </c>
      <c r="N360" s="32">
        <f>AVERAGE(K360*(1+$W$4),L360*(1-$W$4*2),M360*(1+$W$4))</f>
        <v>-7.0166232024632666E-2</v>
      </c>
      <c r="O360" s="31">
        <f>N360*D360</f>
        <v>-3.2276466731331026</v>
      </c>
      <c r="P360" s="33" t="str">
        <f>IF(SUMIF(LHP!A:A,A360,LHP!C:C)&gt;=1,"L",IF(SUMIF(RHP!A:A,A360,RHP!C:C)&gt;=1,"R","?"))</f>
        <v>R</v>
      </c>
      <c r="Q360" s="36">
        <f>IFERROR(-100*_xlfn.XMATCH(A360,Injuries!A:A),O360)</f>
        <v>-2100</v>
      </c>
    </row>
    <row r="361" spans="1:17" x14ac:dyDescent="0.2">
      <c r="A361" t="s">
        <v>252</v>
      </c>
      <c r="B361" t="s">
        <v>65</v>
      </c>
      <c r="C361">
        <v>21</v>
      </c>
      <c r="D361">
        <v>108</v>
      </c>
      <c r="E361">
        <v>13</v>
      </c>
      <c r="F361">
        <v>23</v>
      </c>
      <c r="G361" s="2">
        <v>0.22600000000000001</v>
      </c>
      <c r="H361" s="30">
        <f>E361/D361</f>
        <v>0.12037037037037036</v>
      </c>
      <c r="I361" s="30">
        <f>F361/D361</f>
        <v>0.21296296296296297</v>
      </c>
      <c r="J361" s="31">
        <f>D361/C361</f>
        <v>5.1428571428571432</v>
      </c>
      <c r="K361" s="32">
        <f>-(G361-T$2)/T$3</f>
        <v>0.11626961446518022</v>
      </c>
      <c r="L361" s="32">
        <f>-(H361-U$2)/U$3</f>
        <v>-0.45293487679140049</v>
      </c>
      <c r="M361" s="32">
        <f>(I361-V$2)/V$3</f>
        <v>-0.48147547885042741</v>
      </c>
      <c r="N361" s="32">
        <f>AVERAGE(K361*(1+$W$4),L361*(1-$W$4*2),M361*(1+$W$4))</f>
        <v>-0.22765825629241973</v>
      </c>
      <c r="O361" s="31">
        <f>N361*D361</f>
        <v>-24.587091679581331</v>
      </c>
      <c r="P361" s="33" t="str">
        <f>IF(SUMIF(LHP!A:A,A361,LHP!C:C)&gt;=1,"L",IF(SUMIF(RHP!A:A,A361,RHP!C:C)&gt;=1,"R","?"))</f>
        <v>R</v>
      </c>
      <c r="Q361" s="36">
        <f>IFERROR(-100*_xlfn.XMATCH(A361,Injuries!A:A),O361)</f>
        <v>-2200</v>
      </c>
    </row>
    <row r="362" spans="1:17" x14ac:dyDescent="0.2">
      <c r="A362" t="s">
        <v>189</v>
      </c>
      <c r="B362" t="s">
        <v>10</v>
      </c>
      <c r="C362">
        <v>5</v>
      </c>
      <c r="D362">
        <v>54</v>
      </c>
      <c r="E362">
        <v>3</v>
      </c>
      <c r="F362">
        <v>13</v>
      </c>
      <c r="G362" s="2">
        <v>0.33300000000000002</v>
      </c>
      <c r="H362" s="30">
        <f>E362/D362</f>
        <v>5.5555555555555552E-2</v>
      </c>
      <c r="I362" s="30">
        <f>F362/D362</f>
        <v>0.24074074074074073</v>
      </c>
      <c r="J362" s="31">
        <f>D362/C362</f>
        <v>10.8</v>
      </c>
      <c r="K362" s="32">
        <f>-(G362-T$2)/T$3</f>
        <v>-1.5538840247163717</v>
      </c>
      <c r="L362" s="32">
        <f>-(H362-U$2)/U$3</f>
        <v>0.96106763823156416</v>
      </c>
      <c r="M362" s="32">
        <f>(I362-V$2)/V$3</f>
        <v>-0.1052663021029813</v>
      </c>
      <c r="N362" s="32">
        <f>AVERAGE(K362*(1+$W$4),L362*(1-$W$4*2),M362*(1+$W$4))</f>
        <v>-0.53113469646946965</v>
      </c>
      <c r="O362" s="31">
        <f>N362*D362</f>
        <v>-28.681273609351361</v>
      </c>
      <c r="P362" s="33" t="str">
        <f>IF(SUMIF(LHP!A:A,A362,LHP!C:C)&gt;=1,"L",IF(SUMIF(RHP!A:A,A362,RHP!C:C)&gt;=1,"R","?"))</f>
        <v>L</v>
      </c>
      <c r="Q362" s="36">
        <f>IFERROR(-100*_xlfn.XMATCH(A362,Injuries!A:A),O362)</f>
        <v>-2300</v>
      </c>
    </row>
    <row r="363" spans="1:17" x14ac:dyDescent="0.2">
      <c r="A363" t="s">
        <v>159</v>
      </c>
      <c r="B363" t="s">
        <v>25</v>
      </c>
      <c r="C363">
        <v>12</v>
      </c>
      <c r="D363">
        <v>42</v>
      </c>
      <c r="E363">
        <v>6</v>
      </c>
      <c r="F363">
        <v>7</v>
      </c>
      <c r="G363" s="2">
        <v>0.22900000000000001</v>
      </c>
      <c r="H363" s="30">
        <f>E363/D363</f>
        <v>0.14285714285714285</v>
      </c>
      <c r="I363" s="30">
        <f>F363/D363</f>
        <v>0.16666666666666666</v>
      </c>
      <c r="J363" s="31">
        <f>D363/C363</f>
        <v>3.5</v>
      </c>
      <c r="K363" s="32">
        <f>-(G363-T$2)/T$3</f>
        <v>6.9442876918033872E-2</v>
      </c>
      <c r="L363" s="32">
        <f>-(H363-U$2)/U$3</f>
        <v>-0.94350717792181682</v>
      </c>
      <c r="M363" s="32">
        <f>(I363-V$2)/V$3</f>
        <v>-1.1084907734295046</v>
      </c>
      <c r="N363" s="32">
        <f>AVERAGE(K363*(1+$W$4),L363*(1-$W$4*2),M363*(1+$W$4))</f>
        <v>-0.59018781986674895</v>
      </c>
      <c r="O363" s="31">
        <f>N363*D363</f>
        <v>-24.787888434403456</v>
      </c>
      <c r="P363" s="33" t="str">
        <f>IF(SUMIF(LHP!A:A,A363,LHP!C:C)&gt;=1,"L",IF(SUMIF(RHP!A:A,A363,RHP!C:C)&gt;=1,"R","?"))</f>
        <v>L</v>
      </c>
      <c r="Q363" s="36">
        <f>IFERROR(-100*_xlfn.XMATCH(A363,Injuries!A:A),O363)</f>
        <v>-2400</v>
      </c>
    </row>
    <row r="364" spans="1:17" x14ac:dyDescent="0.2">
      <c r="A364" t="s">
        <v>313</v>
      </c>
      <c r="B364" t="s">
        <v>22</v>
      </c>
      <c r="C364">
        <v>12</v>
      </c>
      <c r="D364">
        <v>87</v>
      </c>
      <c r="E364">
        <v>12</v>
      </c>
      <c r="F364">
        <v>19</v>
      </c>
      <c r="G364" s="2">
        <v>0.28000000000000003</v>
      </c>
      <c r="H364" s="30">
        <f>E364/D364</f>
        <v>0.13793103448275862</v>
      </c>
      <c r="I364" s="30">
        <f>F364/D364</f>
        <v>0.21839080459770116</v>
      </c>
      <c r="J364" s="31">
        <f>D364/C364</f>
        <v>7.25</v>
      </c>
      <c r="K364" s="32">
        <f>-(G364-T$2)/T$3</f>
        <v>-0.72661166138345368</v>
      </c>
      <c r="L364" s="32">
        <f>-(H364-U$2)/U$3</f>
        <v>-0.83603900647742546</v>
      </c>
      <c r="M364" s="32">
        <f>(I364-V$2)/V$3</f>
        <v>-0.40796334086529407</v>
      </c>
      <c r="N364" s="32">
        <f>AVERAGE(K364*(1+$W$4),L364*(1-$W$4*2),M364*(1+$W$4))</f>
        <v>-0.6120794186832158</v>
      </c>
      <c r="O364" s="31">
        <f>N364*D364</f>
        <v>-53.250909425439772</v>
      </c>
      <c r="P364" s="33" t="str">
        <f>IF(SUMIF(LHP!A:A,A364,LHP!C:C)&gt;=1,"L",IF(SUMIF(RHP!A:A,A364,RHP!C:C)&gt;=1,"R","?"))</f>
        <v>R</v>
      </c>
      <c r="Q364" s="36">
        <f>IFERROR(-100*_xlfn.XMATCH(A364,Injuries!A:A),O364)</f>
        <v>-2500</v>
      </c>
    </row>
    <row r="365" spans="1:17" x14ac:dyDescent="0.2">
      <c r="A365" t="s">
        <v>318</v>
      </c>
      <c r="B365" t="s">
        <v>32</v>
      </c>
      <c r="C365">
        <v>13</v>
      </c>
      <c r="D365">
        <v>65</v>
      </c>
      <c r="E365">
        <v>9</v>
      </c>
      <c r="F365">
        <v>17</v>
      </c>
      <c r="G365" s="2">
        <v>0.32100000000000001</v>
      </c>
      <c r="H365" s="30">
        <f>E365/D365</f>
        <v>0.13846153846153847</v>
      </c>
      <c r="I365" s="30">
        <f>F365/D365</f>
        <v>0.26153846153846155</v>
      </c>
      <c r="J365" s="31">
        <f>D365/C365</f>
        <v>5</v>
      </c>
      <c r="K365" s="32">
        <f>-(G365-T$2)/T$3</f>
        <v>-1.3665770745277863</v>
      </c>
      <c r="L365" s="32">
        <f>-(H365-U$2)/U$3</f>
        <v>-0.84761250186374482</v>
      </c>
      <c r="M365" s="32">
        <f>(I365-V$2)/V$3</f>
        <v>0.17640826100023529</v>
      </c>
      <c r="N365" s="32">
        <f>AVERAGE(K365*(1+$W$4),L365*(1-$W$4*2),M365*(1+$W$4))</f>
        <v>-0.63717242261377038</v>
      </c>
      <c r="O365" s="31">
        <f>N365*D365</f>
        <v>-41.416207469895078</v>
      </c>
      <c r="P365" s="33" t="str">
        <f>IF(SUMIF(LHP!A:A,A365,LHP!C:C)&gt;=1,"L",IF(SUMIF(RHP!A:A,A365,RHP!C:C)&gt;=1,"R","?"))</f>
        <v>L</v>
      </c>
      <c r="Q365" s="36">
        <f>IFERROR(-100*_xlfn.XMATCH(A365,Injuries!A:A),O365)</f>
        <v>-2600</v>
      </c>
    </row>
    <row r="366" spans="1:17" x14ac:dyDescent="0.2">
      <c r="A366" t="s">
        <v>320</v>
      </c>
      <c r="B366" t="s">
        <v>64</v>
      </c>
      <c r="C366">
        <v>11</v>
      </c>
      <c r="D366">
        <v>44</v>
      </c>
      <c r="E366">
        <v>4</v>
      </c>
      <c r="F366">
        <v>8</v>
      </c>
      <c r="G366" s="2">
        <v>0.308</v>
      </c>
      <c r="H366" s="30">
        <f>E366/D366</f>
        <v>9.0909090909090912E-2</v>
      </c>
      <c r="I366" s="30">
        <f>F366/D366</f>
        <v>0.18181818181818182</v>
      </c>
      <c r="J366" s="31">
        <f>D366/C366</f>
        <v>4</v>
      </c>
      <c r="K366" s="32">
        <f>-(G366-T$2)/T$3</f>
        <v>-1.1636612118234855</v>
      </c>
      <c r="L366" s="32">
        <f>-(H366-U$2)/U$3</f>
        <v>0.18979353912812874</v>
      </c>
      <c r="M366" s="32">
        <f>(I366-V$2)/V$3</f>
        <v>-0.90328576793089743</v>
      </c>
      <c r="N366" s="32">
        <f>AVERAGE(K366*(1+$W$4),L366*(1-$W$4*2),M366*(1+$W$4))</f>
        <v>-0.82959565170963812</v>
      </c>
      <c r="O366" s="31">
        <f>N366*D366</f>
        <v>-36.502208675224075</v>
      </c>
      <c r="P366" s="33" t="str">
        <f>IF(SUMIF(LHP!A:A,A366,LHP!C:C)&gt;=1,"L",IF(SUMIF(RHP!A:A,A366,RHP!C:C)&gt;=1,"R","?"))</f>
        <v>L</v>
      </c>
      <c r="Q366" s="36">
        <f>IFERROR(-100*_xlfn.XMATCH(A366,Injuries!A:A),O366)</f>
        <v>-2700</v>
      </c>
    </row>
    <row r="367" spans="1:17" x14ac:dyDescent="0.2">
      <c r="A367" t="s">
        <v>320</v>
      </c>
      <c r="B367" t="s">
        <v>64</v>
      </c>
      <c r="C367">
        <v>11</v>
      </c>
      <c r="D367">
        <v>44</v>
      </c>
      <c r="E367">
        <v>4</v>
      </c>
      <c r="F367">
        <v>8</v>
      </c>
      <c r="G367" s="2">
        <v>0.308</v>
      </c>
      <c r="H367" s="30">
        <f>E367/D367</f>
        <v>9.0909090909090912E-2</v>
      </c>
      <c r="I367" s="30">
        <f>F367/D367</f>
        <v>0.18181818181818182</v>
      </c>
      <c r="J367" s="31">
        <f>D367/C367</f>
        <v>4</v>
      </c>
      <c r="K367" s="32">
        <f>-(G367-T$2)/T$3</f>
        <v>-1.1636612118234855</v>
      </c>
      <c r="L367" s="32">
        <f>-(H367-U$2)/U$3</f>
        <v>0.18979353912812874</v>
      </c>
      <c r="M367" s="32">
        <f>(I367-V$2)/V$3</f>
        <v>-0.90328576793089743</v>
      </c>
      <c r="N367" s="32">
        <f>AVERAGE(K367*(1+$W$4),L367*(1-$W$4*2),M367*(1+$W$4))</f>
        <v>-0.82959565170963812</v>
      </c>
      <c r="O367" s="31">
        <f>N367*D367</f>
        <v>-36.502208675224075</v>
      </c>
      <c r="P367" s="33" t="str">
        <f>IF(SUMIF(LHP!A:A,A367,LHP!C:C)&gt;=1,"L",IF(SUMIF(RHP!A:A,A367,RHP!C:C)&gt;=1,"R","?"))</f>
        <v>L</v>
      </c>
      <c r="Q367" s="36">
        <f>IFERROR(-100*_xlfn.XMATCH(A367,Injuries!A:A),O367)</f>
        <v>-2700</v>
      </c>
    </row>
    <row r="368" spans="1:17" x14ac:dyDescent="0.2">
      <c r="A368" t="s">
        <v>310</v>
      </c>
      <c r="B368" t="s">
        <v>11</v>
      </c>
      <c r="C368">
        <v>11</v>
      </c>
      <c r="D368">
        <v>41</v>
      </c>
      <c r="E368">
        <v>2</v>
      </c>
      <c r="F368">
        <v>8</v>
      </c>
      <c r="G368" s="2">
        <v>0.35899999999999999</v>
      </c>
      <c r="H368" s="30">
        <f>E368/D368</f>
        <v>4.878048780487805E-2</v>
      </c>
      <c r="I368" s="30">
        <f>F368/D368</f>
        <v>0.1951219512195122</v>
      </c>
      <c r="J368" s="31">
        <f>D368/C368</f>
        <v>3.7272727272727271</v>
      </c>
      <c r="K368" s="32">
        <f>-(G368-T$2)/T$3</f>
        <v>-1.9597157501249725</v>
      </c>
      <c r="L368" s="32">
        <f>-(H368-U$2)/U$3</f>
        <v>1.108872779174731</v>
      </c>
      <c r="M368" s="32">
        <f>(I368-V$2)/V$3</f>
        <v>-0.72310576310285224</v>
      </c>
      <c r="N368" s="32">
        <f>AVERAGE(K368*(1+$W$4),L368*(1-$W$4*2),M368*(1+$W$4))</f>
        <v>-0.93303016731580524</v>
      </c>
      <c r="O368" s="31">
        <f>N368*D368</f>
        <v>-38.254236859948016</v>
      </c>
      <c r="P368" s="33" t="str">
        <f>IF(SUMIF(LHP!A:A,A368,LHP!C:C)&gt;=1,"L",IF(SUMIF(RHP!A:A,A368,RHP!C:C)&gt;=1,"R","?"))</f>
        <v>R</v>
      </c>
      <c r="Q368" s="36">
        <f>IFERROR(-100*_xlfn.XMATCH(A368,Injuries!A:A),O368)</f>
        <v>-2800</v>
      </c>
    </row>
    <row r="369" spans="1:17" x14ac:dyDescent="0.2">
      <c r="A369" t="s">
        <v>310</v>
      </c>
      <c r="B369" t="s">
        <v>11</v>
      </c>
      <c r="C369">
        <v>11</v>
      </c>
      <c r="D369">
        <v>41</v>
      </c>
      <c r="E369">
        <v>2</v>
      </c>
      <c r="F369">
        <v>8</v>
      </c>
      <c r="G369" s="2">
        <v>0.35899999999999999</v>
      </c>
      <c r="H369" s="30">
        <f>E369/D369</f>
        <v>4.878048780487805E-2</v>
      </c>
      <c r="I369" s="30">
        <f>F369/D369</f>
        <v>0.1951219512195122</v>
      </c>
      <c r="J369" s="31">
        <f>D369/C369</f>
        <v>3.7272727272727271</v>
      </c>
      <c r="K369" s="32">
        <f>-(G369-T$2)/T$3</f>
        <v>-1.9597157501249725</v>
      </c>
      <c r="L369" s="32">
        <f>-(H369-U$2)/U$3</f>
        <v>1.108872779174731</v>
      </c>
      <c r="M369" s="32">
        <f>(I369-V$2)/V$3</f>
        <v>-0.72310576310285224</v>
      </c>
      <c r="N369" s="32">
        <f>AVERAGE(K369*(1+$W$4),L369*(1-$W$4*2),M369*(1+$W$4))</f>
        <v>-0.93303016731580524</v>
      </c>
      <c r="O369" s="31">
        <f>N369*D369</f>
        <v>-38.254236859948016</v>
      </c>
      <c r="P369" s="33" t="str">
        <f>IF(SUMIF(LHP!A:A,A369,LHP!C:C)&gt;=1,"L",IF(SUMIF(RHP!A:A,A369,RHP!C:C)&gt;=1,"R","?"))</f>
        <v>R</v>
      </c>
      <c r="Q369" s="36">
        <f>IFERROR(-100*_xlfn.XMATCH(A369,Injuries!A:A),O369)</f>
        <v>-2800</v>
      </c>
    </row>
    <row r="370" spans="1:17" x14ac:dyDescent="0.2">
      <c r="A370" t="s">
        <v>331</v>
      </c>
      <c r="B370" t="s">
        <v>12</v>
      </c>
      <c r="C370">
        <v>4</v>
      </c>
      <c r="D370">
        <v>27</v>
      </c>
      <c r="E370">
        <v>3</v>
      </c>
      <c r="F370">
        <v>4</v>
      </c>
      <c r="G370" s="2">
        <v>0.30399999999999999</v>
      </c>
      <c r="H370" s="30">
        <f>E370/D370</f>
        <v>0.1111111111111111</v>
      </c>
      <c r="I370" s="30">
        <f>F370/D370</f>
        <v>0.14814814814814814</v>
      </c>
      <c r="J370" s="31">
        <f>D370/C370</f>
        <v>6.75</v>
      </c>
      <c r="K370" s="32">
        <f>-(G370-T$2)/T$3</f>
        <v>-1.1012255617606235</v>
      </c>
      <c r="L370" s="32">
        <f>-(H370-U$2)/U$3</f>
        <v>-0.25093451750240553</v>
      </c>
      <c r="M370" s="32">
        <f>(I370-V$2)/V$3</f>
        <v>-1.3592968912611356</v>
      </c>
      <c r="N370" s="32">
        <f>AVERAGE(K370*(1+$W$4),L370*(1-$W$4*2),M370*(1+$W$4))</f>
        <v>-1.0670401083428005</v>
      </c>
      <c r="O370" s="31">
        <f>N370*D370</f>
        <v>-28.810082925255614</v>
      </c>
      <c r="P370" s="33" t="str">
        <f>IF(SUMIF(LHP!A:A,A370,LHP!C:C)&gt;=1,"L",IF(SUMIF(RHP!A:A,A370,RHP!C:C)&gt;=1,"R","?"))</f>
        <v>L</v>
      </c>
      <c r="Q370" s="36">
        <f>IFERROR(-100*_xlfn.XMATCH(A370,Injuries!A:A),O370)</f>
        <v>-2900</v>
      </c>
    </row>
    <row r="371" spans="1:17" x14ac:dyDescent="0.2">
      <c r="A371" t="s">
        <v>331</v>
      </c>
      <c r="B371" t="s">
        <v>12</v>
      </c>
      <c r="C371">
        <v>4</v>
      </c>
      <c r="D371">
        <v>27</v>
      </c>
      <c r="E371">
        <v>3</v>
      </c>
      <c r="F371">
        <v>4</v>
      </c>
      <c r="G371" s="2">
        <v>0.30399999999999999</v>
      </c>
      <c r="H371" s="30">
        <f>E371/D371</f>
        <v>0.1111111111111111</v>
      </c>
      <c r="I371" s="30">
        <f>F371/D371</f>
        <v>0.14814814814814814</v>
      </c>
      <c r="J371" s="31">
        <f>D371/C371</f>
        <v>6.75</v>
      </c>
      <c r="K371" s="32">
        <f>-(G371-T$2)/T$3</f>
        <v>-1.1012255617606235</v>
      </c>
      <c r="L371" s="32">
        <f>-(H371-U$2)/U$3</f>
        <v>-0.25093451750240553</v>
      </c>
      <c r="M371" s="32">
        <f>(I371-V$2)/V$3</f>
        <v>-1.3592968912611356</v>
      </c>
      <c r="N371" s="32">
        <f>AVERAGE(K371*(1+$W$4),L371*(1-$W$4*2),M371*(1+$W$4))</f>
        <v>-1.0670401083428005</v>
      </c>
      <c r="O371" s="31">
        <f>N371*D371</f>
        <v>-28.810082925255614</v>
      </c>
      <c r="P371" s="33" t="str">
        <f>IF(SUMIF(LHP!A:A,A371,LHP!C:C)&gt;=1,"L",IF(SUMIF(RHP!A:A,A371,RHP!C:C)&gt;=1,"R","?"))</f>
        <v>L</v>
      </c>
      <c r="Q371" s="36">
        <f>IFERROR(-100*_xlfn.XMATCH(A371,Injuries!A:A),O371)</f>
        <v>-2900</v>
      </c>
    </row>
    <row r="372" spans="1:17" x14ac:dyDescent="0.2">
      <c r="A372" t="s">
        <v>308</v>
      </c>
      <c r="B372" t="s">
        <v>11</v>
      </c>
      <c r="C372">
        <v>8</v>
      </c>
      <c r="D372">
        <v>35</v>
      </c>
      <c r="E372">
        <v>2</v>
      </c>
      <c r="F372">
        <v>5</v>
      </c>
      <c r="G372" s="2">
        <v>0.34399999999999997</v>
      </c>
      <c r="H372" s="30">
        <f>E372/D372</f>
        <v>5.7142857142857141E-2</v>
      </c>
      <c r="I372" s="30">
        <f>F372/D372</f>
        <v>0.14285714285714285</v>
      </c>
      <c r="J372" s="31">
        <f>D372/C372</f>
        <v>4.375</v>
      </c>
      <c r="K372" s="32">
        <f>-(G372-T$2)/T$3</f>
        <v>-1.7255820623892406</v>
      </c>
      <c r="L372" s="32">
        <f>-(H372-U$2)/U$3</f>
        <v>0.92643900521059364</v>
      </c>
      <c r="M372" s="32">
        <f>(I372-V$2)/V$3</f>
        <v>-1.430955782070173</v>
      </c>
      <c r="N372" s="32">
        <f>AVERAGE(K372*(1+$W$4),L372*(1-$W$4*2),M372*(1+$W$4))</f>
        <v>-1.1608176009896567</v>
      </c>
      <c r="O372" s="31">
        <f>N372*D372</f>
        <v>-40.628616034637986</v>
      </c>
      <c r="P372" s="33" t="str">
        <f>IF(SUMIF(LHP!A:A,A372,LHP!C:C)&gt;=1,"L",IF(SUMIF(RHP!A:A,A372,RHP!C:C)&gt;=1,"R","?"))</f>
        <v>R</v>
      </c>
      <c r="Q372" s="36">
        <f>IFERROR(-100*_xlfn.XMATCH(A372,Injuries!A:A),O372)</f>
        <v>-3000</v>
      </c>
    </row>
    <row r="373" spans="1:17" x14ac:dyDescent="0.2">
      <c r="A373" t="s">
        <v>308</v>
      </c>
      <c r="B373" t="s">
        <v>11</v>
      </c>
      <c r="C373">
        <v>8</v>
      </c>
      <c r="D373">
        <v>35</v>
      </c>
      <c r="E373">
        <v>2</v>
      </c>
      <c r="F373">
        <v>5</v>
      </c>
      <c r="G373" s="2">
        <v>0.34399999999999997</v>
      </c>
      <c r="H373" s="30">
        <f>E373/D373</f>
        <v>5.7142857142857141E-2</v>
      </c>
      <c r="I373" s="30">
        <f>F373/D373</f>
        <v>0.14285714285714285</v>
      </c>
      <c r="J373" s="31">
        <f>D373/C373</f>
        <v>4.375</v>
      </c>
      <c r="K373" s="32">
        <f>-(G373-T$2)/T$3</f>
        <v>-1.7255820623892406</v>
      </c>
      <c r="L373" s="32">
        <f>-(H373-U$2)/U$3</f>
        <v>0.92643900521059364</v>
      </c>
      <c r="M373" s="32">
        <f>(I373-V$2)/V$3</f>
        <v>-1.430955782070173</v>
      </c>
      <c r="N373" s="32">
        <f>AVERAGE(K373*(1+$W$4),L373*(1-$W$4*2),M373*(1+$W$4))</f>
        <v>-1.1608176009896567</v>
      </c>
      <c r="O373" s="31">
        <f>N373*D373</f>
        <v>-40.628616034637986</v>
      </c>
      <c r="P373" s="33" t="str">
        <f>IF(SUMIF(LHP!A:A,A373,LHP!C:C)&gt;=1,"L",IF(SUMIF(RHP!A:A,A373,RHP!C:C)&gt;=1,"R","?"))</f>
        <v>R</v>
      </c>
      <c r="Q373" s="36">
        <f>IFERROR(-100*_xlfn.XMATCH(A373,Injuries!A:A),O373)</f>
        <v>-3000</v>
      </c>
    </row>
  </sheetData>
  <sortState xmlns:xlrd2="http://schemas.microsoft.com/office/spreadsheetml/2017/richdata2" ref="A2:Q373">
    <sortCondition descending="1" ref="Q2:Q373"/>
  </sortState>
  <mergeCells count="1">
    <mergeCell ref="U4:V4"/>
  </mergeCells>
  <dataValidations disablePrompts="1" count="2">
    <dataValidation allowBlank="1" showInputMessage="1" showErrorMessage="1" promptTitle="Filter" prompt="The given number in the adjacent cell is added as a weight to AVG &amp; K%, and double inverse weighted for BB%" sqref="U4:V4" xr:uid="{FEC21A44-758D-411F-8CFF-27F63D05E451}"/>
    <dataValidation allowBlank="1" showInputMessage="1" showErrorMessage="1" promptTitle="Unknown Arm Status" prompt="Number of players without data for arm side;_x000a_Corresponding percentage of overall players." sqref="W1" xr:uid="{1FB3E27B-80C3-43F8-B3A0-EAA230A0412C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449D-C072-4C35-B55B-9437470AEC54}">
  <dimension ref="A1:AC31"/>
  <sheetViews>
    <sheetView topLeftCell="V1" zoomScale="80" zoomScaleNormal="80" workbookViewId="0">
      <selection activeCell="D36" sqref="D36"/>
    </sheetView>
  </sheetViews>
  <sheetFormatPr defaultRowHeight="15" x14ac:dyDescent="0.2"/>
  <cols>
    <col min="1" max="1" width="2.6875" bestFit="1" customWidth="1"/>
    <col min="2" max="2" width="10.0859375" style="3" bestFit="1" customWidth="1"/>
    <col min="3" max="3" width="6.9921875" style="3" bestFit="1" customWidth="1"/>
    <col min="4" max="4" width="7.93359375" style="3" bestFit="1" customWidth="1"/>
    <col min="5" max="13" width="6.3203125" bestFit="1" customWidth="1"/>
    <col min="14" max="22" width="7.26171875" bestFit="1" customWidth="1"/>
    <col min="23" max="23" width="3.62890625" style="51" bestFit="1" customWidth="1"/>
    <col min="24" max="24" width="3.765625" style="51" hidden="1" customWidth="1"/>
    <col min="25" max="25" width="3.62890625" bestFit="1" customWidth="1"/>
    <col min="27" max="27" width="8.0703125" style="3" bestFit="1" customWidth="1"/>
    <col min="28" max="28" width="13.44921875" bestFit="1" customWidth="1"/>
    <col min="29" max="29" width="9.4140625" style="3" customWidth="1"/>
  </cols>
  <sheetData>
    <row r="1" spans="1:29" ht="15.75" thickBot="1" x14ac:dyDescent="0.25">
      <c r="A1" s="47" t="s">
        <v>359</v>
      </c>
      <c r="B1" s="4" t="s">
        <v>1</v>
      </c>
      <c r="C1" s="4" t="s">
        <v>343</v>
      </c>
      <c r="D1" s="41" t="s">
        <v>342</v>
      </c>
      <c r="E1" s="42" t="s">
        <v>346</v>
      </c>
      <c r="F1" s="43" t="s">
        <v>347</v>
      </c>
      <c r="G1" s="43" t="s">
        <v>348</v>
      </c>
      <c r="H1" s="43" t="s">
        <v>349</v>
      </c>
      <c r="I1" s="44" t="s">
        <v>350</v>
      </c>
      <c r="J1" s="43" t="s">
        <v>383</v>
      </c>
      <c r="K1" s="43" t="s">
        <v>384</v>
      </c>
      <c r="L1" s="43" t="s">
        <v>385</v>
      </c>
      <c r="M1" s="44" t="s">
        <v>386</v>
      </c>
      <c r="N1" s="38" t="s">
        <v>351</v>
      </c>
      <c r="O1" s="39" t="s">
        <v>352</v>
      </c>
      <c r="P1" s="39" t="s">
        <v>353</v>
      </c>
      <c r="Q1" s="39" t="s">
        <v>354</v>
      </c>
      <c r="R1" s="39" t="s">
        <v>355</v>
      </c>
      <c r="S1" s="39" t="s">
        <v>387</v>
      </c>
      <c r="T1" s="39" t="s">
        <v>388</v>
      </c>
      <c r="U1" s="39" t="s">
        <v>389</v>
      </c>
      <c r="V1" s="40" t="s">
        <v>390</v>
      </c>
      <c r="W1" s="52" t="s">
        <v>487</v>
      </c>
      <c r="X1" s="52" t="s">
        <v>486</v>
      </c>
      <c r="Y1" t="s">
        <v>486</v>
      </c>
      <c r="AA1" s="8"/>
      <c r="AB1" s="9" t="s">
        <v>356</v>
      </c>
      <c r="AC1" s="10"/>
    </row>
    <row r="2" spans="1:29" ht="15.75" thickBot="1" x14ac:dyDescent="0.25">
      <c r="A2" s="48">
        <v>1</v>
      </c>
      <c r="B2" s="15" t="s">
        <v>8</v>
      </c>
      <c r="C2" s="15">
        <f>COUNTIF(Players!B:B,$B2)</f>
        <v>13</v>
      </c>
      <c r="D2" s="17">
        <f>SUMIF(Players!B:B,B2,Players!O:O)</f>
        <v>648.86260208401893</v>
      </c>
      <c r="E2" s="16">
        <f ca="1">_xlfn.XMATCH(B2,Players!$B$2:INDIRECT("Players!B"&amp;$AA$6,1),1)</f>
        <v>2</v>
      </c>
      <c r="F2" s="15">
        <f ca="1">_xlfn.XMATCH($B2,INDIRECT("Players!B"&amp;E2+2):INDIRECT("Players!B"&amp;$AA$6,1))+E2</f>
        <v>9</v>
      </c>
      <c r="G2" s="15">
        <f ca="1">_xlfn.XMATCH($B2,INDIRECT("Players!B"&amp;F2+2):INDIRECT("Players!B"&amp;$AA$6,1))+F2</f>
        <v>15</v>
      </c>
      <c r="H2" s="15">
        <f ca="1">_xlfn.XMATCH($B2,INDIRECT("Players!B"&amp;G2+2):INDIRECT("Players!B"&amp;$AA$6,1))+G2</f>
        <v>16</v>
      </c>
      <c r="I2" s="15">
        <f ca="1">_xlfn.XMATCH($B2,INDIRECT("Players!B"&amp;H2+2):INDIRECT("Players!B"&amp;$AA$6,1))+H2</f>
        <v>45</v>
      </c>
      <c r="J2" s="15">
        <f ca="1">_xlfn.XMATCH($B2,INDIRECT("Players!B"&amp;I2+2):INDIRECT("Players!B"&amp;$AA$6,1))+I2</f>
        <v>56</v>
      </c>
      <c r="K2" s="15">
        <f ca="1">_xlfn.XMATCH($B2,INDIRECT("Players!B"&amp;J2+2):INDIRECT("Players!B"&amp;$AA$6,1))+J2</f>
        <v>82</v>
      </c>
      <c r="L2" s="15">
        <f ca="1">_xlfn.XMATCH($B2,INDIRECT("Players!B"&amp;K2+2):INDIRECT("Players!B"&amp;$AA$6,1))+K2</f>
        <v>110</v>
      </c>
      <c r="M2" s="37">
        <f ca="1">_xlfn.XMATCH($B2,INDIRECT("Players!B"&amp;L2+2):INDIRECT("Players!B"&amp;$AA$6,1))+L2</f>
        <v>126</v>
      </c>
      <c r="N2" s="45" cm="1">
        <f t="array" aca="1" ref="N2" ca="1">INDIRECT("Players!"&amp;$AA$7&amp;E2+1)</f>
        <v>211.68011874826661</v>
      </c>
      <c r="O2" s="14" cm="1">
        <f t="array" aca="1" ref="O2" ca="1">INDIRECT("Players!"&amp;$AA$7&amp;F2+1)+N2</f>
        <v>354.05631405812369</v>
      </c>
      <c r="P2" s="14" cm="1">
        <f t="array" aca="1" ref="P2" ca="1">INDIRECT("Players!"&amp;$AA$7&amp;G2+1)+O2</f>
        <v>456.2425674120193</v>
      </c>
      <c r="Q2" s="14" cm="1">
        <f t="array" aca="1" ref="Q2" ca="1">INDIRECT("Players!"&amp;$AA$7&amp;H2+1)+P2</f>
        <v>557.00518543542626</v>
      </c>
      <c r="R2" s="14" cm="1">
        <f t="array" aca="1" ref="R2" ca="1">INDIRECT("Players!"&amp;$AA$7&amp;I2+1)+Q2</f>
        <v>622.56391661689543</v>
      </c>
      <c r="S2" s="14" cm="1">
        <f t="array" aca="1" ref="S2" ca="1">INDIRECT("Players!"&amp;$AA$7&amp;J2+1)+R2</f>
        <v>679.13794665924718</v>
      </c>
      <c r="T2" s="14" cm="1">
        <f t="array" aca="1" ref="T2" ca="1">INDIRECT("Players!"&amp;$AA$7&amp;K2+1)+S2</f>
        <v>718.49117222813641</v>
      </c>
      <c r="U2" s="14" cm="1">
        <f t="array" aca="1" ref="U2" ca="1">INDIRECT("Players!"&amp;$AA$7&amp;L2+1)+T2</f>
        <v>743.38035338872339</v>
      </c>
      <c r="V2" s="46" cm="1">
        <f t="array" aca="1" ref="V2" ca="1">INDIRECT("Players!"&amp;$AA$7&amp;M2+1)+U2</f>
        <v>761.2931104277427</v>
      </c>
      <c r="W2" s="52">
        <f t="shared" ref="W2:W31" ca="1" si="0">COUNTIF(P:P,"&gt;"&amp;P2)+1</f>
        <v>1</v>
      </c>
      <c r="X2" s="52">
        <f ca="1">T2-P2</f>
        <v>262.24860481611711</v>
      </c>
      <c r="Y2" s="51">
        <f ca="1">COUNTIF(X:X,"&gt;"&amp;X2)+1</f>
        <v>1</v>
      </c>
      <c r="Z2" s="51"/>
      <c r="AA2" s="6" t="s">
        <v>357</v>
      </c>
      <c r="AB2" s="11">
        <v>31</v>
      </c>
      <c r="AC2" s="10"/>
    </row>
    <row r="3" spans="1:29" ht="15.75" thickBot="1" x14ac:dyDescent="0.25">
      <c r="A3" s="48">
        <f>A2+1</f>
        <v>2</v>
      </c>
      <c r="B3" s="4" t="s">
        <v>7</v>
      </c>
      <c r="C3" s="4">
        <f>COUNTIF(Players!B:B,$B3)</f>
        <v>11</v>
      </c>
      <c r="D3" s="5">
        <f>SUMIF(Players!B:B,B3,Players!O:O)</f>
        <v>342.32483120417885</v>
      </c>
      <c r="E3" s="18">
        <f ca="1">_xlfn.XMATCH(B3,Players!$B$2:INDIRECT("Players!B"&amp;$AA$6,1),1)</f>
        <v>4</v>
      </c>
      <c r="F3" s="4">
        <f ca="1">_xlfn.XMATCH($B3,INDIRECT("Players!B"&amp;E3+2):INDIRECT("Players!B"&amp;$AA$6,1))+E3</f>
        <v>10</v>
      </c>
      <c r="G3" s="4">
        <f ca="1">_xlfn.XMATCH($B3,INDIRECT("Players!B"&amp;F3+2):INDIRECT("Players!B"&amp;$AA$6,1))+F3</f>
        <v>47</v>
      </c>
      <c r="H3" s="4">
        <f ca="1">_xlfn.XMATCH($B3,INDIRECT("Players!B"&amp;G3+2):INDIRECT("Players!B"&amp;$AA$6,1))+G3</f>
        <v>64</v>
      </c>
      <c r="I3" s="4">
        <f ca="1">_xlfn.XMATCH($B3,INDIRECT("Players!B"&amp;H3+2):INDIRECT("Players!B"&amp;$AA$6,1))+H3</f>
        <v>67</v>
      </c>
      <c r="J3" s="4">
        <f ca="1">_xlfn.XMATCH($B3,INDIRECT("Players!B"&amp;I3+2):INDIRECT("Players!B"&amp;$AA$6,1))+I3</f>
        <v>127</v>
      </c>
      <c r="K3" s="4">
        <f ca="1">_xlfn.XMATCH($B3,INDIRECT("Players!B"&amp;J3+2):INDIRECT("Players!B"&amp;$AA$6,1))+J3</f>
        <v>188</v>
      </c>
      <c r="L3" s="4">
        <f ca="1">_xlfn.XMATCH($B3,INDIRECT("Players!B"&amp;K3+2):INDIRECT("Players!B"&amp;$AA$6,1))+K3</f>
        <v>200</v>
      </c>
      <c r="M3" s="19">
        <f ca="1">_xlfn.XMATCH($B3,INDIRECT("Players!B"&amp;L3+2):INDIRECT("Players!B"&amp;$AA$6,1))+L3</f>
        <v>276</v>
      </c>
      <c r="N3" s="45" cm="1">
        <f t="array" aca="1" ref="N3" ca="1">INDIRECT("Players!"&amp;$AA$7&amp;E3+1)</f>
        <v>205.83071734313847</v>
      </c>
      <c r="O3" s="14" cm="1">
        <f t="array" aca="1" ref="O3" ca="1">INDIRECT("Players!"&amp;$AA$7&amp;F3+1)+N3</f>
        <v>336.88497787814083</v>
      </c>
      <c r="P3" s="14" cm="1">
        <f t="array" aca="1" ref="P3" ca="1">INDIRECT("Players!"&amp;$AA$7&amp;G3+1)+O3</f>
        <v>401.34638936677504</v>
      </c>
      <c r="Q3" s="14" cm="1">
        <f t="array" aca="1" ref="Q3" ca="1">INDIRECT("Players!"&amp;$AA$7&amp;H3+1)+P3</f>
        <v>451.0751513350836</v>
      </c>
      <c r="R3" s="14" cm="1">
        <f t="array" aca="1" ref="R3" ca="1">INDIRECT("Players!"&amp;$AA$7&amp;I3+1)+Q3</f>
        <v>499.94779109419397</v>
      </c>
      <c r="S3" s="14" cm="1">
        <f t="array" aca="1" ref="S3" ca="1">INDIRECT("Players!"&amp;$AA$7&amp;J3+1)+R3</f>
        <v>517.67204052031877</v>
      </c>
      <c r="T3" s="14" cm="1">
        <f t="array" aca="1" ref="T3" ca="1">INDIRECT("Players!"&amp;$AA$7&amp;K3+1)+S3</f>
        <v>504.20662959436015</v>
      </c>
      <c r="U3" s="14" cm="1">
        <f t="array" aca="1" ref="U3" ca="1">INDIRECT("Players!"&amp;$AA$7&amp;L3+1)+T3</f>
        <v>487.58546931909876</v>
      </c>
      <c r="V3" s="46" cm="1">
        <f t="array" aca="1" ref="V3" ca="1">INDIRECT("Players!"&amp;$AA$7&amp;M3+1)+U3</f>
        <v>440.22874142707769</v>
      </c>
      <c r="W3" s="52">
        <f t="shared" ca="1" si="0"/>
        <v>2</v>
      </c>
      <c r="X3" s="52">
        <f t="shared" ref="X3:X31" ca="1" si="1">T3-P3</f>
        <v>102.86024022758511</v>
      </c>
      <c r="Y3" s="51">
        <f t="shared" ref="Y3:Y31" ca="1" si="2">COUNTIF(X:X,"&gt;"&amp;X3)+1</f>
        <v>4</v>
      </c>
      <c r="Z3" s="51"/>
      <c r="AA3" s="7" t="s">
        <v>358</v>
      </c>
      <c r="AB3" s="12" t="str" cm="1">
        <f t="array" aca="1" ref="AB3" ca="1">INDIRECT("Players!A"&amp;AB2+1)</f>
        <v>Paul Fry</v>
      </c>
      <c r="AC3" s="10"/>
    </row>
    <row r="4" spans="1:29" x14ac:dyDescent="0.2">
      <c r="A4" s="48">
        <f t="shared" ref="A4:A31" si="3">A3+1</f>
        <v>3</v>
      </c>
      <c r="B4" s="4" t="s">
        <v>25</v>
      </c>
      <c r="C4" s="4">
        <f>COUNTIF(Players!B:B,$B4)</f>
        <v>15</v>
      </c>
      <c r="D4" s="5">
        <f>SUMIF(Players!B:B,B4,Players!O:O)</f>
        <v>358.17072109693589</v>
      </c>
      <c r="E4" s="18">
        <f ca="1">_xlfn.XMATCH(B4,Players!$B$2:INDIRECT("Players!B"&amp;$AA$6,1),1)</f>
        <v>20</v>
      </c>
      <c r="F4" s="4">
        <f ca="1">_xlfn.XMATCH($B4,INDIRECT("Players!B"&amp;E4+2):INDIRECT("Players!B"&amp;$AA$6,1))+E4</f>
        <v>28</v>
      </c>
      <c r="G4" s="4">
        <f ca="1">_xlfn.XMATCH($B4,INDIRECT("Players!B"&amp;F4+2):INDIRECT("Players!B"&amp;$AA$6,1))+F4</f>
        <v>42</v>
      </c>
      <c r="H4" s="4">
        <f ca="1">_xlfn.XMATCH($B4,INDIRECT("Players!B"&amp;G4+2):INDIRECT("Players!B"&amp;$AA$6,1))+G4</f>
        <v>46</v>
      </c>
      <c r="I4" s="4">
        <f ca="1">_xlfn.XMATCH($B4,INDIRECT("Players!B"&amp;H4+2):INDIRECT("Players!B"&amp;$AA$6,1))+H4</f>
        <v>54</v>
      </c>
      <c r="J4" s="4">
        <f ca="1">_xlfn.XMATCH($B4,INDIRECT("Players!B"&amp;I4+2):INDIRECT("Players!B"&amp;$AA$6,1))+I4</f>
        <v>62</v>
      </c>
      <c r="K4" s="4">
        <f ca="1">_xlfn.XMATCH($B4,INDIRECT("Players!B"&amp;J4+2):INDIRECT("Players!B"&amp;$AA$6,1))+J4</f>
        <v>66</v>
      </c>
      <c r="L4" s="4">
        <f ca="1">_xlfn.XMATCH($B4,INDIRECT("Players!B"&amp;K4+2):INDIRECT("Players!B"&amp;$AA$6,1))+K4</f>
        <v>71</v>
      </c>
      <c r="M4" s="19">
        <f ca="1">_xlfn.XMATCH($B4,INDIRECT("Players!B"&amp;L4+2):INDIRECT("Players!B"&amp;$AA$6,1))+L4</f>
        <v>115</v>
      </c>
      <c r="N4" s="45" cm="1">
        <f t="array" aca="1" ref="N4" ca="1">INDIRECT("Players!"&amp;$AA$7&amp;E4+1)</f>
        <v>91.928440623102361</v>
      </c>
      <c r="O4" s="14" cm="1">
        <f t="array" aca="1" ref="O4" ca="1">INDIRECT("Players!"&amp;$AA$7&amp;F4+1)+N4</f>
        <v>174.38285242694917</v>
      </c>
      <c r="P4" s="14" cm="1">
        <f t="array" aca="1" ref="P4" ca="1">INDIRECT("Players!"&amp;$AA$7&amp;G4+1)+O4</f>
        <v>240.78355161941514</v>
      </c>
      <c r="Q4" s="14" cm="1">
        <f t="array" aca="1" ref="Q4" ca="1">INDIRECT("Players!"&amp;$AA$7&amp;H4+1)+P4</f>
        <v>305.94760849332295</v>
      </c>
      <c r="R4" s="14" cm="1">
        <f t="array" aca="1" ref="R4" ca="1">INDIRECT("Players!"&amp;$AA$7&amp;I4+1)+Q4</f>
        <v>365.97355289653831</v>
      </c>
      <c r="S4" s="14" cm="1">
        <f t="array" aca="1" ref="S4" ca="1">INDIRECT("Players!"&amp;$AA$7&amp;J4+1)+R4</f>
        <v>419.31260636484524</v>
      </c>
      <c r="T4" s="14" cm="1">
        <f t="array" aca="1" ref="T4" ca="1">INDIRECT("Players!"&amp;$AA$7&amp;K4+1)+S4</f>
        <v>468.23636757197556</v>
      </c>
      <c r="U4" s="14" cm="1">
        <f t="array" aca="1" ref="U4" ca="1">INDIRECT("Players!"&amp;$AA$7&amp;L4+1)+T4</f>
        <v>515.44348657795604</v>
      </c>
      <c r="V4" s="46" cm="1">
        <f t="array" aca="1" ref="V4" ca="1">INDIRECT("Players!"&amp;$AA$7&amp;M4+1)+U4</f>
        <v>538.64697077363428</v>
      </c>
      <c r="W4" s="52">
        <f t="shared" ca="1" si="0"/>
        <v>12</v>
      </c>
      <c r="X4" s="52">
        <f t="shared" ca="1" si="1"/>
        <v>227.45281595256043</v>
      </c>
      <c r="Y4" s="51">
        <f t="shared" ca="1" si="2"/>
        <v>2</v>
      </c>
      <c r="Z4" s="51"/>
      <c r="AA4" s="66"/>
      <c r="AB4" s="66"/>
      <c r="AC4" s="66"/>
    </row>
    <row r="5" spans="1:29" x14ac:dyDescent="0.2">
      <c r="A5" s="48">
        <f t="shared" si="3"/>
        <v>4</v>
      </c>
      <c r="B5" s="4" t="s">
        <v>20</v>
      </c>
      <c r="C5" s="4">
        <f>COUNTIF(Players!B:B,$B5)</f>
        <v>14</v>
      </c>
      <c r="D5" s="5">
        <f>SUMIF(Players!B:B,B5,Players!O:O)</f>
        <v>77.867118227045736</v>
      </c>
      <c r="E5" s="18">
        <f ca="1">_xlfn.XMATCH(B5,Players!$B$2:INDIRECT("Players!B"&amp;$AA$6,1),1)</f>
        <v>8</v>
      </c>
      <c r="F5" s="4">
        <f ca="1">_xlfn.XMATCH($B5,INDIRECT("Players!B"&amp;E5+2):INDIRECT("Players!B"&amp;$AA$6,1))+E5</f>
        <v>13</v>
      </c>
      <c r="G5" s="4">
        <f ca="1">_xlfn.XMATCH($B5,INDIRECT("Players!B"&amp;F5+2):INDIRECT("Players!B"&amp;$AA$6,1))+F5</f>
        <v>14</v>
      </c>
      <c r="H5" s="4">
        <f ca="1">_xlfn.XMATCH($B5,INDIRECT("Players!B"&amp;G5+2):INDIRECT("Players!B"&amp;$AA$6,1))+G5</f>
        <v>79</v>
      </c>
      <c r="I5" s="4">
        <f ca="1">_xlfn.XMATCH($B5,INDIRECT("Players!B"&amp;H5+2):INDIRECT("Players!B"&amp;$AA$6,1))+H5</f>
        <v>103</v>
      </c>
      <c r="J5" s="4">
        <f ca="1">_xlfn.XMATCH($B5,INDIRECT("Players!B"&amp;I5+2):INDIRECT("Players!B"&amp;$AA$6,1))+I5</f>
        <v>158</v>
      </c>
      <c r="K5" s="4">
        <f ca="1">_xlfn.XMATCH($B5,INDIRECT("Players!B"&amp;J5+2):INDIRECT("Players!B"&amp;$AA$6,1))+J5</f>
        <v>195</v>
      </c>
      <c r="L5" s="4">
        <f ca="1">_xlfn.XMATCH($B5,INDIRECT("Players!B"&amp;K5+2):INDIRECT("Players!B"&amp;$AA$6,1))+K5</f>
        <v>209</v>
      </c>
      <c r="M5" s="19">
        <f ca="1">_xlfn.XMATCH($B5,INDIRECT("Players!B"&amp;L5+2):INDIRECT("Players!B"&amp;$AA$6,1))+L5</f>
        <v>217</v>
      </c>
      <c r="N5" s="45" cm="1">
        <f t="array" aca="1" ref="N5" ca="1">INDIRECT("Players!"&amp;$AA$7&amp;E5+1)</f>
        <v>152.16262365124661</v>
      </c>
      <c r="O5" s="14" cm="1">
        <f t="array" aca="1" ref="O5" ca="1">INDIRECT("Players!"&amp;$AA$7&amp;F5+1)+N5</f>
        <v>261.35746474292142</v>
      </c>
      <c r="P5" s="14" cm="1">
        <f t="array" aca="1" ref="P5" ca="1">INDIRECT("Players!"&amp;$AA$7&amp;G5+1)+O5</f>
        <v>367.13986486314741</v>
      </c>
      <c r="Q5" s="14" cm="1">
        <f t="array" aca="1" ref="Q5" ca="1">INDIRECT("Players!"&amp;$AA$7&amp;H5+1)+P5</f>
        <v>407.59195694829231</v>
      </c>
      <c r="R5" s="14" cm="1">
        <f t="array" aca="1" ref="R5" ca="1">INDIRECT("Players!"&amp;$AA$7&amp;I5+1)+Q5</f>
        <v>435.56669253026979</v>
      </c>
      <c r="S5" s="14" cm="1">
        <f t="array" aca="1" ref="S5" ca="1">INDIRECT("Players!"&amp;$AA$7&amp;J5+1)+R5</f>
        <v>433.92853084680394</v>
      </c>
      <c r="T5" s="14" cm="1">
        <f t="array" aca="1" ref="T5" ca="1">INDIRECT("Players!"&amp;$AA$7&amp;K5+1)+S5</f>
        <v>418.36145089337469</v>
      </c>
      <c r="U5" s="14" cm="1">
        <f t="array" aca="1" ref="U5" ca="1">INDIRECT("Players!"&amp;$AA$7&amp;L5+1)+T5</f>
        <v>398.15693833875832</v>
      </c>
      <c r="V5" s="46" cm="1">
        <f t="array" aca="1" ref="V5" ca="1">INDIRECT("Players!"&amp;$AA$7&amp;M5+1)+U5</f>
        <v>375.19727591662286</v>
      </c>
      <c r="W5" s="52">
        <f t="shared" ca="1" si="0"/>
        <v>3</v>
      </c>
      <c r="X5" s="52">
        <f t="shared" ca="1" si="1"/>
        <v>51.221586030227286</v>
      </c>
      <c r="Y5" s="51">
        <f t="shared" ca="1" si="2"/>
        <v>12</v>
      </c>
      <c r="Z5" s="51"/>
      <c r="AA5" s="66"/>
      <c r="AB5" s="66"/>
      <c r="AC5" s="66"/>
    </row>
    <row r="6" spans="1:29" x14ac:dyDescent="0.2">
      <c r="A6" s="48">
        <f t="shared" si="3"/>
        <v>5</v>
      </c>
      <c r="B6" s="4" t="s">
        <v>16</v>
      </c>
      <c r="C6" s="4">
        <f>COUNTIF(Players!B:B,$B6)</f>
        <v>13</v>
      </c>
      <c r="D6" s="5">
        <f>SUMIF(Players!B:B,B6,Players!O:O)</f>
        <v>261.92526371142606</v>
      </c>
      <c r="E6" s="18">
        <f ca="1">_xlfn.XMATCH(B6,Players!$B$2:INDIRECT("Players!B"&amp;$AA$6,1),1)</f>
        <v>7</v>
      </c>
      <c r="F6" s="4">
        <f ca="1">_xlfn.XMATCH($B6,INDIRECT("Players!B"&amp;E6+2):INDIRECT("Players!B"&amp;$AA$6,1))+E6</f>
        <v>26</v>
      </c>
      <c r="G6" s="4">
        <f ca="1">_xlfn.XMATCH($B6,INDIRECT("Players!B"&amp;F6+2):INDIRECT("Players!B"&amp;$AA$6,1))+F6</f>
        <v>57</v>
      </c>
      <c r="H6" s="4">
        <f ca="1">_xlfn.XMATCH($B6,INDIRECT("Players!B"&amp;G6+2):INDIRECT("Players!B"&amp;$AA$6,1))+G6</f>
        <v>74</v>
      </c>
      <c r="I6" s="4">
        <f ca="1">_xlfn.XMATCH($B6,INDIRECT("Players!B"&amp;H6+2):INDIRECT("Players!B"&amp;$AA$6,1))+H6</f>
        <v>105</v>
      </c>
      <c r="J6" s="4">
        <f ca="1">_xlfn.XMATCH($B6,INDIRECT("Players!B"&amp;I6+2):INDIRECT("Players!B"&amp;$AA$6,1))+I6</f>
        <v>137</v>
      </c>
      <c r="K6" s="4">
        <f ca="1">_xlfn.XMATCH($B6,INDIRECT("Players!B"&amp;J6+2):INDIRECT("Players!B"&amp;$AA$6,1))+J6</f>
        <v>142</v>
      </c>
      <c r="L6" s="4">
        <f ca="1">_xlfn.XMATCH($B6,INDIRECT("Players!B"&amp;K6+2):INDIRECT("Players!B"&amp;$AA$6,1))+K6</f>
        <v>150</v>
      </c>
      <c r="M6" s="19">
        <f ca="1">_xlfn.XMATCH($B6,INDIRECT("Players!B"&amp;L6+2):INDIRECT("Players!B"&amp;$AA$6,1))+L6</f>
        <v>166</v>
      </c>
      <c r="N6" s="45" cm="1">
        <f t="array" aca="1" ref="N6" ca="1">INDIRECT("Players!"&amp;$AA$7&amp;E6+1)</f>
        <v>155.07380229045643</v>
      </c>
      <c r="O6" s="14" cm="1">
        <f t="array" aca="1" ref="O6" ca="1">INDIRECT("Players!"&amp;$AA$7&amp;F6+1)+N6</f>
        <v>239.10079666388543</v>
      </c>
      <c r="P6" s="14" cm="1">
        <f t="array" aca="1" ref="P6" ca="1">INDIRECT("Players!"&amp;$AA$7&amp;G6+1)+O6</f>
        <v>295.33301122985665</v>
      </c>
      <c r="Q6" s="14" cm="1">
        <f t="array" aca="1" ref="Q6" ca="1">INDIRECT("Players!"&amp;$AA$7&amp;H6+1)+P6</f>
        <v>337.74213704747399</v>
      </c>
      <c r="R6" s="14" cm="1">
        <f t="array" aca="1" ref="R6" ca="1">INDIRECT("Players!"&amp;$AA$7&amp;I6+1)+Q6</f>
        <v>364.25994841399819</v>
      </c>
      <c r="S6" s="14" cm="1">
        <f t="array" aca="1" ref="S6" ca="1">INDIRECT("Players!"&amp;$AA$7&amp;J6+1)+R6</f>
        <v>376.56405088636973</v>
      </c>
      <c r="T6" s="14" cm="1">
        <f t="array" aca="1" ref="T6" ca="1">INDIRECT("Players!"&amp;$AA$7&amp;K6+1)+S6</f>
        <v>384.73367475010662</v>
      </c>
      <c r="U6" s="14" cm="1">
        <f t="array" aca="1" ref="U6" ca="1">INDIRECT("Players!"&amp;$AA$7&amp;L6+1)+T6</f>
        <v>389.8212125526174</v>
      </c>
      <c r="V6" s="46" cm="1">
        <f t="array" aca="1" ref="V6" ca="1">INDIRECT("Players!"&amp;$AA$7&amp;M6+1)+U6</f>
        <v>385.39080034240942</v>
      </c>
      <c r="W6" s="52">
        <f t="shared" ca="1" si="0"/>
        <v>6</v>
      </c>
      <c r="X6" s="52">
        <f t="shared" ca="1" si="1"/>
        <v>89.400663520249964</v>
      </c>
      <c r="Y6" s="51">
        <f t="shared" ca="1" si="2"/>
        <v>7</v>
      </c>
      <c r="Z6" s="51"/>
      <c r="AA6" s="3" cm="1">
        <f t="array" ref="AA6">LOOKUP(2,1/(Players!A:A&lt;&gt;""),ROW(Players!A:A))</f>
        <v>373</v>
      </c>
    </row>
    <row r="7" spans="1:29" x14ac:dyDescent="0.2">
      <c r="A7" s="48">
        <f t="shared" si="3"/>
        <v>6</v>
      </c>
      <c r="B7" s="4" t="s">
        <v>48</v>
      </c>
      <c r="C7" s="4">
        <f>COUNTIF(Players!B:B,$B7)</f>
        <v>14</v>
      </c>
      <c r="D7" s="5">
        <f>SUMIF(Players!B:B,B7,Players!O:O)</f>
        <v>419.99097117804484</v>
      </c>
      <c r="E7" s="18">
        <f ca="1">_xlfn.XMATCH(B7,Players!$B$2:INDIRECT("Players!B"&amp;$AA$6,1),1)</f>
        <v>11</v>
      </c>
      <c r="F7" s="4">
        <f ca="1">_xlfn.XMATCH($B7,INDIRECT("Players!B"&amp;E7+2):INDIRECT("Players!B"&amp;$AA$6,1))+E7</f>
        <v>27</v>
      </c>
      <c r="G7" s="4">
        <f ca="1">_xlfn.XMATCH($B7,INDIRECT("Players!B"&amp;F7+2):INDIRECT("Players!B"&amp;$AA$6,1))+F7</f>
        <v>51</v>
      </c>
      <c r="H7" s="4">
        <f ca="1">_xlfn.XMATCH($B7,INDIRECT("Players!B"&amp;G7+2):INDIRECT("Players!B"&amp;$AA$6,1))+G7</f>
        <v>68</v>
      </c>
      <c r="I7" s="4">
        <f ca="1">_xlfn.XMATCH($B7,INDIRECT("Players!B"&amp;H7+2):INDIRECT("Players!B"&amp;$AA$6,1))+H7</f>
        <v>90</v>
      </c>
      <c r="J7" s="4">
        <f ca="1">_xlfn.XMATCH($B7,INDIRECT("Players!B"&amp;I7+2):INDIRECT("Players!B"&amp;$AA$6,1))+I7</f>
        <v>133</v>
      </c>
      <c r="K7" s="4">
        <f ca="1">_xlfn.XMATCH($B7,INDIRECT("Players!B"&amp;J7+2):INDIRECT("Players!B"&amp;$AA$6,1))+J7</f>
        <v>149</v>
      </c>
      <c r="L7" s="4">
        <f ca="1">_xlfn.XMATCH($B7,INDIRECT("Players!B"&amp;K7+2):INDIRECT("Players!B"&amp;$AA$6,1))+K7</f>
        <v>202</v>
      </c>
      <c r="M7" s="19">
        <f ca="1">_xlfn.XMATCH($B7,INDIRECT("Players!B"&amp;L7+2):INDIRECT("Players!B"&amp;$AA$6,1))+L7</f>
        <v>225</v>
      </c>
      <c r="N7" s="45" cm="1">
        <f t="array" aca="1" ref="N7" ca="1">INDIRECT("Players!"&amp;$AA$7&amp;E7+1)</f>
        <v>122.96111545422966</v>
      </c>
      <c r="O7" s="14" cm="1">
        <f t="array" aca="1" ref="O7" ca="1">INDIRECT("Players!"&amp;$AA$7&amp;F7+1)+N7</f>
        <v>206.36882569586231</v>
      </c>
      <c r="P7" s="14" cm="1">
        <f t="array" aca="1" ref="P7" ca="1">INDIRECT("Players!"&amp;$AA$7&amp;G7+1)+O7</f>
        <v>269.47447441565419</v>
      </c>
      <c r="Q7" s="14" cm="1">
        <f t="array" aca="1" ref="Q7" ca="1">INDIRECT("Players!"&amp;$AA$7&amp;H7+1)+P7</f>
        <v>317.67535917847988</v>
      </c>
      <c r="R7" s="14" cm="1">
        <f t="array" aca="1" ref="R7" ca="1">INDIRECT("Players!"&amp;$AA$7&amp;I7+1)+Q7</f>
        <v>354.58432829307668</v>
      </c>
      <c r="S7" s="14" cm="1">
        <f t="array" aca="1" ref="S7" ca="1">INDIRECT("Players!"&amp;$AA$7&amp;J7+1)+R7</f>
        <v>369.00854812348399</v>
      </c>
      <c r="T7" s="14" cm="1">
        <f t="array" aca="1" ref="T7" ca="1">INDIRECT("Players!"&amp;$AA$7&amp;K7+1)+S7</f>
        <v>374.74013301763006</v>
      </c>
      <c r="U7" s="14" cm="1">
        <f t="array" aca="1" ref="U7" ca="1">INDIRECT("Players!"&amp;$AA$7&amp;L7+1)+T7</f>
        <v>357.56012146946154</v>
      </c>
      <c r="V7" s="46" cm="1">
        <f t="array" aca="1" ref="V7" ca="1">INDIRECT("Players!"&amp;$AA$7&amp;M7+1)+U7</f>
        <v>330.48586657325149</v>
      </c>
      <c r="W7" s="52">
        <f t="shared" ca="1" si="0"/>
        <v>8</v>
      </c>
      <c r="X7" s="52">
        <f t="shared" ca="1" si="1"/>
        <v>105.26565860197587</v>
      </c>
      <c r="Y7" s="51">
        <f t="shared" ca="1" si="2"/>
        <v>3</v>
      </c>
      <c r="Z7" s="51"/>
      <c r="AA7" s="3" t="str" cm="1">
        <f t="array" aca="1" ref="AA7" ca="1">_xlfn.IFS(AND(Players!O2=MAX(Players!O:O),INDIRECT("Players!O"&amp;AA6)=MIN(Players!O:O)),"O", AND(Players!N2=MAX(Players!N:N),INDIRECT("Players!N"&amp;AA6)=MIN(Players!N:N),INDIRECT("Players!N"&amp;AA6-1)=MIN(Players!N2:INDIRECT("Players!N"&amp;AA6-1))),"N", AND(Players!M2=MAX(Players!M:M),INDIRECT("Players!M"&amp;AA6)=MIN(Players!M:M)),"M", AND(Players!L2=MAX(Players!L:L),INDIRECT("Players!L"&amp;AA6)=MIN(Players!L:L)),"L", AND(Players!K2=MAX(Players!K:K),INDIRECT("Players!K"&amp;AA6)=MIN(Players!K:K)),"K",INDIRECT("Players!Q"&amp;AA6)=MIN(Players!Q:Q),"Q")</f>
        <v>Q</v>
      </c>
      <c r="AB7" t="str" cm="1">
        <f t="array" aca="1" ref="AB7" ca="1">_xlfn.IFS(AA7="K", "BAA", AA7 ="L", "BB", AA7="M","SO", AA7="N", "Z", AA7="O", "wZ", AA7="Q", "Inj")</f>
        <v>Inj</v>
      </c>
    </row>
    <row r="8" spans="1:29" x14ac:dyDescent="0.2">
      <c r="A8" s="48">
        <f t="shared" si="3"/>
        <v>7</v>
      </c>
      <c r="B8" s="4" t="s">
        <v>30</v>
      </c>
      <c r="C8" s="4">
        <f>COUNTIF(Players!B:B,$B8)</f>
        <v>10</v>
      </c>
      <c r="D8" s="5">
        <f>SUMIF(Players!B:B,B8,Players!O:O)</f>
        <v>149.14621877507795</v>
      </c>
      <c r="E8" s="18">
        <f ca="1">_xlfn.XMATCH(B8,Players!$B$2:INDIRECT("Players!B"&amp;$AA$6,1),1)</f>
        <v>1</v>
      </c>
      <c r="F8" s="4">
        <f ca="1">_xlfn.XMATCH($B8,INDIRECT("Players!B"&amp;E8+2):INDIRECT("Players!B"&amp;$AA$6,1))+E8</f>
        <v>34</v>
      </c>
      <c r="G8" s="4">
        <f ca="1">_xlfn.XMATCH($B8,INDIRECT("Players!B"&amp;F8+2):INDIRECT("Players!B"&amp;$AA$6,1))+F8</f>
        <v>44</v>
      </c>
      <c r="H8" s="4">
        <f ca="1">_xlfn.XMATCH($B8,INDIRECT("Players!B"&amp;G8+2):INDIRECT("Players!B"&amp;$AA$6,1))+G8</f>
        <v>50</v>
      </c>
      <c r="I8" s="4">
        <f ca="1">_xlfn.XMATCH($B8,INDIRECT("Players!B"&amp;H8+2):INDIRECT("Players!B"&amp;$AA$6,1))+H8</f>
        <v>118</v>
      </c>
      <c r="J8" s="4">
        <f ca="1">_xlfn.XMATCH($B8,INDIRECT("Players!B"&amp;I8+2):INDIRECT("Players!B"&amp;$AA$6,1))+I8</f>
        <v>148</v>
      </c>
      <c r="K8" s="4">
        <f ca="1">_xlfn.XMATCH($B8,INDIRECT("Players!B"&amp;J8+2):INDIRECT("Players!B"&amp;$AA$6,1))+J8</f>
        <v>183</v>
      </c>
      <c r="L8" s="4">
        <f ca="1">_xlfn.XMATCH($B8,INDIRECT("Players!B"&amp;K8+2):INDIRECT("Players!B"&amp;$AA$6,1))+K8</f>
        <v>306</v>
      </c>
      <c r="M8" s="19">
        <f ca="1">_xlfn.XMATCH($B8,INDIRECT("Players!B"&amp;L8+2):INDIRECT("Players!B"&amp;$AA$6,1))+L8</f>
        <v>317</v>
      </c>
      <c r="N8" s="45" cm="1">
        <f t="array" aca="1" ref="N8" ca="1">INDIRECT("Players!"&amp;$AA$7&amp;E8+1)</f>
        <v>215.33807397090268</v>
      </c>
      <c r="O8" s="14" cm="1">
        <f t="array" aca="1" ref="O8" ca="1">INDIRECT("Players!"&amp;$AA$7&amp;F8+1)+N8</f>
        <v>292.0898877643707</v>
      </c>
      <c r="P8" s="14" cm="1">
        <f t="array" aca="1" ref="P8" ca="1">INDIRECT("Players!"&amp;$AA$7&amp;G8+1)+O8</f>
        <v>358.34277880239085</v>
      </c>
      <c r="Q8" s="14" cm="1">
        <f t="array" aca="1" ref="Q8" ca="1">INDIRECT("Players!"&amp;$AA$7&amp;H8+1)+P8</f>
        <v>421.69783835177145</v>
      </c>
      <c r="R8" s="14" cm="1">
        <f t="array" aca="1" ref="R8" ca="1">INDIRECT("Players!"&amp;$AA$7&amp;I8+1)+Q8</f>
        <v>444.36018579839742</v>
      </c>
      <c r="S8" s="14" cm="1">
        <f t="array" aca="1" ref="S8" ca="1">INDIRECT("Players!"&amp;$AA$7&amp;J8+1)+R8</f>
        <v>450.12721091303985</v>
      </c>
      <c r="T8" s="14" cm="1">
        <f t="array" aca="1" ref="T8" ca="1">INDIRECT("Players!"&amp;$AA$7&amp;K8+1)+S8</f>
        <v>438.00101614077261</v>
      </c>
      <c r="U8" s="14" cm="1">
        <f t="array" aca="1" ref="U8" ca="1">INDIRECT("Players!"&amp;$AA$7&amp;L8+1)+T8</f>
        <v>373.791922797349</v>
      </c>
      <c r="V8" s="46" cm="1">
        <f t="array" aca="1" ref="V8" ca="1">INDIRECT("Players!"&amp;$AA$7&amp;M8+1)+U8</f>
        <v>297.65288190631725</v>
      </c>
      <c r="W8" s="52">
        <f t="shared" ca="1" si="0"/>
        <v>4</v>
      </c>
      <c r="X8" s="52">
        <f t="shared" ca="1" si="1"/>
        <v>79.658237338381753</v>
      </c>
      <c r="Y8" s="51">
        <f t="shared" ca="1" si="2"/>
        <v>8</v>
      </c>
      <c r="Z8" s="51"/>
    </row>
    <row r="9" spans="1:29" x14ac:dyDescent="0.2">
      <c r="A9" s="48">
        <f t="shared" si="3"/>
        <v>8</v>
      </c>
      <c r="B9" s="4" t="s">
        <v>46</v>
      </c>
      <c r="C9" s="4">
        <f>COUNTIF(Players!B:B,$B9)</f>
        <v>14</v>
      </c>
      <c r="D9" s="5">
        <f>SUMIF(Players!B:B,B9,Players!O:O)</f>
        <v>168.74617819486699</v>
      </c>
      <c r="E9" s="18">
        <f ca="1">_xlfn.XMATCH(B9,Players!$B$2:INDIRECT("Players!B"&amp;$AA$6,1),1)</f>
        <v>12</v>
      </c>
      <c r="F9" s="4">
        <f ca="1">_xlfn.XMATCH($B9,INDIRECT("Players!B"&amp;E9+2):INDIRECT("Players!B"&amp;$AA$6,1))+E9</f>
        <v>21</v>
      </c>
      <c r="G9" s="4">
        <f ca="1">_xlfn.XMATCH($B9,INDIRECT("Players!B"&amp;F9+2):INDIRECT("Players!B"&amp;$AA$6,1))+F9</f>
        <v>87</v>
      </c>
      <c r="H9" s="4">
        <f ca="1">_xlfn.XMATCH($B9,INDIRECT("Players!B"&amp;G9+2):INDIRECT("Players!B"&amp;$AA$6,1))+G9</f>
        <v>89</v>
      </c>
      <c r="I9" s="4">
        <f ca="1">_xlfn.XMATCH($B9,INDIRECT("Players!B"&amp;H9+2):INDIRECT("Players!B"&amp;$AA$6,1))+H9</f>
        <v>108</v>
      </c>
      <c r="J9" s="4">
        <f ca="1">_xlfn.XMATCH($B9,INDIRECT("Players!B"&amp;I9+2):INDIRECT("Players!B"&amp;$AA$6,1))+I9</f>
        <v>114</v>
      </c>
      <c r="K9" s="4">
        <f ca="1">_xlfn.XMATCH($B9,INDIRECT("Players!B"&amp;J9+2):INDIRECT("Players!B"&amp;$AA$6,1))+J9</f>
        <v>153</v>
      </c>
      <c r="L9" s="4">
        <f ca="1">_xlfn.XMATCH($B9,INDIRECT("Players!B"&amp;K9+2):INDIRECT("Players!B"&amp;$AA$6,1))+K9</f>
        <v>156</v>
      </c>
      <c r="M9" s="19">
        <f ca="1">_xlfn.XMATCH($B9,INDIRECT("Players!B"&amp;L9+2):INDIRECT("Players!B"&amp;$AA$6,1))+L9</f>
        <v>180</v>
      </c>
      <c r="N9" s="45" cm="1">
        <f t="array" aca="1" ref="N9" ca="1">INDIRECT("Players!"&amp;$AA$7&amp;E9+1)</f>
        <v>119.51234858659015</v>
      </c>
      <c r="O9" s="14" cm="1">
        <f t="array" aca="1" ref="O9" ca="1">INDIRECT("Players!"&amp;$AA$7&amp;F9+1)+N9</f>
        <v>207.68377102919777</v>
      </c>
      <c r="P9" s="14" cm="1">
        <f t="array" aca="1" ref="P9" ca="1">INDIRECT("Players!"&amp;$AA$7&amp;G9+1)+O9</f>
        <v>246.2734350582536</v>
      </c>
      <c r="Q9" s="14" cm="1">
        <f t="array" aca="1" ref="Q9" ca="1">INDIRECT("Players!"&amp;$AA$7&amp;H9+1)+P9</f>
        <v>283.73581462761138</v>
      </c>
      <c r="R9" s="14" cm="1">
        <f t="array" aca="1" ref="R9" ca="1">INDIRECT("Players!"&amp;$AA$7&amp;I9+1)+Q9</f>
        <v>309.9869027879281</v>
      </c>
      <c r="S9" s="14" cm="1">
        <f t="array" aca="1" ref="S9" ca="1">INDIRECT("Players!"&amp;$AA$7&amp;J9+1)+R9</f>
        <v>333.25449880217963</v>
      </c>
      <c r="T9" s="14" cm="1">
        <f t="array" aca="1" ref="T9" ca="1">INDIRECT("Players!"&amp;$AA$7&amp;K9+1)+S9</f>
        <v>336.95165269819495</v>
      </c>
      <c r="U9" s="14" cm="1">
        <f t="array" aca="1" ref="U9" ca="1">INDIRECT("Players!"&amp;$AA$7&amp;L9+1)+T9</f>
        <v>336.06963721715942</v>
      </c>
      <c r="V9" s="46" cm="1">
        <f t="array" aca="1" ref="V9" ca="1">INDIRECT("Players!"&amp;$AA$7&amp;M9+1)+U9</f>
        <v>324.41735614697939</v>
      </c>
      <c r="W9" s="52">
        <f t="shared" ca="1" si="0"/>
        <v>10</v>
      </c>
      <c r="X9" s="52">
        <f t="shared" ca="1" si="1"/>
        <v>90.678217639941352</v>
      </c>
      <c r="Y9" s="51">
        <f t="shared" ca="1" si="2"/>
        <v>6</v>
      </c>
      <c r="Z9" s="51"/>
    </row>
    <row r="10" spans="1:29" x14ac:dyDescent="0.2">
      <c r="A10" s="48">
        <f t="shared" si="3"/>
        <v>9</v>
      </c>
      <c r="B10" s="4" t="s">
        <v>61</v>
      </c>
      <c r="C10" s="4">
        <f>COUNTIF(Players!B:B,$B10)</f>
        <v>11</v>
      </c>
      <c r="D10" s="5">
        <f>SUMIF(Players!B:B,B10,Players!O:O)</f>
        <v>98.126549531073053</v>
      </c>
      <c r="E10" s="18">
        <f ca="1">_xlfn.XMATCH(B10,Players!$B$2:INDIRECT("Players!B"&amp;$AA$6,1),1)</f>
        <v>3</v>
      </c>
      <c r="F10" s="4">
        <f ca="1">_xlfn.XMATCH($B10,INDIRECT("Players!B"&amp;E10+2):INDIRECT("Players!B"&amp;$AA$6,1))+E10</f>
        <v>65</v>
      </c>
      <c r="G10" s="4">
        <f ca="1">_xlfn.XMATCH($B10,INDIRECT("Players!B"&amp;F10+2):INDIRECT("Players!B"&amp;$AA$6,1))+F10</f>
        <v>77</v>
      </c>
      <c r="H10" s="4">
        <f ca="1">_xlfn.XMATCH($B10,INDIRECT("Players!B"&amp;G10+2):INDIRECT("Players!B"&amp;$AA$6,1))+G10</f>
        <v>99</v>
      </c>
      <c r="I10" s="4">
        <f ca="1">_xlfn.XMATCH($B10,INDIRECT("Players!B"&amp;H10+2):INDIRECT("Players!B"&amp;$AA$6,1))+H10</f>
        <v>129</v>
      </c>
      <c r="J10" s="4">
        <f ca="1">_xlfn.XMATCH($B10,INDIRECT("Players!B"&amp;I10+2):INDIRECT("Players!B"&amp;$AA$6,1))+I10</f>
        <v>146</v>
      </c>
      <c r="K10" s="4">
        <f ca="1">_xlfn.XMATCH($B10,INDIRECT("Players!B"&amp;J10+2):INDIRECT("Players!B"&amp;$AA$6,1))+J10</f>
        <v>233</v>
      </c>
      <c r="L10" s="4">
        <f ca="1">_xlfn.XMATCH($B10,INDIRECT("Players!B"&amp;K10+2):INDIRECT("Players!B"&amp;$AA$6,1))+K10</f>
        <v>234</v>
      </c>
      <c r="M10" s="19">
        <f ca="1">_xlfn.XMATCH($B10,INDIRECT("Players!B"&amp;L10+2):INDIRECT("Players!B"&amp;$AA$6,1))+L10</f>
        <v>258</v>
      </c>
      <c r="N10" s="45" cm="1">
        <f t="array" aca="1" ref="N10" ca="1">INDIRECT("Players!"&amp;$AA$7&amp;E10+1)</f>
        <v>208.64321130685846</v>
      </c>
      <c r="O10" s="14" cm="1">
        <f t="array" aca="1" ref="O10" ca="1">INDIRECT("Players!"&amp;$AA$7&amp;F10+1)+N10</f>
        <v>257.5719897678697</v>
      </c>
      <c r="P10" s="14" cm="1">
        <f t="array" aca="1" ref="P10" ca="1">INDIRECT("Players!"&amp;$AA$7&amp;G10+1)+O10</f>
        <v>298.27107865335472</v>
      </c>
      <c r="Q10" s="14" cm="1">
        <f t="array" aca="1" ref="Q10" ca="1">INDIRECT("Players!"&amp;$AA$7&amp;H10+1)+P10</f>
        <v>329.33162580670751</v>
      </c>
      <c r="R10" s="14" cm="1">
        <f t="array" aca="1" ref="R10" ca="1">INDIRECT("Players!"&amp;$AA$7&amp;I10+1)+Q10</f>
        <v>345.13435815578299</v>
      </c>
      <c r="S10" s="14" cm="1">
        <f t="array" aca="1" ref="S10" ca="1">INDIRECT("Players!"&amp;$AA$7&amp;J10+1)+R10</f>
        <v>351.69947647806578</v>
      </c>
      <c r="T10" s="14" cm="1">
        <f t="array" aca="1" ref="T10" ca="1">INDIRECT("Players!"&amp;$AA$7&amp;K10+1)+S10</f>
        <v>321.74143661027927</v>
      </c>
      <c r="U10" s="14" cm="1">
        <f t="array" aca="1" ref="U10" ca="1">INDIRECT("Players!"&amp;$AA$7&amp;L10+1)+T10</f>
        <v>291.41736640121894</v>
      </c>
      <c r="V10" s="46" cm="1">
        <f t="array" aca="1" ref="V10" ca="1">INDIRECT("Players!"&amp;$AA$7&amp;M10+1)+U10</f>
        <v>251.17633548999953</v>
      </c>
      <c r="W10" s="52">
        <f t="shared" ca="1" si="0"/>
        <v>5</v>
      </c>
      <c r="X10" s="52">
        <f t="shared" ca="1" si="1"/>
        <v>23.470357956924545</v>
      </c>
      <c r="Y10" s="51">
        <f t="shared" ca="1" si="2"/>
        <v>14</v>
      </c>
      <c r="Z10" s="51"/>
    </row>
    <row r="11" spans="1:29" x14ac:dyDescent="0.2">
      <c r="A11" s="48">
        <f t="shared" si="3"/>
        <v>10</v>
      </c>
      <c r="B11" s="4" t="s">
        <v>37</v>
      </c>
      <c r="C11" s="4">
        <f>COUNTIF(Players!B:B,$B11)</f>
        <v>12</v>
      </c>
      <c r="D11" s="5">
        <f>SUMIF(Players!B:B,B11,Players!O:O)</f>
        <v>31.004064446118349</v>
      </c>
      <c r="E11" s="18">
        <f ca="1">_xlfn.XMATCH(B11,Players!$B$2:INDIRECT("Players!B"&amp;$AA$6,1),1)</f>
        <v>23</v>
      </c>
      <c r="F11" s="4">
        <f ca="1">_xlfn.XMATCH($B11,INDIRECT("Players!B"&amp;E11+2):INDIRECT("Players!B"&amp;$AA$6,1))+E11</f>
        <v>31</v>
      </c>
      <c r="G11" s="4">
        <f ca="1">_xlfn.XMATCH($B11,INDIRECT("Players!B"&amp;F11+2):INDIRECT("Players!B"&amp;$AA$6,1))+F11</f>
        <v>32</v>
      </c>
      <c r="H11" s="4">
        <f ca="1">_xlfn.XMATCH($B11,INDIRECT("Players!B"&amp;G11+2):INDIRECT("Players!B"&amp;$AA$6,1))+G11</f>
        <v>55</v>
      </c>
      <c r="I11" s="4">
        <f ca="1">_xlfn.XMATCH($B11,INDIRECT("Players!B"&amp;H11+2):INDIRECT("Players!B"&amp;$AA$6,1))+H11</f>
        <v>160</v>
      </c>
      <c r="J11" s="4">
        <f ca="1">_xlfn.XMATCH($B11,INDIRECT("Players!B"&amp;I11+2):INDIRECT("Players!B"&amp;$AA$6,1))+I11</f>
        <v>172</v>
      </c>
      <c r="K11" s="4">
        <f ca="1">_xlfn.XMATCH($B11,INDIRECT("Players!B"&amp;J11+2):INDIRECT("Players!B"&amp;$AA$6,1))+J11</f>
        <v>242</v>
      </c>
      <c r="L11" s="4">
        <f ca="1">_xlfn.XMATCH($B11,INDIRECT("Players!B"&amp;K11+2):INDIRECT("Players!B"&amp;$AA$6,1))+K11</f>
        <v>247</v>
      </c>
      <c r="M11" s="19">
        <f ca="1">_xlfn.XMATCH($B11,INDIRECT("Players!B"&amp;L11+2):INDIRECT("Players!B"&amp;$AA$6,1))+L11</f>
        <v>256</v>
      </c>
      <c r="N11" s="45" cm="1">
        <f t="array" aca="1" ref="N11" ca="1">INDIRECT("Players!"&amp;$AA$7&amp;E11+1)</f>
        <v>86.825411155811167</v>
      </c>
      <c r="O11" s="14" cm="1">
        <f t="array" aca="1" ref="O11" ca="1">INDIRECT("Players!"&amp;$AA$7&amp;F11+1)+N11</f>
        <v>167.0973754006981</v>
      </c>
      <c r="P11" s="14" cm="1">
        <f t="array" aca="1" ref="P11" ca="1">INDIRECT("Players!"&amp;$AA$7&amp;G11+1)+O11</f>
        <v>244.88876740748316</v>
      </c>
      <c r="Q11" s="14" cm="1">
        <f t="array" aca="1" ref="Q11" ca="1">INDIRECT("Players!"&amp;$AA$7&amp;H11+1)+P11</f>
        <v>304.53811015963402</v>
      </c>
      <c r="R11" s="14" cm="1">
        <f t="array" aca="1" ref="R11" ca="1">INDIRECT("Players!"&amp;$AA$7&amp;I11+1)+Q11</f>
        <v>302.61975061576061</v>
      </c>
      <c r="S11" s="14" cm="1">
        <f t="array" aca="1" ref="S11" ca="1">INDIRECT("Players!"&amp;$AA$7&amp;J11+1)+R11</f>
        <v>295.98942429790662</v>
      </c>
      <c r="T11" s="14" cm="1">
        <f t="array" aca="1" ref="T11" ca="1">INDIRECT("Players!"&amp;$AA$7&amp;K11+1)+S11</f>
        <v>263.6835293909719</v>
      </c>
      <c r="U11" s="14" cm="1">
        <f t="array" aca="1" ref="U11" ca="1">INDIRECT("Players!"&amp;$AA$7&amp;L11+1)+T11</f>
        <v>229.5940466235628</v>
      </c>
      <c r="V11" s="46" cm="1">
        <f t="array" aca="1" ref="V11" ca="1">INDIRECT("Players!"&amp;$AA$7&amp;M11+1)+U11</f>
        <v>190.92378654702719</v>
      </c>
      <c r="W11" s="52">
        <f t="shared" ca="1" si="0"/>
        <v>11</v>
      </c>
      <c r="X11" s="52">
        <f t="shared" ca="1" si="1"/>
        <v>18.79476198348874</v>
      </c>
      <c r="Y11" s="51">
        <f t="shared" ca="1" si="2"/>
        <v>15</v>
      </c>
      <c r="Z11" s="51"/>
    </row>
    <row r="12" spans="1:29" x14ac:dyDescent="0.2">
      <c r="A12" s="48">
        <f t="shared" si="3"/>
        <v>11</v>
      </c>
      <c r="B12" s="4" t="s">
        <v>39</v>
      </c>
      <c r="C12" s="4">
        <f>COUNTIF(Players!B:B,$B12)</f>
        <v>15</v>
      </c>
      <c r="D12" s="5">
        <f>SUMIF(Players!B:B,B12,Players!O:O)</f>
        <v>28.404139642967461</v>
      </c>
      <c r="E12" s="18">
        <f ca="1">_xlfn.XMATCH(B12,Players!$B$2:INDIRECT("Players!B"&amp;$AA$6,1),1)</f>
        <v>41</v>
      </c>
      <c r="F12" s="4">
        <f ca="1">_xlfn.XMATCH($B12,INDIRECT("Players!B"&amp;E12+2):INDIRECT("Players!B"&amp;$AA$6,1))+E12</f>
        <v>43</v>
      </c>
      <c r="G12" s="4">
        <f ca="1">_xlfn.XMATCH($B12,INDIRECT("Players!B"&amp;F12+2):INDIRECT("Players!B"&amp;$AA$6,1))+F12</f>
        <v>49</v>
      </c>
      <c r="H12" s="4">
        <f ca="1">_xlfn.XMATCH($B12,INDIRECT("Players!B"&amp;G12+2):INDIRECT("Players!B"&amp;$AA$6,1))+G12</f>
        <v>85</v>
      </c>
      <c r="I12" s="4">
        <f ca="1">_xlfn.XMATCH($B12,INDIRECT("Players!B"&amp;H12+2):INDIRECT("Players!B"&amp;$AA$6,1))+H12</f>
        <v>86</v>
      </c>
      <c r="J12" s="4">
        <f ca="1">_xlfn.XMATCH($B12,INDIRECT("Players!B"&amp;I12+2):INDIRECT("Players!B"&amp;$AA$6,1))+I12</f>
        <v>162</v>
      </c>
      <c r="K12" s="4">
        <f ca="1">_xlfn.XMATCH($B12,INDIRECT("Players!B"&amp;J12+2):INDIRECT("Players!B"&amp;$AA$6,1))+J12</f>
        <v>179</v>
      </c>
      <c r="L12" s="4">
        <f ca="1">_xlfn.XMATCH($B12,INDIRECT("Players!B"&amp;K12+2):INDIRECT("Players!B"&amp;$AA$6,1))+K12</f>
        <v>231</v>
      </c>
      <c r="M12" s="19">
        <f ca="1">_xlfn.XMATCH($B12,INDIRECT("Players!B"&amp;L12+2):INDIRECT("Players!B"&amp;$AA$6,1))+L12</f>
        <v>236</v>
      </c>
      <c r="N12" s="45" cm="1">
        <f t="array" aca="1" ref="N12" ca="1">INDIRECT("Players!"&amp;$AA$7&amp;E12+1)</f>
        <v>68.512315818347901</v>
      </c>
      <c r="O12" s="14" cm="1">
        <f t="array" aca="1" ref="O12" ca="1">INDIRECT("Players!"&amp;$AA$7&amp;F12+1)+N12</f>
        <v>134.9111780700502</v>
      </c>
      <c r="P12" s="14" cm="1">
        <f t="array" aca="1" ref="P12" ca="1">INDIRECT("Players!"&amp;$AA$7&amp;G12+1)+O12</f>
        <v>198.35720559766901</v>
      </c>
      <c r="Q12" s="14" cm="1">
        <f t="array" aca="1" ref="Q12" ca="1">INDIRECT("Players!"&amp;$AA$7&amp;H12+1)+P12</f>
        <v>237.5621291669824</v>
      </c>
      <c r="R12" s="14" cm="1">
        <f t="array" aca="1" ref="R12" ca="1">INDIRECT("Players!"&amp;$AA$7&amp;I12+1)+Q12</f>
        <v>276.34568627031911</v>
      </c>
      <c r="S12" s="14" cm="1">
        <f t="array" aca="1" ref="S12" ca="1">INDIRECT("Players!"&amp;$AA$7&amp;J12+1)+R12</f>
        <v>273.77958080599223</v>
      </c>
      <c r="T12" s="14" cm="1">
        <f t="array" aca="1" ref="T12" ca="1">INDIRECT("Players!"&amp;$AA$7&amp;K12+1)+S12</f>
        <v>262.68338212499509</v>
      </c>
      <c r="U12" s="14" cm="1">
        <f t="array" aca="1" ref="U12" ca="1">INDIRECT("Players!"&amp;$AA$7&amp;L12+1)+T12</f>
        <v>233.02631716377917</v>
      </c>
      <c r="V12" s="46" cm="1">
        <f t="array" aca="1" ref="V12" ca="1">INDIRECT("Players!"&amp;$AA$7&amp;M12+1)+U12</f>
        <v>202.37063700654747</v>
      </c>
      <c r="W12" s="52">
        <f t="shared" ca="1" si="0"/>
        <v>14</v>
      </c>
      <c r="X12" s="52">
        <f t="shared" ca="1" si="1"/>
        <v>64.326176527326083</v>
      </c>
      <c r="Y12" s="51">
        <f t="shared" ca="1" si="2"/>
        <v>11</v>
      </c>
      <c r="Z12" s="51"/>
    </row>
    <row r="13" spans="1:29" x14ac:dyDescent="0.2">
      <c r="A13" s="48">
        <f t="shared" si="3"/>
        <v>12</v>
      </c>
      <c r="B13" s="4" t="s">
        <v>18</v>
      </c>
      <c r="C13" s="4">
        <f>COUNTIF(Players!B:B,$B13)</f>
        <v>10</v>
      </c>
      <c r="D13" s="5">
        <f>SUMIF(Players!B:B,B13,Players!O:O)</f>
        <v>138.17946149058082</v>
      </c>
      <c r="E13" s="18">
        <f ca="1">_xlfn.XMATCH(B13,Players!$B$2:INDIRECT("Players!B"&amp;$AA$6,1),1)</f>
        <v>36</v>
      </c>
      <c r="F13" s="4">
        <f ca="1">_xlfn.XMATCH($B13,INDIRECT("Players!B"&amp;E13+2):INDIRECT("Players!B"&amp;$AA$6,1))+E13</f>
        <v>53</v>
      </c>
      <c r="G13" s="4">
        <f ca="1">_xlfn.XMATCH($B13,INDIRECT("Players!B"&amp;F13+2):INDIRECT("Players!B"&amp;$AA$6,1))+F13</f>
        <v>81</v>
      </c>
      <c r="H13" s="4">
        <f ca="1">_xlfn.XMATCH($B13,INDIRECT("Players!B"&amp;G13+2):INDIRECT("Players!B"&amp;$AA$6,1))+G13</f>
        <v>97</v>
      </c>
      <c r="I13" s="4">
        <f ca="1">_xlfn.XMATCH($B13,INDIRECT("Players!B"&amp;H13+2):INDIRECT("Players!B"&amp;$AA$6,1))+H13</f>
        <v>101</v>
      </c>
      <c r="J13" s="4">
        <f ca="1">_xlfn.XMATCH($B13,INDIRECT("Players!B"&amp;I13+2):INDIRECT("Players!B"&amp;$AA$6,1))+I13</f>
        <v>116</v>
      </c>
      <c r="K13" s="4">
        <f ca="1">_xlfn.XMATCH($B13,INDIRECT("Players!B"&amp;J13+2):INDIRECT("Players!B"&amp;$AA$6,1))+J13</f>
        <v>178</v>
      </c>
      <c r="L13" s="4">
        <f ca="1">_xlfn.XMATCH($B13,INDIRECT("Players!B"&amp;K13+2):INDIRECT("Players!B"&amp;$AA$6,1))+K13</f>
        <v>204</v>
      </c>
      <c r="M13" s="19">
        <f ca="1">_xlfn.XMATCH($B13,INDIRECT("Players!B"&amp;L13+2):INDIRECT("Players!B"&amp;$AA$6,1))+L13</f>
        <v>269</v>
      </c>
      <c r="N13" s="45" cm="1">
        <f t="array" aca="1" ref="N13" ca="1">INDIRECT("Players!"&amp;$AA$7&amp;E13+1)</f>
        <v>74.001669899806345</v>
      </c>
      <c r="O13" s="14" cm="1">
        <f t="array" aca="1" ref="O13" ca="1">INDIRECT("Players!"&amp;$AA$7&amp;F13+1)+N13</f>
        <v>134.48554706384769</v>
      </c>
      <c r="P13" s="14" cm="1">
        <f t="array" aca="1" ref="P13" ca="1">INDIRECT("Players!"&amp;$AA$7&amp;G13+1)+O13</f>
        <v>173.94795330680068</v>
      </c>
      <c r="Q13" s="14" cm="1">
        <f t="array" aca="1" ref="Q13" ca="1">INDIRECT("Players!"&amp;$AA$7&amp;H13+1)+P13</f>
        <v>206.8432539785116</v>
      </c>
      <c r="R13" s="14" cm="1">
        <f t="array" aca="1" ref="R13" ca="1">INDIRECT("Players!"&amp;$AA$7&amp;I13+1)+Q13</f>
        <v>236.84618101164767</v>
      </c>
      <c r="S13" s="14" cm="1">
        <f t="array" aca="1" ref="S13" ca="1">INDIRECT("Players!"&amp;$AA$7&amp;J13+1)+R13</f>
        <v>259.96275559097802</v>
      </c>
      <c r="T13" s="14" cm="1">
        <f t="array" aca="1" ref="T13" ca="1">INDIRECT("Players!"&amp;$AA$7&amp;K13+1)+S13</f>
        <v>249.08176656088423</v>
      </c>
      <c r="U13" s="14" cm="1">
        <f t="array" aca="1" ref="U13" ca="1">INDIRECT("Players!"&amp;$AA$7&amp;L13+1)+T13</f>
        <v>230.89524051376048</v>
      </c>
      <c r="V13" s="46" cm="1">
        <f t="array" aca="1" ref="V13" ca="1">INDIRECT("Players!"&amp;$AA$7&amp;M13+1)+U13</f>
        <v>185.45202507733055</v>
      </c>
      <c r="W13" s="52">
        <f t="shared" ca="1" si="0"/>
        <v>19</v>
      </c>
      <c r="X13" s="52">
        <f t="shared" ca="1" si="1"/>
        <v>75.133813254083549</v>
      </c>
      <c r="Y13" s="51">
        <f t="shared" ca="1" si="2"/>
        <v>9</v>
      </c>
      <c r="Z13" s="51"/>
    </row>
    <row r="14" spans="1:29" x14ac:dyDescent="0.2">
      <c r="A14" s="48">
        <f t="shared" si="3"/>
        <v>13</v>
      </c>
      <c r="B14" s="4" t="s">
        <v>68</v>
      </c>
      <c r="C14" s="4">
        <f>COUNTIF(Players!B:B,$B14)</f>
        <v>11</v>
      </c>
      <c r="D14" s="5">
        <f>SUMIF(Players!B:B,B14,Players!O:O)</f>
        <v>59.3044211499422</v>
      </c>
      <c r="E14" s="18">
        <f ca="1">_xlfn.XMATCH(B14,Players!$B$2:INDIRECT("Players!B"&amp;$AA$6,1),1)</f>
        <v>30</v>
      </c>
      <c r="F14" s="4">
        <f ca="1">_xlfn.XMATCH($B14,INDIRECT("Players!B"&amp;E14+2):INDIRECT("Players!B"&amp;$AA$6,1))+E14</f>
        <v>75</v>
      </c>
      <c r="G14" s="4">
        <f ca="1">_xlfn.XMATCH($B14,INDIRECT("Players!B"&amp;F14+2):INDIRECT("Players!B"&amp;$AA$6,1))+F14</f>
        <v>94</v>
      </c>
      <c r="H14" s="4">
        <f ca="1">_xlfn.XMATCH($B14,INDIRECT("Players!B"&amp;G14+2):INDIRECT("Players!B"&amp;$AA$6,1))+G14</f>
        <v>95</v>
      </c>
      <c r="I14" s="4">
        <f ca="1">_xlfn.XMATCH($B14,INDIRECT("Players!B"&amp;H14+2):INDIRECT("Players!B"&amp;$AA$6,1))+H14</f>
        <v>104</v>
      </c>
      <c r="J14" s="4">
        <f ca="1">_xlfn.XMATCH($B14,INDIRECT("Players!B"&amp;I14+2):INDIRECT("Players!B"&amp;$AA$6,1))+I14</f>
        <v>121</v>
      </c>
      <c r="K14" s="4">
        <f ca="1">_xlfn.XMATCH($B14,INDIRECT("Players!B"&amp;J14+2):INDIRECT("Players!B"&amp;$AA$6,1))+J14</f>
        <v>171</v>
      </c>
      <c r="L14" s="4">
        <f ca="1">_xlfn.XMATCH($B14,INDIRECT("Players!B"&amp;K14+2):INDIRECT("Players!B"&amp;$AA$6,1))+K14</f>
        <v>196</v>
      </c>
      <c r="M14" s="19">
        <f ca="1">_xlfn.XMATCH($B14,INDIRECT("Players!B"&amp;L14+2):INDIRECT("Players!B"&amp;$AA$6,1))+L14</f>
        <v>232</v>
      </c>
      <c r="N14" s="45" cm="1">
        <f t="array" aca="1" ref="N14" ca="1">INDIRECT("Players!"&amp;$AA$7&amp;E14+1)</f>
        <v>80.431961448363268</v>
      </c>
      <c r="O14" s="14" cm="1">
        <f t="array" aca="1" ref="O14" ca="1">INDIRECT("Players!"&amp;$AA$7&amp;F14+1)+N14</f>
        <v>122.6251791266134</v>
      </c>
      <c r="P14" s="14" cm="1">
        <f t="array" aca="1" ref="P14" ca="1">INDIRECT("Players!"&amp;$AA$7&amp;G14+1)+O14</f>
        <v>158.32121142087371</v>
      </c>
      <c r="Q14" s="14" cm="1">
        <f t="array" aca="1" ref="Q14" ca="1">INDIRECT("Players!"&amp;$AA$7&amp;H14+1)+P14</f>
        <v>191.74339396599524</v>
      </c>
      <c r="R14" s="14" cm="1">
        <f t="array" aca="1" ref="R14" ca="1">INDIRECT("Players!"&amp;$AA$7&amp;I14+1)+Q14</f>
        <v>219.03002400249139</v>
      </c>
      <c r="S14" s="14" cm="1">
        <f t="array" aca="1" ref="S14" ca="1">INDIRECT("Players!"&amp;$AA$7&amp;J14+1)+R14</f>
        <v>239.68065293511063</v>
      </c>
      <c r="T14" s="14" cm="1">
        <f t="array" aca="1" ref="T14" ca="1">INDIRECT("Players!"&amp;$AA$7&amp;K14+1)+S14</f>
        <v>233.44493005941004</v>
      </c>
      <c r="U14" s="14" cm="1">
        <f t="array" aca="1" ref="U14" ca="1">INDIRECT("Players!"&amp;$AA$7&amp;L14+1)+T14</f>
        <v>217.6347254462587</v>
      </c>
      <c r="V14" s="46" cm="1">
        <f t="array" aca="1" ref="V14" ca="1">INDIRECT("Players!"&amp;$AA$7&amp;M14+1)+U14</f>
        <v>187.81199697470711</v>
      </c>
      <c r="W14" s="52">
        <f ca="1">COUNTIF(P:P,"&gt;"&amp;P14)+1</f>
        <v>22</v>
      </c>
      <c r="X14" s="52">
        <f t="shared" ca="1" si="1"/>
        <v>75.123718638536332</v>
      </c>
      <c r="Y14" s="51">
        <f t="shared" ca="1" si="2"/>
        <v>10</v>
      </c>
      <c r="Z14" s="51"/>
    </row>
    <row r="15" spans="1:29" x14ac:dyDescent="0.2">
      <c r="A15" s="48">
        <f t="shared" si="3"/>
        <v>14</v>
      </c>
      <c r="B15" s="4" t="s">
        <v>27</v>
      </c>
      <c r="C15" s="4">
        <f>COUNTIF(Players!B:B,$B15)</f>
        <v>12</v>
      </c>
      <c r="D15" s="5">
        <f>SUMIF(Players!B:B,B15,Players!O:O)</f>
        <v>-15.312471756428181</v>
      </c>
      <c r="E15" s="18">
        <f ca="1">_xlfn.XMATCH(B15,Players!$B$2:INDIRECT("Players!B"&amp;$AA$6,1),1)</f>
        <v>19</v>
      </c>
      <c r="F15" s="4">
        <f ca="1">_xlfn.XMATCH($B15,INDIRECT("Players!B"&amp;E15+2):INDIRECT("Players!B"&amp;$AA$6,1))+E15</f>
        <v>72</v>
      </c>
      <c r="G15" s="4">
        <f ca="1">_xlfn.XMATCH($B15,INDIRECT("Players!B"&amp;F15+2):INDIRECT("Players!B"&amp;$AA$6,1))+F15</f>
        <v>73</v>
      </c>
      <c r="H15" s="4">
        <f ca="1">_xlfn.XMATCH($B15,INDIRECT("Players!B"&amp;G15+2):INDIRECT("Players!B"&amp;$AA$6,1))+G15</f>
        <v>111</v>
      </c>
      <c r="I15" s="4">
        <f ca="1">_xlfn.XMATCH($B15,INDIRECT("Players!B"&amp;H15+2):INDIRECT("Players!B"&amp;$AA$6,1))+H15</f>
        <v>124</v>
      </c>
      <c r="J15" s="4">
        <f ca="1">_xlfn.XMATCH($B15,INDIRECT("Players!B"&amp;I15+2):INDIRECT("Players!B"&amp;$AA$6,1))+I15</f>
        <v>143</v>
      </c>
      <c r="K15" s="4">
        <f ca="1">_xlfn.XMATCH($B15,INDIRECT("Players!B"&amp;J15+2):INDIRECT("Players!B"&amp;$AA$6,1))+J15</f>
        <v>190</v>
      </c>
      <c r="L15" s="4">
        <f ca="1">_xlfn.XMATCH($B15,INDIRECT("Players!B"&amp;K15+2):INDIRECT("Players!B"&amp;$AA$6,1))+K15</f>
        <v>238</v>
      </c>
      <c r="M15" s="19">
        <f ca="1">_xlfn.XMATCH($B15,INDIRECT("Players!B"&amp;L15+2):INDIRECT("Players!B"&amp;$AA$6,1))+L15</f>
        <v>260</v>
      </c>
      <c r="N15" s="45" cm="1">
        <f t="array" aca="1" ref="N15" ca="1">INDIRECT("Players!"&amp;$AA$7&amp;E15+1)</f>
        <v>93.620082571831546</v>
      </c>
      <c r="O15" s="14" cm="1">
        <f t="array" aca="1" ref="O15" ca="1">INDIRECT("Players!"&amp;$AA$7&amp;F15+1)+N15</f>
        <v>140.30420271258919</v>
      </c>
      <c r="P15" s="14" cm="1">
        <f t="array" aca="1" ref="P15" ca="1">INDIRECT("Players!"&amp;$AA$7&amp;G15+1)+O15</f>
        <v>184.42364039943087</v>
      </c>
      <c r="Q15" s="14" cm="1">
        <f t="array" aca="1" ref="Q15" ca="1">INDIRECT("Players!"&amp;$AA$7&amp;H15+1)+P15</f>
        <v>208.69571083891711</v>
      </c>
      <c r="R15" s="14" cm="1">
        <f t="array" aca="1" ref="R15" ca="1">INDIRECT("Players!"&amp;$AA$7&amp;I15+1)+Q15</f>
        <v>227.43674354358649</v>
      </c>
      <c r="S15" s="14" cm="1">
        <f t="array" aca="1" ref="S15" ca="1">INDIRECT("Players!"&amp;$AA$7&amp;J15+1)+R15</f>
        <v>235.40745259583511</v>
      </c>
      <c r="T15" s="14" cm="1">
        <f t="array" aca="1" ref="T15" ca="1">INDIRECT("Players!"&amp;$AA$7&amp;K15+1)+S15</f>
        <v>221.87459279533599</v>
      </c>
      <c r="U15" s="14" cm="1">
        <f t="array" aca="1" ref="U15" ca="1">INDIRECT("Players!"&amp;$AA$7&amp;L15+1)+T15</f>
        <v>190.9313796511633</v>
      </c>
      <c r="V15" s="46" cm="1">
        <f t="array" aca="1" ref="V15" ca="1">INDIRECT("Players!"&amp;$AA$7&amp;M15+1)+U15</f>
        <v>150.36423925600135</v>
      </c>
      <c r="W15" s="52">
        <f t="shared" ca="1" si="0"/>
        <v>16</v>
      </c>
      <c r="X15" s="52">
        <f t="shared" ca="1" si="1"/>
        <v>37.450952395905119</v>
      </c>
      <c r="Y15" s="51">
        <f t="shared" ca="1" si="2"/>
        <v>13</v>
      </c>
      <c r="Z15" s="51"/>
    </row>
    <row r="16" spans="1:29" x14ac:dyDescent="0.2">
      <c r="A16" s="48">
        <f t="shared" si="3"/>
        <v>15</v>
      </c>
      <c r="B16" s="4" t="s">
        <v>21</v>
      </c>
      <c r="C16" s="4">
        <f>COUNTIF(Players!B:B,$B16)</f>
        <v>13</v>
      </c>
      <c r="D16" s="5">
        <f>SUMIF(Players!B:B,B16,Players!O:O)</f>
        <v>-32.773990915737357</v>
      </c>
      <c r="E16" s="18">
        <f ca="1">_xlfn.XMATCH(B16,Players!$B$2:INDIRECT("Players!B"&amp;$AA$6,1),1)</f>
        <v>24</v>
      </c>
      <c r="F16" s="4">
        <f ca="1">_xlfn.XMATCH($B16,INDIRECT("Players!B"&amp;E16+2):INDIRECT("Players!B"&amp;$AA$6,1))+E16</f>
        <v>29</v>
      </c>
      <c r="G16" s="4">
        <f ca="1">_xlfn.XMATCH($B16,INDIRECT("Players!B"&amp;F16+2):INDIRECT("Players!B"&amp;$AA$6,1))+F16</f>
        <v>59</v>
      </c>
      <c r="H16" s="4">
        <f ca="1">_xlfn.XMATCH($B16,INDIRECT("Players!B"&amp;G16+2):INDIRECT("Players!B"&amp;$AA$6,1))+G16</f>
        <v>113</v>
      </c>
      <c r="I16" s="4">
        <f ca="1">_xlfn.XMATCH($B16,INDIRECT("Players!B"&amp;H16+2):INDIRECT("Players!B"&amp;$AA$6,1))+H16</f>
        <v>165</v>
      </c>
      <c r="J16" s="4">
        <f ca="1">_xlfn.XMATCH($B16,INDIRECT("Players!B"&amp;I16+2):INDIRECT("Players!B"&amp;$AA$6,1))+I16</f>
        <v>185</v>
      </c>
      <c r="K16" s="4">
        <f ca="1">_xlfn.XMATCH($B16,INDIRECT("Players!B"&amp;J16+2):INDIRECT("Players!B"&amp;$AA$6,1))+J16</f>
        <v>193</v>
      </c>
      <c r="L16" s="4">
        <f ca="1">_xlfn.XMATCH($B16,INDIRECT("Players!B"&amp;K16+2):INDIRECT("Players!B"&amp;$AA$6,1))+K16</f>
        <v>201</v>
      </c>
      <c r="M16" s="19">
        <f ca="1">_xlfn.XMATCH($B16,INDIRECT("Players!B"&amp;L16+2):INDIRECT("Players!B"&amp;$AA$6,1))+L16</f>
        <v>226</v>
      </c>
      <c r="N16" s="45" cm="1">
        <f t="array" aca="1" ref="N16" ca="1">INDIRECT("Players!"&amp;$AA$7&amp;E16+1)</f>
        <v>86.742264548101858</v>
      </c>
      <c r="O16" s="14" cm="1">
        <f t="array" aca="1" ref="O16" ca="1">INDIRECT("Players!"&amp;$AA$7&amp;F16+1)+N16</f>
        <v>167.5705104292386</v>
      </c>
      <c r="P16" s="14" cm="1">
        <f t="array" aca="1" ref="P16" ca="1">INDIRECT("Players!"&amp;$AA$7&amp;G16+1)+O16</f>
        <v>222.55802670589784</v>
      </c>
      <c r="Q16" s="14" cm="1">
        <f t="array" aca="1" ref="Q16" ca="1">INDIRECT("Players!"&amp;$AA$7&amp;H16+1)+P16</f>
        <v>245.96868073561527</v>
      </c>
      <c r="R16" s="14" cm="1">
        <f t="array" aca="1" ref="R16" ca="1">INDIRECT("Players!"&amp;$AA$7&amp;I16+1)+Q16</f>
        <v>242.29377655532232</v>
      </c>
      <c r="S16" s="14" cm="1">
        <f t="array" aca="1" ref="S16" ca="1">INDIRECT("Players!"&amp;$AA$7&amp;J16+1)+R16</f>
        <v>229.20733764800053</v>
      </c>
      <c r="T16" s="14" cm="1">
        <f t="array" aca="1" ref="T16" ca="1">INDIRECT("Players!"&amp;$AA$7&amp;K16+1)+S16</f>
        <v>215.05475844335891</v>
      </c>
      <c r="U16" s="14" cm="1">
        <f t="array" aca="1" ref="U16" ca="1">INDIRECT("Players!"&amp;$AA$7&amp;L16+1)+T16</f>
        <v>198.01386780011785</v>
      </c>
      <c r="V16" s="46" cm="1">
        <f t="array" aca="1" ref="V16" ca="1">INDIRECT("Players!"&amp;$AA$7&amp;M16+1)+U16</f>
        <v>170.06461041776942</v>
      </c>
      <c r="W16" s="52">
        <f t="shared" ca="1" si="0"/>
        <v>13</v>
      </c>
      <c r="X16" s="52">
        <f t="shared" ca="1" si="1"/>
        <v>-7.5032682625389384</v>
      </c>
      <c r="Y16" s="51">
        <f t="shared" ca="1" si="2"/>
        <v>20</v>
      </c>
      <c r="Z16" s="51"/>
    </row>
    <row r="17" spans="1:26" x14ac:dyDescent="0.2">
      <c r="A17" s="48">
        <f t="shared" si="3"/>
        <v>16</v>
      </c>
      <c r="B17" s="4" t="s">
        <v>53</v>
      </c>
      <c r="C17" s="4">
        <f>COUNTIF(Players!B:B,$B17)</f>
        <v>9</v>
      </c>
      <c r="D17" s="5">
        <f>SUMIF(Players!B:B,B17,Players!O:O)</f>
        <v>301.97648744122182</v>
      </c>
      <c r="E17" s="18">
        <f ca="1">_xlfn.XMATCH(B17,Players!$B$2:INDIRECT("Players!B"&amp;$AA$6,1),1)</f>
        <v>5</v>
      </c>
      <c r="F17" s="4">
        <f ca="1">_xlfn.XMATCH($B17,INDIRECT("Players!B"&amp;E17+2):INDIRECT("Players!B"&amp;$AA$6,1))+E17</f>
        <v>52</v>
      </c>
      <c r="G17" s="4">
        <f ca="1">_xlfn.XMATCH($B17,INDIRECT("Players!B"&amp;F17+2):INDIRECT("Players!B"&amp;$AA$6,1))+F17</f>
        <v>84</v>
      </c>
      <c r="H17" s="4">
        <f ca="1">_xlfn.XMATCH($B17,INDIRECT("Players!B"&amp;G17+2):INDIRECT("Players!B"&amp;$AA$6,1))+G17</f>
        <v>92</v>
      </c>
      <c r="I17" s="4">
        <f ca="1">_xlfn.XMATCH($B17,INDIRECT("Players!B"&amp;H17+2):INDIRECT("Players!B"&amp;$AA$6,1))+H17</f>
        <v>102</v>
      </c>
      <c r="J17" s="4">
        <f ca="1">_xlfn.XMATCH($B17,INDIRECT("Players!B"&amp;I17+2):INDIRECT("Players!B"&amp;$AA$6,1))+I17</f>
        <v>120</v>
      </c>
      <c r="K17" s="4">
        <f ca="1">_xlfn.XMATCH($B17,INDIRECT("Players!B"&amp;J17+2):INDIRECT("Players!B"&amp;$AA$6,1))+J17</f>
        <v>151</v>
      </c>
      <c r="L17" s="4">
        <f ca="1">_xlfn.XMATCH($B17,INDIRECT("Players!B"&amp;K17+2):INDIRECT("Players!B"&amp;$AA$6,1))+K17</f>
        <v>208</v>
      </c>
      <c r="M17" s="19">
        <f ca="1">_xlfn.XMATCH($B17,INDIRECT("Players!B"&amp;L17+2):INDIRECT("Players!B"&amp;$AA$6,1))+L17</f>
        <v>246</v>
      </c>
      <c r="N17" s="45" cm="1">
        <f t="array" aca="1" ref="N17" ca="1">INDIRECT("Players!"&amp;$AA$7&amp;E17+1)</f>
        <v>163.04397629557215</v>
      </c>
      <c r="O17" s="14" cm="1">
        <f t="array" aca="1" ref="O17" ca="1">INDIRECT("Players!"&amp;$AA$7&amp;F17+1)+N17</f>
        <v>224.74926220094113</v>
      </c>
      <c r="P17" s="14" cm="1">
        <f t="array" aca="1" ref="P17" ca="1">INDIRECT("Players!"&amp;$AA$7&amp;G17+1)+O17</f>
        <v>263.98899468996819</v>
      </c>
      <c r="Q17" s="14" cm="1">
        <f t="array" aca="1" ref="Q17" ca="1">INDIRECT("Players!"&amp;$AA$7&amp;H17+1)+P17</f>
        <v>300.18193310036582</v>
      </c>
      <c r="R17" s="14" cm="1">
        <f t="array" aca="1" ref="R17" ca="1">INDIRECT("Players!"&amp;$AA$7&amp;I17+1)+Q17</f>
        <v>328.75762358046995</v>
      </c>
      <c r="S17" s="14" cm="1">
        <f t="array" aca="1" ref="S17" ca="1">INDIRECT("Players!"&amp;$AA$7&amp;J17+1)+R17</f>
        <v>350.04667369426829</v>
      </c>
      <c r="T17" s="14" cm="1">
        <f t="array" aca="1" ref="T17" ca="1">INDIRECT("Players!"&amp;$AA$7&amp;K17+1)+S17</f>
        <v>355.13152194589526</v>
      </c>
      <c r="U17" s="14" cm="1">
        <f t="array" aca="1" ref="U17" ca="1">INDIRECT("Players!"&amp;$AA$7&amp;L17+1)+T17</f>
        <v>335.10792634797934</v>
      </c>
      <c r="V17" s="46" cm="1">
        <f t="array" aca="1" ref="V17" ca="1">INDIRECT("Players!"&amp;$AA$7&amp;M17+1)+U17</f>
        <v>301.97648744122182</v>
      </c>
      <c r="W17" s="52">
        <f t="shared" ca="1" si="0"/>
        <v>9</v>
      </c>
      <c r="X17" s="52">
        <f t="shared" ca="1" si="1"/>
        <v>91.142527255927064</v>
      </c>
      <c r="Y17" s="51">
        <f t="shared" ca="1" si="2"/>
        <v>5</v>
      </c>
      <c r="Z17" s="51"/>
    </row>
    <row r="18" spans="1:26" x14ac:dyDescent="0.2">
      <c r="A18" s="48">
        <f t="shared" si="3"/>
        <v>17</v>
      </c>
      <c r="B18" s="4" t="s">
        <v>66</v>
      </c>
      <c r="C18" s="4">
        <f>COUNTIF(Players!B:B,$B18)</f>
        <v>11</v>
      </c>
      <c r="D18" s="5">
        <f>SUMIF(Players!B:B,B18,Players!O:O)</f>
        <v>-23.136893406650671</v>
      </c>
      <c r="E18" s="18">
        <f ca="1">_xlfn.XMATCH(B18,Players!$B$2:INDIRECT("Players!B"&amp;$AA$6,1),1)</f>
        <v>22</v>
      </c>
      <c r="F18" s="4">
        <f ca="1">_xlfn.XMATCH($B18,INDIRECT("Players!B"&amp;E18+2):INDIRECT("Players!B"&amp;$AA$6,1))+E18</f>
        <v>39</v>
      </c>
      <c r="G18" s="4">
        <f ca="1">_xlfn.XMATCH($B18,INDIRECT("Players!B"&amp;F18+2):INDIRECT("Players!B"&amp;$AA$6,1))+F18</f>
        <v>107</v>
      </c>
      <c r="H18" s="4">
        <f ca="1">_xlfn.XMATCH($B18,INDIRECT("Players!B"&amp;G18+2):INDIRECT("Players!B"&amp;$AA$6,1))+G18</f>
        <v>119</v>
      </c>
      <c r="I18" s="4">
        <f ca="1">_xlfn.XMATCH($B18,INDIRECT("Players!B"&amp;H18+2):INDIRECT("Players!B"&amp;$AA$6,1))+H18</f>
        <v>134</v>
      </c>
      <c r="J18" s="4">
        <f ca="1">_xlfn.XMATCH($B18,INDIRECT("Players!B"&amp;I18+2):INDIRECT("Players!B"&amp;$AA$6,1))+I18</f>
        <v>192</v>
      </c>
      <c r="K18" s="4">
        <f ca="1">_xlfn.XMATCH($B18,INDIRECT("Players!B"&amp;J18+2):INDIRECT("Players!B"&amp;$AA$6,1))+J18</f>
        <v>214</v>
      </c>
      <c r="L18" s="4">
        <f ca="1">_xlfn.XMATCH($B18,INDIRECT("Players!B"&amp;K18+2):INDIRECT("Players!B"&amp;$AA$6,1))+K18</f>
        <v>218</v>
      </c>
      <c r="M18" s="19">
        <f ca="1">_xlfn.XMATCH($B18,INDIRECT("Players!B"&amp;L18+2):INDIRECT("Players!B"&amp;$AA$6,1))+L18</f>
        <v>254</v>
      </c>
      <c r="N18" s="45" cm="1">
        <f t="array" aca="1" ref="N18" ca="1">INDIRECT("Players!"&amp;$AA$7&amp;E18+1)</f>
        <v>88.056730789767073</v>
      </c>
      <c r="O18" s="14" cm="1">
        <f t="array" aca="1" ref="O18" ca="1">INDIRECT("Players!"&amp;$AA$7&amp;F18+1)+N18</f>
        <v>159.02145035340882</v>
      </c>
      <c r="P18" s="14" cm="1">
        <f t="array" aca="1" ref="P18" ca="1">INDIRECT("Players!"&amp;$AA$7&amp;G18+1)+O18</f>
        <v>185.41667985364646</v>
      </c>
      <c r="Q18" s="14" cm="1">
        <f t="array" aca="1" ref="Q18" ca="1">INDIRECT("Players!"&amp;$AA$7&amp;H18+1)+P18</f>
        <v>207.55218606894601</v>
      </c>
      <c r="R18" s="14" cm="1">
        <f t="array" aca="1" ref="R18" ca="1">INDIRECT("Players!"&amp;$AA$7&amp;I18+1)+Q18</f>
        <v>221.86898050550474</v>
      </c>
      <c r="S18" s="14" cm="1">
        <f t="array" aca="1" ref="S18" ca="1">INDIRECT("Players!"&amp;$AA$7&amp;J18+1)+R18</f>
        <v>207.83894820453131</v>
      </c>
      <c r="T18" s="14" cm="1">
        <f t="array" aca="1" ref="T18" ca="1">INDIRECT("Players!"&amp;$AA$7&amp;K18+1)+S18</f>
        <v>185.88271210320596</v>
      </c>
      <c r="U18" s="14" cm="1">
        <f t="array" aca="1" ref="U18" ca="1">INDIRECT("Players!"&amp;$AA$7&amp;L18+1)+T18</f>
        <v>162.31848907707393</v>
      </c>
      <c r="V18" s="46" cm="1">
        <f t="array" aca="1" ref="V18" ca="1">INDIRECT("Players!"&amp;$AA$7&amp;M18+1)+U18</f>
        <v>124.71850796767177</v>
      </c>
      <c r="W18" s="52">
        <f t="shared" ca="1" si="0"/>
        <v>15</v>
      </c>
      <c r="X18" s="52">
        <f t="shared" ca="1" si="1"/>
        <v>0.46603224955950395</v>
      </c>
      <c r="Y18" s="51">
        <f t="shared" ca="1" si="2"/>
        <v>19</v>
      </c>
      <c r="Z18" s="51"/>
    </row>
    <row r="19" spans="1:26" x14ac:dyDescent="0.2">
      <c r="A19" s="48">
        <f t="shared" si="3"/>
        <v>18</v>
      </c>
      <c r="B19" s="4" t="s">
        <v>47</v>
      </c>
      <c r="C19" s="4">
        <f>COUNTIF(Players!B:B,$B19)</f>
        <v>11</v>
      </c>
      <c r="D19" s="5">
        <f>SUMIF(Players!B:B,B19,Players!O:O)</f>
        <v>39.953477380026044</v>
      </c>
      <c r="E19" s="18">
        <f ca="1">_xlfn.XMATCH(B19,Players!$B$2:INDIRECT("Players!B"&amp;$AA$6,1),1)</f>
        <v>25</v>
      </c>
      <c r="F19" s="4">
        <f ca="1">_xlfn.XMATCH($B19,INDIRECT("Players!B"&amp;E19+2):INDIRECT("Players!B"&amp;$AA$6,1))+E19</f>
        <v>58</v>
      </c>
      <c r="G19" s="4">
        <f ca="1">_xlfn.XMATCH($B19,INDIRECT("Players!B"&amp;F19+2):INDIRECT("Players!B"&amp;$AA$6,1))+F19</f>
        <v>78</v>
      </c>
      <c r="H19" s="4">
        <f ca="1">_xlfn.XMATCH($B19,INDIRECT("Players!B"&amp;G19+2):INDIRECT("Players!B"&amp;$AA$6,1))+G19</f>
        <v>130</v>
      </c>
      <c r="I19" s="4">
        <f ca="1">_xlfn.XMATCH($B19,INDIRECT("Players!B"&amp;H19+2):INDIRECT("Players!B"&amp;$AA$6,1))+H19</f>
        <v>159</v>
      </c>
      <c r="J19" s="4">
        <f ca="1">_xlfn.XMATCH($B19,INDIRECT("Players!B"&amp;I19+2):INDIRECT("Players!B"&amp;$AA$6,1))+I19</f>
        <v>164</v>
      </c>
      <c r="K19" s="4">
        <f ca="1">_xlfn.XMATCH($B19,INDIRECT("Players!B"&amp;J19+2):INDIRECT("Players!B"&amp;$AA$6,1))+J19</f>
        <v>174</v>
      </c>
      <c r="L19" s="4">
        <f ca="1">_xlfn.XMATCH($B19,INDIRECT("Players!B"&amp;K19+2):INDIRECT("Players!B"&amp;$AA$6,1))+K19</f>
        <v>187</v>
      </c>
      <c r="M19" s="19">
        <f ca="1">_xlfn.XMATCH($B19,INDIRECT("Players!B"&amp;L19+2):INDIRECT("Players!B"&amp;$AA$6,1))+L19</f>
        <v>243</v>
      </c>
      <c r="N19" s="45" cm="1">
        <f t="array" aca="1" ref="N19" ca="1">INDIRECT("Players!"&amp;$AA$7&amp;E19+1)</f>
        <v>86.289381253326354</v>
      </c>
      <c r="O19" s="14" cm="1">
        <f t="array" aca="1" ref="O19" ca="1">INDIRECT("Players!"&amp;$AA$7&amp;F19+1)+N19</f>
        <v>142.09592341582231</v>
      </c>
      <c r="P19" s="14" cm="1">
        <f t="array" aca="1" ref="P19" ca="1">INDIRECT("Players!"&amp;$AA$7&amp;G19+1)+O19</f>
        <v>182.55576286249345</v>
      </c>
      <c r="Q19" s="14" cm="1">
        <f t="array" aca="1" ref="Q19" ca="1">INDIRECT("Players!"&amp;$AA$7&amp;H19+1)+P19</f>
        <v>198.24209546132627</v>
      </c>
      <c r="R19" s="14" cm="1">
        <f t="array" aca="1" ref="R19" ca="1">INDIRECT("Players!"&amp;$AA$7&amp;I19+1)+Q19</f>
        <v>196.44593231540026</v>
      </c>
      <c r="S19" s="14" cm="1">
        <f t="array" aca="1" ref="S19" ca="1">INDIRECT("Players!"&amp;$AA$7&amp;J19+1)+R19</f>
        <v>192.84782674662438</v>
      </c>
      <c r="T19" s="14" cm="1">
        <f t="array" aca="1" ref="T19" ca="1">INDIRECT("Players!"&amp;$AA$7&amp;K19+1)+S19</f>
        <v>185.04850079803472</v>
      </c>
      <c r="U19" s="14" cm="1">
        <f t="array" aca="1" ref="U19" ca="1">INDIRECT("Players!"&amp;$AA$7&amp;L19+1)+T19</f>
        <v>171.6371250911244</v>
      </c>
      <c r="V19" s="46" cm="1">
        <f t="array" aca="1" ref="V19" ca="1">INDIRECT("Players!"&amp;$AA$7&amp;M19+1)+U19</f>
        <v>138.86709748269476</v>
      </c>
      <c r="W19" s="52">
        <f t="shared" ca="1" si="0"/>
        <v>17</v>
      </c>
      <c r="X19" s="52">
        <f t="shared" ca="1" si="1"/>
        <v>2.4927379355412711</v>
      </c>
      <c r="Y19" s="51">
        <f t="shared" ca="1" si="2"/>
        <v>18</v>
      </c>
      <c r="Z19" s="51"/>
    </row>
    <row r="20" spans="1:26" x14ac:dyDescent="0.2">
      <c r="A20" s="48">
        <f t="shared" si="3"/>
        <v>19</v>
      </c>
      <c r="B20" s="4" t="s">
        <v>34</v>
      </c>
      <c r="C20" s="4">
        <f>COUNTIF(Players!B:B,$B20)</f>
        <v>14</v>
      </c>
      <c r="D20" s="5">
        <f>SUMIF(Players!B:B,B20,Players!O:O)</f>
        <v>-206.20475971592921</v>
      </c>
      <c r="E20" s="18">
        <f ca="1">_xlfn.XMATCH(B20,Players!$B$2:INDIRECT("Players!B"&amp;$AA$6,1),1)</f>
        <v>6</v>
      </c>
      <c r="F20" s="4">
        <f ca="1">_xlfn.XMATCH($B20,INDIRECT("Players!B"&amp;E20+2):INDIRECT("Players!B"&amp;$AA$6,1))+E20</f>
        <v>17</v>
      </c>
      <c r="G20" s="4">
        <f ca="1">_xlfn.XMATCH($B20,INDIRECT("Players!B"&amp;F20+2):INDIRECT("Players!B"&amp;$AA$6,1))+F20</f>
        <v>96</v>
      </c>
      <c r="H20" s="4">
        <f ca="1">_xlfn.XMATCH($B20,INDIRECT("Players!B"&amp;G20+2):INDIRECT("Players!B"&amp;$AA$6,1))+G20</f>
        <v>161</v>
      </c>
      <c r="I20" s="4">
        <f ca="1">_xlfn.XMATCH($B20,INDIRECT("Players!B"&amp;H20+2):INDIRECT("Players!B"&amp;$AA$6,1))+H20</f>
        <v>181</v>
      </c>
      <c r="J20" s="4">
        <f ca="1">_xlfn.XMATCH($B20,INDIRECT("Players!B"&amp;I20+2):INDIRECT("Players!B"&amp;$AA$6,1))+I20</f>
        <v>235</v>
      </c>
      <c r="K20" s="4">
        <f ca="1">_xlfn.XMATCH($B20,INDIRECT("Players!B"&amp;J20+2):INDIRECT("Players!B"&amp;$AA$6,1))+J20</f>
        <v>257</v>
      </c>
      <c r="L20" s="4">
        <f ca="1">_xlfn.XMATCH($B20,INDIRECT("Players!B"&amp;K20+2):INDIRECT("Players!B"&amp;$AA$6,1))+K20</f>
        <v>272</v>
      </c>
      <c r="M20" s="19">
        <f ca="1">_xlfn.XMATCH($B20,INDIRECT("Players!B"&amp;L20+2):INDIRECT("Players!B"&amp;$AA$6,1))+L20</f>
        <v>273</v>
      </c>
      <c r="N20" s="45" cm="1">
        <f t="array" aca="1" ref="N20" ca="1">INDIRECT("Players!"&amp;$AA$7&amp;E20+1)</f>
        <v>158.19533300497022</v>
      </c>
      <c r="O20" s="14" cm="1">
        <f t="array" aca="1" ref="O20" ca="1">INDIRECT("Players!"&amp;$AA$7&amp;F20+1)+N20</f>
        <v>256.86206182485591</v>
      </c>
      <c r="P20" s="14" cm="1">
        <f t="array" aca="1" ref="P20" ca="1">INDIRECT("Players!"&amp;$AA$7&amp;G20+1)+O20</f>
        <v>290.27510971584712</v>
      </c>
      <c r="Q20" s="14" cm="1">
        <f t="array" aca="1" ref="Q20" ca="1">INDIRECT("Players!"&amp;$AA$7&amp;H20+1)+P20</f>
        <v>288.32562870400102</v>
      </c>
      <c r="R20" s="14" cm="1">
        <f t="array" aca="1" ref="R20" ca="1">INDIRECT("Players!"&amp;$AA$7&amp;I20+1)+Q20</f>
        <v>276.45828754881808</v>
      </c>
      <c r="S20" s="14" cm="1">
        <f t="array" aca="1" ref="S20" ca="1">INDIRECT("Players!"&amp;$AA$7&amp;J20+1)+R20</f>
        <v>245.92957600367757</v>
      </c>
      <c r="T20" s="14" cm="1">
        <f t="array" aca="1" ref="T20" ca="1">INDIRECT("Players!"&amp;$AA$7&amp;K20+1)+S20</f>
        <v>206.09789964378945</v>
      </c>
      <c r="U20" s="14" cm="1">
        <f t="array" aca="1" ref="U20" ca="1">INDIRECT("Players!"&amp;$AA$7&amp;L20+1)+T20</f>
        <v>160.38193513659618</v>
      </c>
      <c r="V20" s="46" cm="1">
        <f t="array" aca="1" ref="V20" ca="1">INDIRECT("Players!"&amp;$AA$7&amp;M20+1)+U20</f>
        <v>114.55395702752833</v>
      </c>
      <c r="W20" s="52">
        <f t="shared" ca="1" si="0"/>
        <v>7</v>
      </c>
      <c r="X20" s="52">
        <f t="shared" ca="1" si="1"/>
        <v>-84.177210072057676</v>
      </c>
      <c r="Y20" s="51">
        <f t="shared" ca="1" si="2"/>
        <v>28</v>
      </c>
      <c r="Z20" s="51"/>
    </row>
    <row r="21" spans="1:26" x14ac:dyDescent="0.2">
      <c r="A21" s="48">
        <f t="shared" si="3"/>
        <v>20</v>
      </c>
      <c r="B21" s="4" t="s">
        <v>64</v>
      </c>
      <c r="C21" s="4">
        <f>COUNTIF(Players!B:B,$B21)</f>
        <v>14</v>
      </c>
      <c r="D21" s="5">
        <f>SUMIF(Players!B:B,B21,Players!O:O)</f>
        <v>-223.63674978278451</v>
      </c>
      <c r="E21" s="18">
        <f ca="1">_xlfn.XMATCH(B21,Players!$B$2:INDIRECT("Players!B"&amp;$AA$6,1),1)</f>
        <v>38</v>
      </c>
      <c r="F21" s="4">
        <f ca="1">_xlfn.XMATCH($B21,INDIRECT("Players!B"&amp;E21+2):INDIRECT("Players!B"&amp;$AA$6,1))+E21</f>
        <v>48</v>
      </c>
      <c r="G21" s="4">
        <f ca="1">_xlfn.XMATCH($B21,INDIRECT("Players!B"&amp;F21+2):INDIRECT("Players!B"&amp;$AA$6,1))+F21</f>
        <v>83</v>
      </c>
      <c r="H21" s="4">
        <f ca="1">_xlfn.XMATCH($B21,INDIRECT("Players!B"&amp;G21+2):INDIRECT("Players!B"&amp;$AA$6,1))+G21</f>
        <v>117</v>
      </c>
      <c r="I21" s="4">
        <f ca="1">_xlfn.XMATCH($B21,INDIRECT("Players!B"&amp;H21+2):INDIRECT("Players!B"&amp;$AA$6,1))+H21</f>
        <v>147</v>
      </c>
      <c r="J21" s="4">
        <f ca="1">_xlfn.XMATCH($B21,INDIRECT("Players!B"&amp;I21+2):INDIRECT("Players!B"&amp;$AA$6,1))+I21</f>
        <v>177</v>
      </c>
      <c r="K21" s="4">
        <f ca="1">_xlfn.XMATCH($B21,INDIRECT("Players!B"&amp;J21+2):INDIRECT("Players!B"&amp;$AA$6,1))+J21</f>
        <v>189</v>
      </c>
      <c r="L21" s="4">
        <f ca="1">_xlfn.XMATCH($B21,INDIRECT("Players!B"&amp;K21+2):INDIRECT("Players!B"&amp;$AA$6,1))+K21</f>
        <v>230</v>
      </c>
      <c r="M21" s="19">
        <f ca="1">_xlfn.XMATCH($B21,INDIRECT("Players!B"&amp;L21+2):INDIRECT("Players!B"&amp;$AA$6,1))+L21</f>
        <v>262</v>
      </c>
      <c r="N21" s="45" cm="1">
        <f t="array" aca="1" ref="N21" ca="1">INDIRECT("Players!"&amp;$AA$7&amp;E21+1)</f>
        <v>71.206922112192032</v>
      </c>
      <c r="O21" s="14" cm="1">
        <f t="array" aca="1" ref="O21" ca="1">INDIRECT("Players!"&amp;$AA$7&amp;F21+1)+N21</f>
        <v>134.78057324817286</v>
      </c>
      <c r="P21" s="14" cm="1">
        <f t="array" aca="1" ref="P21" ca="1">INDIRECT("Players!"&amp;$AA$7&amp;G21+1)+O21</f>
        <v>174.12636055225278</v>
      </c>
      <c r="Q21" s="14" cm="1">
        <f t="array" aca="1" ref="Q21" ca="1">INDIRECT("Players!"&amp;$AA$7&amp;H21+1)+P21</f>
        <v>196.94663394195908</v>
      </c>
      <c r="R21" s="14" cm="1">
        <f t="array" aca="1" ref="R21" ca="1">INDIRECT("Players!"&amp;$AA$7&amp;I21+1)+Q21</f>
        <v>203.14064674154471</v>
      </c>
      <c r="S21" s="14" cm="1">
        <f t="array" aca="1" ref="S21" ca="1">INDIRECT("Players!"&amp;$AA$7&amp;J21+1)+R21</f>
        <v>193.89554436921588</v>
      </c>
      <c r="T21" s="14" cm="1">
        <f t="array" aca="1" ref="T21" ca="1">INDIRECT("Players!"&amp;$AA$7&amp;K21+1)+S21</f>
        <v>180.40344216287104</v>
      </c>
      <c r="U21" s="14" cm="1">
        <f t="array" aca="1" ref="U21" ca="1">INDIRECT("Players!"&amp;$AA$7&amp;L21+1)+T21</f>
        <v>151.50516176342569</v>
      </c>
      <c r="V21" s="46" cm="1">
        <f t="array" aca="1" ref="V21" ca="1">INDIRECT("Players!"&amp;$AA$7&amp;M21+1)+U21</f>
        <v>110.29917026320069</v>
      </c>
      <c r="W21" s="52">
        <f t="shared" ca="1" si="0"/>
        <v>18</v>
      </c>
      <c r="X21" s="52">
        <f t="shared" ca="1" si="1"/>
        <v>6.2770816106182679</v>
      </c>
      <c r="Y21" s="51">
        <f t="shared" ca="1" si="2"/>
        <v>16</v>
      </c>
      <c r="Z21" s="51"/>
    </row>
    <row r="22" spans="1:26" x14ac:dyDescent="0.2">
      <c r="A22" s="48">
        <f t="shared" si="3"/>
        <v>21</v>
      </c>
      <c r="B22" s="4" t="s">
        <v>65</v>
      </c>
      <c r="C22" s="4">
        <f>COUNTIF(Players!B:B,$B22)</f>
        <v>13</v>
      </c>
      <c r="D22" s="5">
        <f>SUMIF(Players!B:B,B22,Players!O:O)</f>
        <v>-131.41824712775681</v>
      </c>
      <c r="E22" s="18">
        <f ca="1">_xlfn.XMATCH(B22,Players!$B$2:INDIRECT("Players!B"&amp;$AA$6,1),1)</f>
        <v>40</v>
      </c>
      <c r="F22" s="4">
        <f ca="1">_xlfn.XMATCH($B22,INDIRECT("Players!B"&amp;E22+2):INDIRECT("Players!B"&amp;$AA$6,1))+E22</f>
        <v>63</v>
      </c>
      <c r="G22" s="4">
        <f ca="1">_xlfn.XMATCH($B22,INDIRECT("Players!B"&amp;F22+2):INDIRECT("Players!B"&amp;$AA$6,1))+F22</f>
        <v>91</v>
      </c>
      <c r="H22" s="4">
        <f ca="1">_xlfn.XMATCH($B22,INDIRECT("Players!B"&amp;G22+2):INDIRECT("Players!B"&amp;$AA$6,1))+G22</f>
        <v>132</v>
      </c>
      <c r="I22" s="4">
        <f ca="1">_xlfn.XMATCH($B22,INDIRECT("Players!B"&amp;H22+2):INDIRECT("Players!B"&amp;$AA$6,1))+H22</f>
        <v>167</v>
      </c>
      <c r="J22" s="4">
        <f ca="1">_xlfn.XMATCH($B22,INDIRECT("Players!B"&amp;I22+2):INDIRECT("Players!B"&amp;$AA$6,1))+I22</f>
        <v>199</v>
      </c>
      <c r="K22" s="4">
        <f ca="1">_xlfn.XMATCH($B22,INDIRECT("Players!B"&amp;J22+2):INDIRECT("Players!B"&amp;$AA$6,1))+J22</f>
        <v>216</v>
      </c>
      <c r="L22" s="4">
        <f ca="1">_xlfn.XMATCH($B22,INDIRECT("Players!B"&amp;K22+2):INDIRECT("Players!B"&amp;$AA$6,1))+K22</f>
        <v>244</v>
      </c>
      <c r="M22" s="19">
        <f ca="1">_xlfn.XMATCH($B22,INDIRECT("Players!B"&amp;L22+2):INDIRECT("Players!B"&amp;$AA$6,1))+L22</f>
        <v>278</v>
      </c>
      <c r="N22" s="45" cm="1">
        <f t="array" aca="1" ref="N22" ca="1">INDIRECT("Players!"&amp;$AA$7&amp;E22+1)</f>
        <v>70.951445862155509</v>
      </c>
      <c r="O22" s="14" cm="1">
        <f t="array" aca="1" ref="O22" ca="1">INDIRECT("Players!"&amp;$AA$7&amp;F22+1)+N22</f>
        <v>122.15708509785318</v>
      </c>
      <c r="P22" s="14" cm="1">
        <f t="array" aca="1" ref="P22" ca="1">INDIRECT("Players!"&amp;$AA$7&amp;G22+1)+O22</f>
        <v>158.44235425598714</v>
      </c>
      <c r="Q22" s="14" cm="1">
        <f t="array" aca="1" ref="Q22" ca="1">INDIRECT("Players!"&amp;$AA$7&amp;H22+1)+P22</f>
        <v>173.88878933927265</v>
      </c>
      <c r="R22" s="14" cm="1">
        <f t="array" aca="1" ref="R22" ca="1">INDIRECT("Players!"&amp;$AA$7&amp;I22+1)+Q22</f>
        <v>169.14881744138569</v>
      </c>
      <c r="S22" s="14" cm="1">
        <f t="array" aca="1" ref="S22" ca="1">INDIRECT("Players!"&amp;$AA$7&amp;J22+1)+R22</f>
        <v>152.68462270683693</v>
      </c>
      <c r="T22" s="14" cm="1">
        <f t="array" aca="1" ref="T22" ca="1">INDIRECT("Players!"&amp;$AA$7&amp;K22+1)+S22</f>
        <v>129.84969722755096</v>
      </c>
      <c r="U22" s="14" cm="1">
        <f t="array" aca="1" ref="U22" ca="1">INDIRECT("Players!"&amp;$AA$7&amp;L22+1)+T22</f>
        <v>97.040704718349048</v>
      </c>
      <c r="V22" s="46" cm="1">
        <f t="array" aca="1" ref="V22" ca="1">INDIRECT("Players!"&amp;$AA$7&amp;M22+1)+U22</f>
        <v>49.569643743207685</v>
      </c>
      <c r="W22" s="52">
        <f t="shared" ca="1" si="0"/>
        <v>21</v>
      </c>
      <c r="X22" s="52">
        <f t="shared" ca="1" si="1"/>
        <v>-28.592657028436179</v>
      </c>
      <c r="Y22" s="51">
        <f t="shared" ca="1" si="2"/>
        <v>22</v>
      </c>
      <c r="Z22" s="51"/>
    </row>
    <row r="23" spans="1:26" x14ac:dyDescent="0.2">
      <c r="A23" s="48">
        <f t="shared" si="3"/>
        <v>22</v>
      </c>
      <c r="B23" s="4" t="s">
        <v>10</v>
      </c>
      <c r="C23" s="4">
        <f>COUNTIF(Players!B:B,$B23)</f>
        <v>15</v>
      </c>
      <c r="D23" s="5">
        <f>SUMIF(Players!B:B,B23,Players!O:O)</f>
        <v>42.977749693185856</v>
      </c>
      <c r="E23" s="18">
        <f ca="1">_xlfn.XMATCH(B23,Players!$B$2:INDIRECT("Players!B"&amp;$AA$6,1),1)</f>
        <v>35</v>
      </c>
      <c r="F23" s="4">
        <f ca="1">_xlfn.XMATCH($B23,INDIRECT("Players!B"&amp;E23+2):INDIRECT("Players!B"&amp;$AA$6,1))+E23</f>
        <v>88</v>
      </c>
      <c r="G23" s="4">
        <f ca="1">_xlfn.XMATCH($B23,INDIRECT("Players!B"&amp;F23+2):INDIRECT("Players!B"&amp;$AA$6,1))+F23</f>
        <v>123</v>
      </c>
      <c r="H23" s="4">
        <f ca="1">_xlfn.XMATCH($B23,INDIRECT("Players!B"&amp;G23+2):INDIRECT("Players!B"&amp;$AA$6,1))+G23</f>
        <v>135</v>
      </c>
      <c r="I23" s="4">
        <f ca="1">_xlfn.XMATCH($B23,INDIRECT("Players!B"&amp;H23+2):INDIRECT("Players!B"&amp;$AA$6,1))+H23</f>
        <v>152</v>
      </c>
      <c r="J23" s="4">
        <f ca="1">_xlfn.XMATCH($B23,INDIRECT("Players!B"&amp;I23+2):INDIRECT("Players!B"&amp;$AA$6,1))+I23</f>
        <v>203</v>
      </c>
      <c r="K23" s="4">
        <f ca="1">_xlfn.XMATCH($B23,INDIRECT("Players!B"&amp;J23+2):INDIRECT("Players!B"&amp;$AA$6,1))+J23</f>
        <v>206</v>
      </c>
      <c r="L23" s="4">
        <f ca="1">_xlfn.XMATCH($B23,INDIRECT("Players!B"&amp;K23+2):INDIRECT("Players!B"&amp;$AA$6,1))+K23</f>
        <v>245</v>
      </c>
      <c r="M23" s="19">
        <f ca="1">_xlfn.XMATCH($B23,INDIRECT("Players!B"&amp;L23+2):INDIRECT("Players!B"&amp;$AA$6,1))+L23</f>
        <v>248</v>
      </c>
      <c r="N23" s="45" cm="1">
        <f t="array" aca="1" ref="N23" ca="1">INDIRECT("Players!"&amp;$AA$7&amp;E23+1)</f>
        <v>76.409446250929193</v>
      </c>
      <c r="O23" s="14" cm="1">
        <f t="array" aca="1" ref="O23" ca="1">INDIRECT("Players!"&amp;$AA$7&amp;F23+1)+N23</f>
        <v>114.86359594606316</v>
      </c>
      <c r="P23" s="14" cm="1">
        <f t="array" aca="1" ref="P23" ca="1">INDIRECT("Players!"&amp;$AA$7&amp;G23+1)+O23</f>
        <v>134.5267902567561</v>
      </c>
      <c r="Q23" s="14" cm="1">
        <f t="array" aca="1" ref="Q23" ca="1">INDIRECT("Players!"&amp;$AA$7&amp;H23+1)+P23</f>
        <v>148.14613060312379</v>
      </c>
      <c r="R23" s="14" cm="1">
        <f t="array" aca="1" ref="R23" ca="1">INDIRECT("Players!"&amp;$AA$7&amp;I23+1)+Q23</f>
        <v>151.95125112909403</v>
      </c>
      <c r="S23" s="14" cm="1">
        <f t="array" aca="1" ref="S23" ca="1">INDIRECT("Players!"&amp;$AA$7&amp;J23+1)+R23</f>
        <v>134.77072640079334</v>
      </c>
      <c r="T23" s="14" cm="1">
        <f t="array" aca="1" ref="T23" ca="1">INDIRECT("Players!"&amp;$AA$7&amp;K23+1)+S23</f>
        <v>116.34154986521304</v>
      </c>
      <c r="U23" s="14" cm="1">
        <f t="array" aca="1" ref="U23" ca="1">INDIRECT("Players!"&amp;$AA$7&amp;L23+1)+T23</f>
        <v>83.361559733584699</v>
      </c>
      <c r="V23" s="46" cm="1">
        <f t="array" aca="1" ref="V23" ca="1">INDIRECT("Players!"&amp;$AA$7&amp;M23+1)+U23</f>
        <v>49.240747796596843</v>
      </c>
      <c r="W23" s="52">
        <f t="shared" ca="1" si="0"/>
        <v>24</v>
      </c>
      <c r="X23" s="52">
        <f t="shared" ca="1" si="1"/>
        <v>-18.185240391543061</v>
      </c>
      <c r="Y23" s="51">
        <f t="shared" ca="1" si="2"/>
        <v>21</v>
      </c>
      <c r="Z23" s="51"/>
    </row>
    <row r="24" spans="1:26" x14ac:dyDescent="0.2">
      <c r="A24" s="48">
        <f t="shared" si="3"/>
        <v>23</v>
      </c>
      <c r="B24" s="4" t="s">
        <v>12</v>
      </c>
      <c r="C24" s="4">
        <f>COUNTIF(Players!B:B,$B24)</f>
        <v>13</v>
      </c>
      <c r="D24" s="5">
        <f>SUMIF(Players!B:B,B24,Players!O:O)</f>
        <v>66.061780608856978</v>
      </c>
      <c r="E24" s="18">
        <f ca="1">_xlfn.XMATCH(B24,Players!$B$2:INDIRECT("Players!B"&amp;$AA$6,1),1)</f>
        <v>69</v>
      </c>
      <c r="F24" s="4">
        <f ca="1">_xlfn.XMATCH($B24,INDIRECT("Players!B"&amp;E24+2):INDIRECT("Players!B"&amp;$AA$6,1))+E24</f>
        <v>76</v>
      </c>
      <c r="G24" s="4">
        <f ca="1">_xlfn.XMATCH($B24,INDIRECT("Players!B"&amp;F24+2):INDIRECT("Players!B"&amp;$AA$6,1))+F24</f>
        <v>122</v>
      </c>
      <c r="H24" s="4">
        <f ca="1">_xlfn.XMATCH($B24,INDIRECT("Players!B"&amp;G24+2):INDIRECT("Players!B"&amp;$AA$6,1))+G24</f>
        <v>131</v>
      </c>
      <c r="I24" s="4">
        <f ca="1">_xlfn.XMATCH($B24,INDIRECT("Players!B"&amp;H24+2):INDIRECT("Players!B"&amp;$AA$6,1))+H24</f>
        <v>138</v>
      </c>
      <c r="J24" s="4">
        <f ca="1">_xlfn.XMATCH($B24,INDIRECT("Players!B"&amp;I24+2):INDIRECT("Players!B"&amp;$AA$6,1))+I24</f>
        <v>139</v>
      </c>
      <c r="K24" s="4">
        <f ca="1">_xlfn.XMATCH($B24,INDIRECT("Players!B"&amp;J24+2):INDIRECT("Players!B"&amp;$AA$6,1))+J24</f>
        <v>240</v>
      </c>
      <c r="L24" s="4">
        <f ca="1">_xlfn.XMATCH($B24,INDIRECT("Players!B"&amp;K24+2):INDIRECT("Players!B"&amp;$AA$6,1))+K24</f>
        <v>250</v>
      </c>
      <c r="M24" s="19">
        <f ca="1">_xlfn.XMATCH($B24,INDIRECT("Players!B"&amp;L24+2):INDIRECT("Players!B"&amp;$AA$6,1))+L24</f>
        <v>314</v>
      </c>
      <c r="N24" s="45" cm="1">
        <f t="array" aca="1" ref="N24" ca="1">INDIRECT("Players!"&amp;$AA$7&amp;E24+1)</f>
        <v>48.123105829395499</v>
      </c>
      <c r="O24" s="14" cm="1">
        <f t="array" aca="1" ref="O24" ca="1">INDIRECT("Players!"&amp;$AA$7&amp;F24+1)+N24</f>
        <v>89.793825517037419</v>
      </c>
      <c r="P24" s="14" cm="1">
        <f t="array" aca="1" ref="P24" ca="1">INDIRECT("Players!"&amp;$AA$7&amp;G24+1)+O24</f>
        <v>109.59734624979831</v>
      </c>
      <c r="Q24" s="14" cm="1">
        <f t="array" aca="1" ref="Q24" ca="1">INDIRECT("Players!"&amp;$AA$7&amp;H24+1)+P24</f>
        <v>125.25229405459348</v>
      </c>
      <c r="R24" s="14" cm="1">
        <f t="array" aca="1" ref="R24" ca="1">INDIRECT("Players!"&amp;$AA$7&amp;I24+1)+Q24</f>
        <v>136.51723140088308</v>
      </c>
      <c r="S24" s="14" cm="1">
        <f t="array" aca="1" ref="S24" ca="1">INDIRECT("Players!"&amp;$AA$7&amp;J24+1)+R24</f>
        <v>146.8299163810334</v>
      </c>
      <c r="T24" s="14" cm="1">
        <f t="array" aca="1" ref="T24" ca="1">INDIRECT("Players!"&amp;$AA$7&amp;K24+1)+S24</f>
        <v>115.41252294227337</v>
      </c>
      <c r="U24" s="14" cm="1">
        <f t="array" aca="1" ref="U24" ca="1">INDIRECT("Players!"&amp;$AA$7&amp;L24+1)+T24</f>
        <v>80.140479588301645</v>
      </c>
      <c r="V24" s="46" cm="1">
        <f t="array" aca="1" ref="V24" ca="1">INDIRECT("Players!"&amp;$AA$7&amp;M24+1)+U24</f>
        <v>8.149276516311275</v>
      </c>
      <c r="W24" s="52">
        <f t="shared" ca="1" si="0"/>
        <v>26</v>
      </c>
      <c r="X24" s="52">
        <f t="shared" ca="1" si="1"/>
        <v>5.8151766924750632</v>
      </c>
      <c r="Y24" s="51">
        <f t="shared" ca="1" si="2"/>
        <v>17</v>
      </c>
      <c r="Z24" s="51"/>
    </row>
    <row r="25" spans="1:26" x14ac:dyDescent="0.2">
      <c r="A25" s="48">
        <f t="shared" si="3"/>
        <v>24</v>
      </c>
      <c r="B25" s="4" t="s">
        <v>22</v>
      </c>
      <c r="C25" s="4">
        <f>COUNTIF(Players!B:B,$B25)</f>
        <v>9</v>
      </c>
      <c r="D25" s="5">
        <f>SUMIF(Players!B:B,B25,Players!O:O)</f>
        <v>111.71848344403128</v>
      </c>
      <c r="E25" s="18">
        <f ca="1">_xlfn.XMATCH(B25,Players!$B$2:INDIRECT("Players!B"&amp;$AA$6,1),1)</f>
        <v>33</v>
      </c>
      <c r="F25" s="4">
        <f ca="1">_xlfn.XMATCH($B25,INDIRECT("Players!B"&amp;E25+2):INDIRECT("Players!B"&amp;$AA$6,1))+E25</f>
        <v>61</v>
      </c>
      <c r="G25" s="4">
        <f ca="1">_xlfn.XMATCH($B25,INDIRECT("Players!B"&amp;F25+2):INDIRECT("Players!B"&amp;$AA$6,1))+F25</f>
        <v>98</v>
      </c>
      <c r="H25" s="4">
        <f ca="1">_xlfn.XMATCH($B25,INDIRECT("Players!B"&amp;G25+2):INDIRECT("Players!B"&amp;$AA$6,1))+G25</f>
        <v>106</v>
      </c>
      <c r="I25" s="4">
        <f ca="1">_xlfn.XMATCH($B25,INDIRECT("Players!B"&amp;H25+2):INDIRECT("Players!B"&amp;$AA$6,1))+H25</f>
        <v>191</v>
      </c>
      <c r="J25" s="4">
        <f ca="1">_xlfn.XMATCH($B25,INDIRECT("Players!B"&amp;I25+2):INDIRECT("Players!B"&amp;$AA$6,1))+I25</f>
        <v>224</v>
      </c>
      <c r="K25" s="4">
        <f ca="1">_xlfn.XMATCH($B25,INDIRECT("Players!B"&amp;J25+2):INDIRECT("Players!B"&amp;$AA$6,1))+J25</f>
        <v>292</v>
      </c>
      <c r="L25" s="4">
        <f ca="1">_xlfn.XMATCH($B25,INDIRECT("Players!B"&amp;K25+2):INDIRECT("Players!B"&amp;$AA$6,1))+K25</f>
        <v>346</v>
      </c>
      <c r="M25" s="19">
        <f ca="1">_xlfn.XMATCH($B25,INDIRECT("Players!B"&amp;L25+2):INDIRECT("Players!B"&amp;$AA$6,1))+L25</f>
        <v>363</v>
      </c>
      <c r="N25" s="45" cm="1">
        <f t="array" aca="1" ref="N25" ca="1">INDIRECT("Players!"&amp;$AA$7&amp;E25+1)</f>
        <v>77.68806314318212</v>
      </c>
      <c r="O25" s="14" cm="1">
        <f t="array" aca="1" ref="O25" ca="1">INDIRECT("Players!"&amp;$AA$7&amp;F25+1)+N25</f>
        <v>131.53779232262434</v>
      </c>
      <c r="P25" s="14" cm="1">
        <f t="array" aca="1" ref="P25" ca="1">INDIRECT("Players!"&amp;$AA$7&amp;G25+1)+O25</f>
        <v>163.80991518465763</v>
      </c>
      <c r="Q25" s="14" cm="1">
        <f t="array" aca="1" ref="Q25" ca="1">INDIRECT("Players!"&amp;$AA$7&amp;H25+1)+P25</f>
        <v>190.26712503707105</v>
      </c>
      <c r="R25" s="14" cm="1">
        <f t="array" aca="1" ref="R25" ca="1">INDIRECT("Players!"&amp;$AA$7&amp;I25+1)+Q25</f>
        <v>176.5576299024271</v>
      </c>
      <c r="S25" s="14" cm="1">
        <f t="array" aca="1" ref="S25" ca="1">INDIRECT("Players!"&amp;$AA$7&amp;J25+1)+R25</f>
        <v>149.79019026084856</v>
      </c>
      <c r="T25" s="14" cm="1">
        <f t="array" aca="1" ref="T25" ca="1">INDIRECT("Players!"&amp;$AA$7&amp;K25+1)+S25</f>
        <v>97.513706605184225</v>
      </c>
      <c r="U25" s="14" cm="1">
        <f t="array" aca="1" ref="U25" ca="1">INDIRECT("Players!"&amp;$AA$7&amp;L25+1)+T25</f>
        <v>-702.48629339481579</v>
      </c>
      <c r="V25" s="46" cm="1">
        <f t="array" aca="1" ref="V25" ca="1">INDIRECT("Players!"&amp;$AA$7&amp;M25+1)+U25</f>
        <v>-3202.4862933948157</v>
      </c>
      <c r="W25" s="52">
        <f t="shared" ca="1" si="0"/>
        <v>20</v>
      </c>
      <c r="X25" s="52">
        <f t="shared" ca="1" si="1"/>
        <v>-66.296208579473401</v>
      </c>
      <c r="Y25" s="51">
        <f t="shared" ca="1" si="2"/>
        <v>25</v>
      </c>
      <c r="Z25" s="51"/>
    </row>
    <row r="26" spans="1:26" x14ac:dyDescent="0.2">
      <c r="A26" s="48">
        <f t="shared" si="3"/>
        <v>25</v>
      </c>
      <c r="B26" s="4" t="s">
        <v>86</v>
      </c>
      <c r="C26" s="4">
        <f>COUNTIF(Players!B:B,$B26)</f>
        <v>11</v>
      </c>
      <c r="D26" s="5">
        <f>SUMIF(Players!B:B,B26,Players!O:O)</f>
        <v>-108.65193102468837</v>
      </c>
      <c r="E26" s="18">
        <f ca="1">_xlfn.XMATCH(B26,Players!$B$2:INDIRECT("Players!B"&amp;$AA$6,1),1)</f>
        <v>18</v>
      </c>
      <c r="F26" s="4">
        <f ca="1">_xlfn.XMATCH($B26,INDIRECT("Players!B"&amp;E26+2):INDIRECT("Players!B"&amp;$AA$6,1))+E26</f>
        <v>112</v>
      </c>
      <c r="G26" s="4">
        <f ca="1">_xlfn.XMATCH($B26,INDIRECT("Players!B"&amp;F26+2):INDIRECT("Players!B"&amp;$AA$6,1))+F26</f>
        <v>141</v>
      </c>
      <c r="H26" s="4">
        <f ca="1">_xlfn.XMATCH($B26,INDIRECT("Players!B"&amp;G26+2):INDIRECT("Players!B"&amp;$AA$6,1))+G26</f>
        <v>144</v>
      </c>
      <c r="I26" s="4">
        <f ca="1">_xlfn.XMATCH($B26,INDIRECT("Players!B"&amp;H26+2):INDIRECT("Players!B"&amp;$AA$6,1))+H26</f>
        <v>173</v>
      </c>
      <c r="J26" s="4">
        <f ca="1">_xlfn.XMATCH($B26,INDIRECT("Players!B"&amp;I26+2):INDIRECT("Players!B"&amp;$AA$6,1))+I26</f>
        <v>176</v>
      </c>
      <c r="K26" s="4">
        <f ca="1">_xlfn.XMATCH($B26,INDIRECT("Players!B"&amp;J26+2):INDIRECT("Players!B"&amp;$AA$6,1))+J26</f>
        <v>219</v>
      </c>
      <c r="L26" s="4">
        <f ca="1">_xlfn.XMATCH($B26,INDIRECT("Players!B"&amp;K26+2):INDIRECT("Players!B"&amp;$AA$6,1))+K26</f>
        <v>220</v>
      </c>
      <c r="M26" s="19">
        <f ca="1">_xlfn.XMATCH($B26,INDIRECT("Players!B"&amp;L26+2):INDIRECT("Players!B"&amp;$AA$6,1))+L26</f>
        <v>251</v>
      </c>
      <c r="N26" s="45" cm="1">
        <f t="array" aca="1" ref="N26" ca="1">INDIRECT("Players!"&amp;$AA$7&amp;E26+1)</f>
        <v>97.482580683761725</v>
      </c>
      <c r="O26" s="14" cm="1">
        <f t="array" aca="1" ref="O26" ca="1">INDIRECT("Players!"&amp;$AA$7&amp;F26+1)+N26</f>
        <v>121.49531496568164</v>
      </c>
      <c r="P26" s="14" cm="1">
        <f t="array" aca="1" ref="P26" ca="1">INDIRECT("Players!"&amp;$AA$7&amp;G26+1)+O26</f>
        <v>130.15858137619043</v>
      </c>
      <c r="Q26" s="14" cm="1">
        <f t="array" aca="1" ref="Q26" ca="1">INDIRECT("Players!"&amp;$AA$7&amp;H26+1)+P26</f>
        <v>137.19305488172623</v>
      </c>
      <c r="R26" s="14" cm="1">
        <f t="array" aca="1" ref="R26" ca="1">INDIRECT("Players!"&amp;$AA$7&amp;I26+1)+Q26</f>
        <v>129.80224142380712</v>
      </c>
      <c r="S26" s="14" cm="1">
        <f t="array" aca="1" ref="S26" ca="1">INDIRECT("Players!"&amp;$AA$7&amp;J26+1)+R26</f>
        <v>121.07397245376744</v>
      </c>
      <c r="T26" s="14" cm="1">
        <f t="array" aca="1" ref="T26" ca="1">INDIRECT("Players!"&amp;$AA$7&amp;K26+1)+S26</f>
        <v>97.284364047661768</v>
      </c>
      <c r="U26" s="14" cm="1">
        <f t="array" aca="1" ref="U26" ca="1">INDIRECT("Players!"&amp;$AA$7&amp;L26+1)+T26</f>
        <v>73.226419947517144</v>
      </c>
      <c r="V26" s="46" cm="1">
        <f t="array" aca="1" ref="V26" ca="1">INDIRECT("Players!"&amp;$AA$7&amp;M26+1)+U26</f>
        <v>36.92273529160444</v>
      </c>
      <c r="W26" s="52">
        <f t="shared" ca="1" si="0"/>
        <v>25</v>
      </c>
      <c r="X26" s="52">
        <f t="shared" ca="1" si="1"/>
        <v>-32.874217328528658</v>
      </c>
      <c r="Y26" s="51">
        <f t="shared" ca="1" si="2"/>
        <v>24</v>
      </c>
      <c r="Z26" s="51"/>
    </row>
    <row r="27" spans="1:26" x14ac:dyDescent="0.2">
      <c r="A27" s="48">
        <f t="shared" si="3"/>
        <v>26</v>
      </c>
      <c r="B27" s="4" t="s">
        <v>105</v>
      </c>
      <c r="C27" s="4">
        <f>COUNTIF(Players!B:B,$B27)</f>
        <v>12</v>
      </c>
      <c r="D27" s="5">
        <f>SUMIF(Players!B:B,B27,Players!O:O)</f>
        <v>-212.50274622682988</v>
      </c>
      <c r="E27" s="18">
        <f ca="1">_xlfn.XMATCH(B27,Players!$B$2:INDIRECT("Players!B"&amp;$AA$6,1),1)</f>
        <v>60</v>
      </c>
      <c r="F27" s="4">
        <f ca="1">_xlfn.XMATCH($B27,INDIRECT("Players!B"&amp;E27+2):INDIRECT("Players!B"&amp;$AA$6,1))+E27</f>
        <v>100</v>
      </c>
      <c r="G27" s="4">
        <f ca="1">_xlfn.XMATCH($B27,INDIRECT("Players!B"&amp;F27+2):INDIRECT("Players!B"&amp;$AA$6,1))+F27</f>
        <v>128</v>
      </c>
      <c r="H27" s="4">
        <f ca="1">_xlfn.XMATCH($B27,INDIRECT("Players!B"&amp;G27+2):INDIRECT("Players!B"&amp;$AA$6,1))+G27</f>
        <v>136</v>
      </c>
      <c r="I27" s="4">
        <f ca="1">_xlfn.XMATCH($B27,INDIRECT("Players!B"&amp;H27+2):INDIRECT("Players!B"&amp;$AA$6,1))+H27</f>
        <v>154</v>
      </c>
      <c r="J27" s="4">
        <f ca="1">_xlfn.XMATCH($B27,INDIRECT("Players!B"&amp;I27+2):INDIRECT("Players!B"&amp;$AA$6,1))+I27</f>
        <v>198</v>
      </c>
      <c r="K27" s="4">
        <f ca="1">_xlfn.XMATCH($B27,INDIRECT("Players!B"&amp;J27+2):INDIRECT("Players!B"&amp;$AA$6,1))+J27</f>
        <v>228</v>
      </c>
      <c r="L27" s="4">
        <f ca="1">_xlfn.XMATCH($B27,INDIRECT("Players!B"&amp;K27+2):INDIRECT("Players!B"&amp;$AA$6,1))+K27</f>
        <v>241</v>
      </c>
      <c r="M27" s="19">
        <f ca="1">_xlfn.XMATCH($B27,INDIRECT("Players!B"&amp;L27+2):INDIRECT("Players!B"&amp;$AA$6,1))+L27</f>
        <v>297</v>
      </c>
      <c r="N27" s="45" cm="1">
        <f t="array" aca="1" ref="N27" ca="1">INDIRECT("Players!"&amp;$AA$7&amp;E27+1)</f>
        <v>54.334391996733309</v>
      </c>
      <c r="O27" s="14" cm="1">
        <f t="array" aca="1" ref="O27" ca="1">INDIRECT("Players!"&amp;$AA$7&amp;F27+1)+N27</f>
        <v>84.77852409196484</v>
      </c>
      <c r="P27" s="14" cm="1">
        <f t="array" aca="1" ref="P27" ca="1">INDIRECT("Players!"&amp;$AA$7&amp;G27+1)+O27</f>
        <v>100.75058806811479</v>
      </c>
      <c r="Q27" s="14" cm="1">
        <f t="array" aca="1" ref="Q27" ca="1">INDIRECT("Players!"&amp;$AA$7&amp;H27+1)+P27</f>
        <v>113.97566318542573</v>
      </c>
      <c r="R27" s="14" cm="1">
        <f t="array" aca="1" ref="R27" ca="1">INDIRECT("Players!"&amp;$AA$7&amp;I27+1)+Q27</f>
        <v>114.41598508307354</v>
      </c>
      <c r="S27" s="14" cm="1">
        <f t="array" aca="1" ref="S27" ca="1">INDIRECT("Players!"&amp;$AA$7&amp;J27+1)+R27</f>
        <v>97.976343303674184</v>
      </c>
      <c r="T27" s="14" cm="1">
        <f t="array" aca="1" ref="T27" ca="1">INDIRECT("Players!"&amp;$AA$7&amp;K27+1)+S27</f>
        <v>69.662454435878331</v>
      </c>
      <c r="U27" s="14" cm="1">
        <f t="array" aca="1" ref="U27" ca="1">INDIRECT("Players!"&amp;$AA$7&amp;L27+1)+T27</f>
        <v>37.484463300019392</v>
      </c>
      <c r="V27" s="46" cm="1">
        <f t="array" aca="1" ref="V27" ca="1">INDIRECT("Players!"&amp;$AA$7&amp;M27+1)+U27</f>
        <v>-16.977735334948697</v>
      </c>
      <c r="W27" s="52">
        <f t="shared" ca="1" si="0"/>
        <v>27</v>
      </c>
      <c r="X27" s="52">
        <f t="shared" ca="1" si="1"/>
        <v>-31.088133632236463</v>
      </c>
      <c r="Y27" s="51">
        <f t="shared" ca="1" si="2"/>
        <v>23</v>
      </c>
      <c r="Z27" s="51"/>
    </row>
    <row r="28" spans="1:26" x14ac:dyDescent="0.2">
      <c r="A28" s="48">
        <f t="shared" si="3"/>
        <v>27</v>
      </c>
      <c r="B28" s="4" t="s">
        <v>49</v>
      </c>
      <c r="C28" s="4">
        <f>COUNTIF(Players!B:B,$B28)</f>
        <v>11</v>
      </c>
      <c r="D28" s="5">
        <f>SUMIF(Players!B:B,B28,Players!O:O)</f>
        <v>-268.83954375418131</v>
      </c>
      <c r="E28" s="18">
        <f ca="1">_xlfn.XMATCH(B28,Players!$B$2:INDIRECT("Players!B"&amp;$AA$6,1),1)</f>
        <v>37</v>
      </c>
      <c r="F28" s="4">
        <f ca="1">_xlfn.XMATCH($B28,INDIRECT("Players!B"&amp;E28+2):INDIRECT("Players!B"&amp;$AA$6,1))+E28</f>
        <v>70</v>
      </c>
      <c r="G28" s="4">
        <f ca="1">_xlfn.XMATCH($B28,INDIRECT("Players!B"&amp;F28+2):INDIRECT("Players!B"&amp;$AA$6,1))+F28</f>
        <v>125</v>
      </c>
      <c r="H28" s="4">
        <f ca="1">_xlfn.XMATCH($B28,INDIRECT("Players!B"&amp;G28+2):INDIRECT("Players!B"&amp;$AA$6,1))+G28</f>
        <v>205</v>
      </c>
      <c r="I28" s="4">
        <f ca="1">_xlfn.XMATCH($B28,INDIRECT("Players!B"&amp;H28+2):INDIRECT("Players!B"&amp;$AA$6,1))+H28</f>
        <v>229</v>
      </c>
      <c r="J28" s="4">
        <f ca="1">_xlfn.XMATCH($B28,INDIRECT("Players!B"&amp;I28+2):INDIRECT("Players!B"&amp;$AA$6,1))+I28</f>
        <v>249</v>
      </c>
      <c r="K28" s="4">
        <f ca="1">_xlfn.XMATCH($B28,INDIRECT("Players!B"&amp;J28+2):INDIRECT("Players!B"&amp;$AA$6,1))+J28</f>
        <v>266</v>
      </c>
      <c r="L28" s="4">
        <f ca="1">_xlfn.XMATCH($B28,INDIRECT("Players!B"&amp;K28+2):INDIRECT("Players!B"&amp;$AA$6,1))+K28</f>
        <v>285</v>
      </c>
      <c r="M28" s="19">
        <f ca="1">_xlfn.XMATCH($B28,INDIRECT("Players!B"&amp;L28+2):INDIRECT("Players!B"&amp;$AA$6,1))+L28</f>
        <v>301</v>
      </c>
      <c r="N28" s="45" cm="1">
        <f t="array" aca="1" ref="N28" ca="1">INDIRECT("Players!"&amp;$AA$7&amp;E28+1)</f>
        <v>73.645758152766746</v>
      </c>
      <c r="O28" s="14" cm="1">
        <f t="array" aca="1" ref="O28" ca="1">INDIRECT("Players!"&amp;$AA$7&amp;F28+1)+N28</f>
        <v>121.06356721436023</v>
      </c>
      <c r="P28" s="14" cm="1">
        <f t="array" aca="1" ref="P28" ca="1">INDIRECT("Players!"&amp;$AA$7&amp;G28+1)+O28</f>
        <v>139.20870056597974</v>
      </c>
      <c r="Q28" s="14" cm="1">
        <f t="array" aca="1" ref="Q28" ca="1">INDIRECT("Players!"&amp;$AA$7&amp;H28+1)+P28</f>
        <v>121.00865106151852</v>
      </c>
      <c r="R28" s="14" cm="1">
        <f t="array" aca="1" ref="R28" ca="1">INDIRECT("Players!"&amp;$AA$7&amp;I28+1)+Q28</f>
        <v>92.144226768822534</v>
      </c>
      <c r="S28" s="14" cm="1">
        <f t="array" aca="1" ref="S28" ca="1">INDIRECT("Players!"&amp;$AA$7&amp;J28+1)+R28</f>
        <v>57.585671940930212</v>
      </c>
      <c r="T28" s="14" cm="1">
        <f t="array" aca="1" ref="T28" ca="1">INDIRECT("Players!"&amp;$AA$7&amp;K28+1)+S28</f>
        <v>14.007187850427528</v>
      </c>
      <c r="U28" s="14" cm="1">
        <f t="array" aca="1" ref="U28" ca="1">INDIRECT("Players!"&amp;$AA$7&amp;L28+1)+T28</f>
        <v>-35.417646708135486</v>
      </c>
      <c r="V28" s="46" cm="1">
        <f t="array" aca="1" ref="V28" ca="1">INDIRECT("Players!"&amp;$AA$7&amp;M28+1)+U28</f>
        <v>-94.26215288273437</v>
      </c>
      <c r="W28" s="52">
        <f t="shared" ca="1" si="0"/>
        <v>23</v>
      </c>
      <c r="X28" s="52">
        <f t="shared" ca="1" si="1"/>
        <v>-125.20151271555221</v>
      </c>
      <c r="Y28" s="51">
        <f t="shared" ca="1" si="2"/>
        <v>29</v>
      </c>
      <c r="Z28" s="51"/>
    </row>
    <row r="29" spans="1:26" x14ac:dyDescent="0.2">
      <c r="A29" s="48">
        <f t="shared" si="3"/>
        <v>28</v>
      </c>
      <c r="B29" s="4" t="s">
        <v>32</v>
      </c>
      <c r="C29" s="4">
        <f>COUNTIF(Players!B:B,$B29)</f>
        <v>12</v>
      </c>
      <c r="D29" s="5">
        <f>SUMIF(Players!B:B,B29,Players!O:O)</f>
        <v>-320.71834249450711</v>
      </c>
      <c r="E29" s="18">
        <f ca="1">_xlfn.XMATCH(B29,Players!$B$2:INDIRECT("Players!B"&amp;$AA$6,1),1)</f>
        <v>93</v>
      </c>
      <c r="F29" s="4">
        <f ca="1">_xlfn.XMATCH($B29,INDIRECT("Players!B"&amp;E29+2):INDIRECT("Players!B"&amp;$AA$6,1))+E29</f>
        <v>109</v>
      </c>
      <c r="G29" s="4">
        <f ca="1">_xlfn.XMATCH($B29,INDIRECT("Players!B"&amp;F29+2):INDIRECT("Players!B"&amp;$AA$6,1))+F29</f>
        <v>157</v>
      </c>
      <c r="H29" s="4">
        <f ca="1">_xlfn.XMATCH($B29,INDIRECT("Players!B"&amp;G29+2):INDIRECT("Players!B"&amp;$AA$6,1))+G29</f>
        <v>175</v>
      </c>
      <c r="I29" s="4">
        <f ca="1">_xlfn.XMATCH($B29,INDIRECT("Players!B"&amp;H29+2):INDIRECT("Players!B"&amp;$AA$6,1))+H29</f>
        <v>184</v>
      </c>
      <c r="J29" s="4">
        <f ca="1">_xlfn.XMATCH($B29,INDIRECT("Players!B"&amp;I29+2):INDIRECT("Players!B"&amp;$AA$6,1))+I29</f>
        <v>237</v>
      </c>
      <c r="K29" s="4">
        <f ca="1">_xlfn.XMATCH($B29,INDIRECT("Players!B"&amp;J29+2):INDIRECT("Players!B"&amp;$AA$6,1))+J29</f>
        <v>239</v>
      </c>
      <c r="L29" s="4">
        <f ca="1">_xlfn.XMATCH($B29,INDIRECT("Players!B"&amp;K29+2):INDIRECT("Players!B"&amp;$AA$6,1))+K29</f>
        <v>288</v>
      </c>
      <c r="M29" s="19">
        <f ca="1">_xlfn.XMATCH($B29,INDIRECT("Players!B"&amp;L29+2):INDIRECT("Players!B"&amp;$AA$6,1))+L29</f>
        <v>295</v>
      </c>
      <c r="N29" s="45" cm="1">
        <f t="array" aca="1" ref="N29" ca="1">INDIRECT("Players!"&amp;$AA$7&amp;E29+1)</f>
        <v>35.933761808272358</v>
      </c>
      <c r="O29" s="14" cm="1">
        <f t="array" aca="1" ref="O29" ca="1">INDIRECT("Players!"&amp;$AA$7&amp;F29+1)+N29</f>
        <v>60.906634821405376</v>
      </c>
      <c r="P29" s="14" cm="1">
        <f t="array" aca="1" ref="P29" ca="1">INDIRECT("Players!"&amp;$AA$7&amp;G29+1)+O29</f>
        <v>59.83499245242578</v>
      </c>
      <c r="Q29" s="14" cm="1">
        <f t="array" aca="1" ref="Q29" ca="1">INDIRECT("Players!"&amp;$AA$7&amp;H29+1)+P29</f>
        <v>51.448550458684487</v>
      </c>
      <c r="R29" s="14" cm="1">
        <f t="array" aca="1" ref="R29" ca="1">INDIRECT("Players!"&amp;$AA$7&amp;I29+1)+Q29</f>
        <v>38.78833117175455</v>
      </c>
      <c r="S29" s="14" cm="1">
        <f t="array" aca="1" ref="S29" ca="1">INDIRECT("Players!"&amp;$AA$7&amp;J29+1)+R29</f>
        <v>8.0578555006377321</v>
      </c>
      <c r="T29" s="14" cm="1">
        <f t="array" aca="1" ref="T29" ca="1">INDIRECT("Players!"&amp;$AA$7&amp;K29+1)+S29</f>
        <v>-22.996185537867333</v>
      </c>
      <c r="U29" s="14" cm="1">
        <f t="array" aca="1" ref="U29" ca="1">INDIRECT("Players!"&amp;$AA$7&amp;L29+1)+T29</f>
        <v>-73.188214998547338</v>
      </c>
      <c r="V29" s="46" cm="1">
        <f t="array" aca="1" ref="V29" ca="1">INDIRECT("Players!"&amp;$AA$7&amp;M29+1)+U29</f>
        <v>-127.06023549411307</v>
      </c>
      <c r="W29" s="52">
        <f t="shared" ca="1" si="0"/>
        <v>28</v>
      </c>
      <c r="X29" s="52">
        <f t="shared" ca="1" si="1"/>
        <v>-82.831177990293114</v>
      </c>
      <c r="Y29" s="51">
        <f t="shared" ca="1" si="2"/>
        <v>27</v>
      </c>
      <c r="Z29" s="51"/>
    </row>
    <row r="30" spans="1:26" x14ac:dyDescent="0.2">
      <c r="A30" s="48">
        <f t="shared" si="3"/>
        <v>29</v>
      </c>
      <c r="B30" s="4" t="s">
        <v>11</v>
      </c>
      <c r="C30" s="4">
        <f>COUNTIF(Players!B:B,$B30)</f>
        <v>16</v>
      </c>
      <c r="D30" s="5">
        <f>SUMIF(Players!B:B,B30,Players!O:O)</f>
        <v>-529.95894361894068</v>
      </c>
      <c r="E30" s="18">
        <f ca="1">_xlfn.XMATCH(B30,Players!$B$2:INDIRECT("Players!B"&amp;$AA$6,1),1)</f>
        <v>80</v>
      </c>
      <c r="F30" s="4">
        <f ca="1">_xlfn.XMATCH($B30,INDIRECT("Players!B"&amp;E30+2):INDIRECT("Players!B"&amp;$AA$6,1))+E30</f>
        <v>140</v>
      </c>
      <c r="G30" s="4">
        <f ca="1">_xlfn.XMATCH($B30,INDIRECT("Players!B"&amp;F30+2):INDIRECT("Players!B"&amp;$AA$6,1))+F30</f>
        <v>163</v>
      </c>
      <c r="H30" s="4">
        <f ca="1">_xlfn.XMATCH($B30,INDIRECT("Players!B"&amp;G30+2):INDIRECT("Players!B"&amp;$AA$6,1))+G30</f>
        <v>169</v>
      </c>
      <c r="I30" s="4">
        <f ca="1">_xlfn.XMATCH($B30,INDIRECT("Players!B"&amp;H30+2):INDIRECT("Players!B"&amp;$AA$6,1))+H30</f>
        <v>182</v>
      </c>
      <c r="J30" s="4">
        <f ca="1">_xlfn.XMATCH($B30,INDIRECT("Players!B"&amp;I30+2):INDIRECT("Players!B"&amp;$AA$6,1))+I30</f>
        <v>211</v>
      </c>
      <c r="K30" s="4">
        <f ca="1">_xlfn.XMATCH($B30,INDIRECT("Players!B"&amp;J30+2):INDIRECT("Players!B"&amp;$AA$6,1))+J30</f>
        <v>252</v>
      </c>
      <c r="L30" s="4">
        <f ca="1">_xlfn.XMATCH($B30,INDIRECT("Players!B"&amp;K30+2):INDIRECT("Players!B"&amp;$AA$6,1))+K30</f>
        <v>267</v>
      </c>
      <c r="M30" s="19">
        <f ca="1">_xlfn.XMATCH($B30,INDIRECT("Players!B"&amp;L30+2):INDIRECT("Players!B"&amp;$AA$6,1))+L30</f>
        <v>284</v>
      </c>
      <c r="N30" s="45" cm="1">
        <f t="array" aca="1" ref="N30" ca="1">INDIRECT("Players!"&amp;$AA$7&amp;E30+1)</f>
        <v>39.692231812947171</v>
      </c>
      <c r="O30" s="14" cm="1">
        <f t="array" aca="1" ref="O30" ca="1">INDIRECT("Players!"&amp;$AA$7&amp;F30+1)+N30</f>
        <v>49.154510546138461</v>
      </c>
      <c r="P30" s="14" cm="1">
        <f t="array" aca="1" ref="P30" ca="1">INDIRECT("Players!"&amp;$AA$7&amp;G30+1)+O30</f>
        <v>45.767810358088369</v>
      </c>
      <c r="Q30" s="14" cm="1">
        <f t="array" aca="1" ref="Q30" ca="1">INDIRECT("Players!"&amp;$AA$7&amp;H30+1)+P30</f>
        <v>40.166996848727273</v>
      </c>
      <c r="R30" s="14" cm="1">
        <f t="array" aca="1" ref="R30" ca="1">INDIRECT("Players!"&amp;$AA$7&amp;I30+1)+Q30</f>
        <v>28.04782562081656</v>
      </c>
      <c r="S30" s="14" cm="1">
        <f t="array" aca="1" ref="S30" ca="1">INDIRECT("Players!"&amp;$AA$7&amp;J30+1)+R30</f>
        <v>7.3669946791637138</v>
      </c>
      <c r="T30" s="14" cm="1">
        <f t="array" aca="1" ref="T30" ca="1">INDIRECT("Players!"&amp;$AA$7&amp;K30+1)+S30</f>
        <v>-29.258357760293851</v>
      </c>
      <c r="U30" s="14" cm="1">
        <f t="array" aca="1" ref="U30" ca="1">INDIRECT("Players!"&amp;$AA$7&amp;L30+1)+T30</f>
        <v>-72.962550063583464</v>
      </c>
      <c r="V30" s="46" cm="1">
        <f t="array" aca="1" ref="V30" ca="1">INDIRECT("Players!"&amp;$AA$7&amp;M30+1)+U30</f>
        <v>-121.98515624393994</v>
      </c>
      <c r="W30" s="52">
        <f t="shared" ca="1" si="0"/>
        <v>29</v>
      </c>
      <c r="X30" s="52">
        <f t="shared" ca="1" si="1"/>
        <v>-75.026168118382216</v>
      </c>
      <c r="Y30" s="51">
        <f t="shared" ca="1" si="2"/>
        <v>26</v>
      </c>
      <c r="Z30" s="51"/>
    </row>
    <row r="31" spans="1:26" ht="15.75" thickBot="1" x14ac:dyDescent="0.25">
      <c r="A31" s="49">
        <f t="shared" si="3"/>
        <v>30</v>
      </c>
      <c r="B31" s="4" t="s">
        <v>41</v>
      </c>
      <c r="C31" s="4">
        <f>COUNTIF(Players!B:B,$B31)</f>
        <v>12</v>
      </c>
      <c r="D31" s="5">
        <f>SUMIF(Players!B:B,B31,Players!O:O)</f>
        <v>-391.64186794897034</v>
      </c>
      <c r="E31" s="18">
        <f ca="1">_xlfn.XMATCH(B31,Players!$B$2:INDIRECT("Players!B"&amp;$AA$6,1),1)</f>
        <v>170</v>
      </c>
      <c r="F31" s="4">
        <f ca="1">_xlfn.XMATCH($B31,INDIRECT("Players!B"&amp;E31+2):INDIRECT("Players!B"&amp;$AA$6,1))+E31</f>
        <v>194</v>
      </c>
      <c r="G31" s="4">
        <f ca="1">_xlfn.XMATCH($B31,INDIRECT("Players!B"&amp;F31+2):INDIRECT("Players!B"&amp;$AA$6,1))+F31</f>
        <v>197</v>
      </c>
      <c r="H31" s="4">
        <f ca="1">_xlfn.XMATCH($B31,INDIRECT("Players!B"&amp;G31+2):INDIRECT("Players!B"&amp;$AA$6,1))+G31</f>
        <v>212</v>
      </c>
      <c r="I31" s="4">
        <f ca="1">_xlfn.XMATCH($B31,INDIRECT("Players!B"&amp;H31+2):INDIRECT("Players!B"&amp;$AA$6,1))+H31</f>
        <v>215</v>
      </c>
      <c r="J31" s="4">
        <f ca="1">_xlfn.XMATCH($B31,INDIRECT("Players!B"&amp;I31+2):INDIRECT("Players!B"&amp;$AA$6,1))+I31</f>
        <v>222</v>
      </c>
      <c r="K31" s="4">
        <f ca="1">_xlfn.XMATCH($B31,INDIRECT("Players!B"&amp;J31+2):INDIRECT("Players!B"&amp;$AA$6,1))+J31</f>
        <v>305</v>
      </c>
      <c r="L31" s="4">
        <f ca="1">_xlfn.XMATCH($B31,INDIRECT("Players!B"&amp;K31+2):INDIRECT("Players!B"&amp;$AA$6,1))+K31</f>
        <v>309</v>
      </c>
      <c r="M31" s="19">
        <f ca="1">_xlfn.XMATCH($B31,INDIRECT("Players!B"&amp;L31+2):INDIRECT("Players!B"&amp;$AA$6,1))+L31</f>
        <v>318</v>
      </c>
      <c r="N31" s="42" cm="1">
        <f t="array" aca="1" ref="N31" ca="1">INDIRECT("Players!"&amp;$AA$7&amp;E31+1)</f>
        <v>-5.6661368258851388</v>
      </c>
      <c r="O31" s="43" cm="1">
        <f t="array" aca="1" ref="O31" ca="1">INDIRECT("Players!"&amp;$AA$7&amp;F31+1)+N31</f>
        <v>-20.059118234149313</v>
      </c>
      <c r="P31" s="43" cm="1">
        <f t="array" aca="1" ref="P31" ca="1">INDIRECT("Players!"&amp;$AA$7&amp;G31+1)+O31</f>
        <v>-35.893544448192699</v>
      </c>
      <c r="Q31" s="43" cm="1">
        <f t="array" aca="1" ref="Q31" ca="1">INDIRECT("Players!"&amp;$AA$7&amp;H31+1)+P31</f>
        <v>-56.76019670539813</v>
      </c>
      <c r="R31" s="43" cm="1">
        <f t="array" aca="1" ref="R31" ca="1">INDIRECT("Players!"&amp;$AA$7&amp;I31+1)+Q31</f>
        <v>-78.90693687830489</v>
      </c>
      <c r="S31" s="43" cm="1">
        <f t="array" aca="1" ref="S31" ca="1">INDIRECT("Players!"&amp;$AA$7&amp;J31+1)+R31</f>
        <v>-104.03252675232852</v>
      </c>
      <c r="T31" s="43" cm="1">
        <f t="array" aca="1" ref="T31" ca="1">INDIRECT("Players!"&amp;$AA$7&amp;K31+1)+S31</f>
        <v>-168.09831169208684</v>
      </c>
      <c r="U31" s="43" cm="1">
        <f t="array" aca="1" ref="U31" ca="1">INDIRECT("Players!"&amp;$AA$7&amp;L31+1)+T31</f>
        <v>-235.44352338035324</v>
      </c>
      <c r="V31" s="44" cm="1">
        <f t="array" aca="1" ref="V31" ca="1">INDIRECT("Players!"&amp;$AA$7&amp;M31+1)+U31</f>
        <v>-311.84124245973112</v>
      </c>
      <c r="W31" s="52">
        <f t="shared" ca="1" si="0"/>
        <v>30</v>
      </c>
      <c r="X31" s="52">
        <f t="shared" ca="1" si="1"/>
        <v>-132.20476724389414</v>
      </c>
      <c r="Y31" s="51">
        <f t="shared" ca="1" si="2"/>
        <v>30</v>
      </c>
      <c r="Z31" s="51"/>
    </row>
  </sheetData>
  <sortState xmlns:xlrd2="http://schemas.microsoft.com/office/spreadsheetml/2017/richdata2" ref="W2:X31">
    <sortCondition descending="1" ref="X1:X31"/>
  </sortState>
  <mergeCells count="2">
    <mergeCell ref="AA4:AC4"/>
    <mergeCell ref="AA5:AC5"/>
  </mergeCells>
  <phoneticPr fontId="21" type="noConversion"/>
  <conditionalFormatting sqref="E2:M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disablePrompts="1" count="1">
    <dataValidation allowBlank="1" showInputMessage="1" showErrorMessage="1" promptTitle="Index Search" prompt="Type in an index # to find a player" sqref="AB2" xr:uid="{086A07AD-EE1B-4A0A-AD02-57084625441A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8BAC-533A-40D8-9715-50A63EC42B22}">
  <dimension ref="A1:X30"/>
  <sheetViews>
    <sheetView tabSelected="1" zoomScaleNormal="100" workbookViewId="0">
      <selection activeCell="U2" sqref="U2"/>
    </sheetView>
  </sheetViews>
  <sheetFormatPr defaultRowHeight="15" x14ac:dyDescent="0.2"/>
  <cols>
    <col min="1" max="1" width="3.09375" bestFit="1" customWidth="1"/>
    <col min="2" max="2" width="19.63671875" style="50" bestFit="1" customWidth="1"/>
    <col min="3" max="3" width="5.37890625" bestFit="1" customWidth="1"/>
    <col min="4" max="4" width="3.09375" bestFit="1" customWidth="1"/>
    <col min="5" max="5" width="3.8984375" bestFit="1" customWidth="1"/>
    <col min="6" max="6" width="3.09375" bestFit="1" customWidth="1"/>
    <col min="7" max="7" width="3.2265625" bestFit="1" customWidth="1"/>
    <col min="8" max="10" width="5.78125" style="2" bestFit="1" customWidth="1"/>
    <col min="11" max="11" width="4.70703125" style="28" bestFit="1" customWidth="1"/>
    <col min="12" max="15" width="5.24609375" style="1" bestFit="1" customWidth="1"/>
    <col min="16" max="16" width="6.3203125" style="1" bestFit="1" customWidth="1"/>
    <col min="17" max="17" width="4.3046875" style="3" bestFit="1" customWidth="1"/>
    <col min="18" max="18" width="7.26171875" style="3" bestFit="1" customWidth="1"/>
    <col min="20" max="20" width="7.53125" bestFit="1" customWidth="1"/>
    <col min="21" max="21" width="7.12890625" bestFit="1" customWidth="1"/>
    <col min="24" max="24" width="5.109375" hidden="1" customWidth="1"/>
    <col min="25" max="25" width="6.72265625" bestFit="1" customWidth="1"/>
  </cols>
  <sheetData>
    <row r="1" spans="1:24" x14ac:dyDescent="0.2">
      <c r="A1" t="s">
        <v>359</v>
      </c>
      <c r="B1" s="50" t="s">
        <v>0</v>
      </c>
      <c r="C1" t="s">
        <v>1</v>
      </c>
      <c r="D1" t="s">
        <v>363</v>
      </c>
      <c r="E1" t="s">
        <v>2</v>
      </c>
      <c r="F1" t="s">
        <v>4</v>
      </c>
      <c r="G1" t="s">
        <v>5</v>
      </c>
      <c r="H1" s="2" t="s">
        <v>3</v>
      </c>
      <c r="I1" s="2" t="s">
        <v>336</v>
      </c>
      <c r="J1" s="2" t="s">
        <v>337</v>
      </c>
      <c r="K1" s="28" t="s">
        <v>406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3" t="s">
        <v>360</v>
      </c>
      <c r="R1" s="13" t="s">
        <v>361</v>
      </c>
      <c r="T1" s="20"/>
      <c r="U1" s="21" t="s">
        <v>391</v>
      </c>
      <c r="V1" s="20"/>
      <c r="X1" t="s">
        <v>11</v>
      </c>
    </row>
    <row r="2" spans="1:24" x14ac:dyDescent="0.2">
      <c r="A2">
        <v>1</v>
      </c>
      <c r="B2" s="50" t="str" cm="1">
        <f t="array" aca="1" ref="B2:Q2" ca="1">IF(_xlfn.XLOOKUP($U$2,Teams!B:B,Teams!C:C) &gt;= A2, _xlfn.XLOOKUP(INDIRECT("Players!A"&amp;R2+1),Players!A:A,Players!A:P), "")</f>
        <v>Craig Kimbrel</v>
      </c>
      <c r="C2" t="str">
        <f ca="1"/>
        <v>CHC</v>
      </c>
      <c r="D2">
        <f ca="1"/>
        <v>29</v>
      </c>
      <c r="E2">
        <f ca="1"/>
        <v>105</v>
      </c>
      <c r="F2">
        <f ca="1"/>
        <v>9</v>
      </c>
      <c r="G2">
        <f ca="1"/>
        <v>47</v>
      </c>
      <c r="H2" s="2">
        <f ca="1"/>
        <v>0.104</v>
      </c>
      <c r="I2" s="2">
        <f ca="1"/>
        <v>8.5714285714285715E-2</v>
      </c>
      <c r="J2" s="2">
        <f ca="1"/>
        <v>0.44761904761904764</v>
      </c>
      <c r="K2" s="28">
        <f ca="1"/>
        <v>3.6206896551724137</v>
      </c>
      <c r="L2" s="1">
        <f ca="1"/>
        <v>2.020556941382464</v>
      </c>
      <c r="M2" s="1">
        <f ca="1"/>
        <v>0.30312361083312339</v>
      </c>
      <c r="N2" s="1">
        <f ca="1"/>
        <v>2.6965963285303811</v>
      </c>
      <c r="O2" s="1">
        <f ca="1"/>
        <v>2.0160011309358725</v>
      </c>
      <c r="P2" s="1">
        <f ca="1"/>
        <v>211.68011874826661</v>
      </c>
      <c r="Q2" s="3" t="str">
        <f ca="1"/>
        <v>R</v>
      </c>
      <c r="R2" s="3">
        <f>_xlfn.XMATCH($U$2,Players!B:B,1)-1</f>
        <v>2</v>
      </c>
      <c r="T2" s="22" t="s">
        <v>392</v>
      </c>
      <c r="U2" s="23" t="s">
        <v>8</v>
      </c>
      <c r="V2" s="24"/>
      <c r="X2" t="s">
        <v>66</v>
      </c>
    </row>
    <row r="3" spans="1:24" x14ac:dyDescent="0.2">
      <c r="A3">
        <f>A2+1</f>
        <v>2</v>
      </c>
      <c r="B3" s="50" t="str" cm="1">
        <f t="array" aca="1" ref="B3:Q3" ca="1">IF(_xlfn.XLOOKUP($U$2,Teams!B:B,Teams!C:C) &gt;= A3, _xlfn.XLOOKUP(INDIRECT("Players!A"&amp;R3+1),Players!A:A,Players!A:P), "")</f>
        <v>Ryan Tepera</v>
      </c>
      <c r="C3" t="str">
        <f ca="1"/>
        <v>CHC</v>
      </c>
      <c r="D3">
        <f ca="1"/>
        <v>32</v>
      </c>
      <c r="E3">
        <f ca="1"/>
        <v>120</v>
      </c>
      <c r="F3">
        <f ca="1"/>
        <v>7</v>
      </c>
      <c r="G3">
        <f ca="1"/>
        <v>37</v>
      </c>
      <c r="H3" s="2">
        <f ca="1"/>
        <v>0.126</v>
      </c>
      <c r="I3" s="2">
        <f ca="1"/>
        <v>5.8333333333333334E-2</v>
      </c>
      <c r="J3" s="2">
        <f ca="1"/>
        <v>0.30833333333333335</v>
      </c>
      <c r="K3" s="28">
        <f ca="1"/>
        <v>3.75</v>
      </c>
      <c r="L3" s="1">
        <f ca="1"/>
        <v>1.6771608660367239</v>
      </c>
      <c r="M3" s="1">
        <f ca="1"/>
        <v>0.9004675304448656</v>
      </c>
      <c r="N3" s="1">
        <f ca="1"/>
        <v>0.81017602798247179</v>
      </c>
      <c r="O3" s="1">
        <f ca="1"/>
        <v>1.1864682942488092</v>
      </c>
      <c r="P3" s="1">
        <f ca="1"/>
        <v>142.37619530985711</v>
      </c>
      <c r="Q3" s="3" t="str">
        <f ca="1"/>
        <v>R</v>
      </c>
      <c r="R3" s="3">
        <f ca="1">IF(_xlfn.XLOOKUP($U$2,Teams!B:B,Teams!C:C) &gt;= A3, _xlfn.XMATCH($U$2,INDIRECT("Players!B"&amp;R2+2):INDIRECT("Players!B"&amp;$T$5),1)+R2, "")</f>
        <v>9</v>
      </c>
      <c r="T3" s="24"/>
      <c r="U3" s="24"/>
      <c r="V3" s="24"/>
      <c r="X3" t="s">
        <v>37</v>
      </c>
    </row>
    <row r="4" spans="1:24" x14ac:dyDescent="0.2">
      <c r="A4">
        <f t="shared" ref="A4:A17" si="0">A3+1</f>
        <v>3</v>
      </c>
      <c r="B4" s="50" t="str" cm="1">
        <f t="array" aca="1" ref="B4:Q4" ca="1">IF(_xlfn.XLOOKUP($U$2,Teams!B:B,Teams!C:C) &gt;= A4, _xlfn.XLOOKUP(INDIRECT("Players!A"&amp;R4+1),Players!A:A,Players!A:P), "")</f>
        <v>Dillon Maples</v>
      </c>
      <c r="C4" t="str">
        <f ca="1"/>
        <v>CHC</v>
      </c>
      <c r="D4">
        <f ca="1"/>
        <v>18</v>
      </c>
      <c r="E4">
        <f ca="1"/>
        <v>95</v>
      </c>
      <c r="F4">
        <f ca="1"/>
        <v>14</v>
      </c>
      <c r="G4">
        <f ca="1"/>
        <v>32</v>
      </c>
      <c r="H4" s="2">
        <f ca="1"/>
        <v>0.11799999999999999</v>
      </c>
      <c r="I4" s="2">
        <f ca="1"/>
        <v>0.14736842105263157</v>
      </c>
      <c r="J4" s="2">
        <f ca="1"/>
        <v>0.33684210526315789</v>
      </c>
      <c r="K4" s="28">
        <f ca="1"/>
        <v>5.2777777777777777</v>
      </c>
      <c r="L4" s="1">
        <f ca="1"/>
        <v>1.8020321661624474</v>
      </c>
      <c r="M4" s="1">
        <f ca="1"/>
        <v>-1.0419253980866803</v>
      </c>
      <c r="N4" s="1">
        <f ca="1"/>
        <v>1.1962854462232717</v>
      </c>
      <c r="O4" s="1">
        <f ca="1"/>
        <v>1.0756447721462696</v>
      </c>
      <c r="P4" s="1">
        <f ca="1"/>
        <v>102.18625335389561</v>
      </c>
      <c r="Q4" s="3" t="str">
        <f ca="1"/>
        <v>R</v>
      </c>
      <c r="R4" s="3">
        <f ca="1">IF(_xlfn.XLOOKUP($U$2,Teams!B:B,Teams!C:C) &gt;= A4, _xlfn.XMATCH($U$2,INDIRECT("Players!B"&amp;R3+2):INDIRECT("Players!B"&amp;$T$5),1)+R3, "")</f>
        <v>15</v>
      </c>
      <c r="T4" s="10"/>
      <c r="U4" s="10"/>
      <c r="V4" s="10"/>
      <c r="X4" t="s">
        <v>61</v>
      </c>
    </row>
    <row r="5" spans="1:24" x14ac:dyDescent="0.2">
      <c r="A5">
        <f t="shared" si="0"/>
        <v>4</v>
      </c>
      <c r="B5" s="50" t="str" cm="1">
        <f t="array" aca="1" ref="B5:Q5" ca="1">IF(_xlfn.XLOOKUP($U$2,Teams!B:B,Teams!C:C) &gt;= A5, _xlfn.XLOOKUP(INDIRECT("Players!A"&amp;R5+1),Players!A:A,Players!A:P), "")</f>
        <v>Rex Brothers</v>
      </c>
      <c r="C5" t="str">
        <f ca="1"/>
        <v>CHC</v>
      </c>
      <c r="D5">
        <f ca="1"/>
        <v>27</v>
      </c>
      <c r="E5">
        <f ca="1"/>
        <v>99</v>
      </c>
      <c r="F5">
        <f ca="1"/>
        <v>14</v>
      </c>
      <c r="G5">
        <f ca="1"/>
        <v>38</v>
      </c>
      <c r="H5" s="2">
        <f ca="1"/>
        <v>0.17100000000000001</v>
      </c>
      <c r="I5" s="2">
        <f ca="1"/>
        <v>0.14141414141414141</v>
      </c>
      <c r="J5" s="2">
        <f ca="1"/>
        <v>0.38383838383838381</v>
      </c>
      <c r="K5" s="28">
        <f ca="1"/>
        <v>3.6666666666666665</v>
      </c>
      <c r="L5" s="1">
        <f ca="1"/>
        <v>0.97475980282952912</v>
      </c>
      <c r="M5" s="1">
        <f ca="1"/>
        <v>-0.91202660244820721</v>
      </c>
      <c r="N5" s="1">
        <f ca="1"/>
        <v>1.8327809720505299</v>
      </c>
      <c r="O5" s="1">
        <f ca="1"/>
        <v>1.0178042224586568</v>
      </c>
      <c r="P5" s="1">
        <f ca="1"/>
        <v>100.76261802340701</v>
      </c>
      <c r="Q5" s="3" t="str">
        <f ca="1"/>
        <v>L</v>
      </c>
      <c r="R5" s="3">
        <f ca="1">IF(_xlfn.XLOOKUP($U$2,Teams!B:B,Teams!C:C) &gt;= A5, _xlfn.XMATCH($U$2,INDIRECT("Players!B"&amp;R4+2):INDIRECT("Players!B"&amp;$T$5),1)+R4, "")</f>
        <v>16</v>
      </c>
      <c r="T5" cm="1">
        <f t="array" ref="T5">LOOKUP(2,1/(Players!A:A&lt;&gt;""),ROW(Players!A:A))</f>
        <v>373</v>
      </c>
      <c r="X5" t="s">
        <v>8</v>
      </c>
    </row>
    <row r="6" spans="1:24" x14ac:dyDescent="0.2">
      <c r="A6">
        <f t="shared" si="0"/>
        <v>5</v>
      </c>
      <c r="B6" s="50" t="str" cm="1">
        <f t="array" aca="1" ref="B6:Q6" ca="1">IF(_xlfn.XLOOKUP($U$2,Teams!B:B,Teams!C:C) &gt;= A6, _xlfn.XLOOKUP(INDIRECT("Players!A"&amp;R6+1),Players!A:A,Players!A:P), "")</f>
        <v>Justin Steele</v>
      </c>
      <c r="C6" t="str">
        <f ca="1"/>
        <v>CHC</v>
      </c>
      <c r="D6">
        <f ca="1"/>
        <v>11</v>
      </c>
      <c r="E6">
        <f ca="1"/>
        <v>56</v>
      </c>
      <c r="F6">
        <f ca="1"/>
        <v>7</v>
      </c>
      <c r="G6">
        <f ca="1"/>
        <v>21</v>
      </c>
      <c r="H6" s="2">
        <f ca="1"/>
        <v>0.14899999999999999</v>
      </c>
      <c r="I6" s="2">
        <f ca="1"/>
        <v>0.125</v>
      </c>
      <c r="J6" s="2">
        <f ca="1"/>
        <v>0.375</v>
      </c>
      <c r="K6" s="28">
        <f ca="1"/>
        <v>5.0909090909090908</v>
      </c>
      <c r="L6" s="1">
        <f ca="1"/>
        <v>1.3181558781752689</v>
      </c>
      <c r="M6" s="1">
        <f ca="1"/>
        <v>-0.55393505643589813</v>
      </c>
      <c r="N6" s="1">
        <f ca="1"/>
        <v>1.7130780521763427</v>
      </c>
      <c r="O6" s="1">
        <f ca="1"/>
        <v>1.1706916282405218</v>
      </c>
      <c r="P6" s="1">
        <f ca="1"/>
        <v>65.558731181469213</v>
      </c>
      <c r="Q6" s="3" t="str">
        <f ca="1"/>
        <v>L</v>
      </c>
      <c r="R6" s="3">
        <f ca="1">IF(_xlfn.XLOOKUP($U$2,Teams!B:B,Teams!C:C) &gt;= A6, _xlfn.XMATCH($U$2,INDIRECT("Players!B"&amp;R5+2):INDIRECT("Players!B"&amp;$T$5),1)+R5, "")</f>
        <v>45</v>
      </c>
      <c r="X6" t="s">
        <v>53</v>
      </c>
    </row>
    <row r="7" spans="1:24" x14ac:dyDescent="0.2">
      <c r="A7">
        <f t="shared" si="0"/>
        <v>6</v>
      </c>
      <c r="B7" s="50" t="str" cm="1">
        <f t="array" aca="1" ref="B7:Q7" ca="1">IF(_xlfn.XLOOKUP($U$2,Teams!B:B,Teams!C:C) &gt;= A7, _xlfn.XLOOKUP(INDIRECT("Players!A"&amp;R7+1),Players!A:A,Players!A:P), "")</f>
        <v>Andrew Chafin</v>
      </c>
      <c r="C7" t="str">
        <f ca="1"/>
        <v>CHC</v>
      </c>
      <c r="D7">
        <f ca="1"/>
        <v>31</v>
      </c>
      <c r="E7">
        <f ca="1"/>
        <v>113</v>
      </c>
      <c r="F7">
        <f ca="1"/>
        <v>9</v>
      </c>
      <c r="G7">
        <f ca="1"/>
        <v>28</v>
      </c>
      <c r="H7" s="2">
        <f ca="1"/>
        <v>0.16700000000000001</v>
      </c>
      <c r="I7" s="2">
        <f ca="1"/>
        <v>7.9646017699115043E-2</v>
      </c>
      <c r="J7" s="2">
        <f ca="1"/>
        <v>0.24778761061946902</v>
      </c>
      <c r="K7" s="28">
        <f ca="1"/>
        <v>3.6451612903225805</v>
      </c>
      <c r="L7" s="1">
        <f ca="1"/>
        <v>1.0371954528923908</v>
      </c>
      <c r="M7" s="1">
        <f ca="1"/>
        <v>0.4355091813203737</v>
      </c>
      <c r="N7" s="1">
        <f ca="1"/>
        <v>-9.8268059369623333E-3</v>
      </c>
      <c r="O7" s="1">
        <f ca="1"/>
        <v>0.50065513311815746</v>
      </c>
      <c r="P7" s="1">
        <f ca="1"/>
        <v>56.574030042351794</v>
      </c>
      <c r="Q7" s="3" t="str">
        <f ca="1"/>
        <v>L</v>
      </c>
      <c r="R7" s="3">
        <f ca="1">IF(_xlfn.XLOOKUP($U$2,Teams!B:B,Teams!C:C) &gt;= A7, _xlfn.XMATCH($U$2,INDIRECT("Players!B"&amp;R6+2):INDIRECT("Players!B"&amp;$T$5),1)+R6, "")</f>
        <v>56</v>
      </c>
      <c r="X7" t="s">
        <v>20</v>
      </c>
    </row>
    <row r="8" spans="1:24" x14ac:dyDescent="0.2">
      <c r="A8">
        <f t="shared" si="0"/>
        <v>7</v>
      </c>
      <c r="B8" s="50" t="str" cm="1">
        <f t="array" aca="1" ref="B8:Q8" ca="1">IF(_xlfn.XLOOKUP($U$2,Teams!B:B,Teams!C:C) &gt;= A8, _xlfn.XLOOKUP(INDIRECT("Players!A"&amp;R8+1),Players!A:A,Players!A:P), "")</f>
        <v>Tommy Nance</v>
      </c>
      <c r="C8" t="str">
        <f ca="1"/>
        <v>CHC</v>
      </c>
      <c r="D8">
        <f ca="1"/>
        <v>15</v>
      </c>
      <c r="E8">
        <f ca="1"/>
        <v>57</v>
      </c>
      <c r="F8">
        <f ca="1"/>
        <v>8</v>
      </c>
      <c r="G8">
        <f ca="1"/>
        <v>14</v>
      </c>
      <c r="H8" s="2">
        <f ca="1"/>
        <v>0.10199999999999999</v>
      </c>
      <c r="I8" s="2">
        <f ca="1"/>
        <v>0.14035087719298245</v>
      </c>
      <c r="J8" s="2">
        <f ca="1"/>
        <v>0.24561403508771928</v>
      </c>
      <c r="K8" s="28">
        <f ca="1"/>
        <v>3.8</v>
      </c>
      <c r="L8" s="1">
        <f ca="1"/>
        <v>2.0517747664138946</v>
      </c>
      <c r="M8" s="1">
        <f ca="1"/>
        <v>-0.88883038894133692</v>
      </c>
      <c r="N8" s="1">
        <f ca="1"/>
        <v>-3.9264692147288963E-2</v>
      </c>
      <c r="O8" s="1">
        <f ca="1"/>
        <v>0.6904074661208629</v>
      </c>
      <c r="P8" s="1">
        <f ca="1"/>
        <v>39.353225568889187</v>
      </c>
      <c r="Q8" s="3" t="str">
        <f ca="1"/>
        <v>R</v>
      </c>
      <c r="R8" s="3">
        <f ca="1">IF(_xlfn.XLOOKUP($U$2,Teams!B:B,Teams!C:C) &gt;= A8, _xlfn.XMATCH($U$2,INDIRECT("Players!B"&amp;R7+2):INDIRECT("Players!B"&amp;$T$5),1)+R7, "")</f>
        <v>82</v>
      </c>
      <c r="X8" t="s">
        <v>7</v>
      </c>
    </row>
    <row r="9" spans="1:24" x14ac:dyDescent="0.2">
      <c r="A9">
        <f t="shared" si="0"/>
        <v>8</v>
      </c>
      <c r="B9" s="50" t="str" cm="1">
        <f t="array" aca="1" ref="B9:Q9" ca="1">IF(_xlfn.XLOOKUP($U$2,Teams!B:B,Teams!C:C) &gt;= A9, _xlfn.XLOOKUP(INDIRECT("Players!A"&amp;R9+1),Players!A:A,Players!A:P), "")</f>
        <v>Brad Wieck</v>
      </c>
      <c r="C9" t="str">
        <f ca="1"/>
        <v>CHC</v>
      </c>
      <c r="D9">
        <f ca="1"/>
        <v>9</v>
      </c>
      <c r="E9">
        <f ca="1"/>
        <v>43</v>
      </c>
      <c r="F9">
        <f ca="1"/>
        <v>6</v>
      </c>
      <c r="G9">
        <f ca="1"/>
        <v>14</v>
      </c>
      <c r="H9" s="2">
        <f ca="1"/>
        <v>0.189</v>
      </c>
      <c r="I9" s="2">
        <f ca="1"/>
        <v>0.13953488372093023</v>
      </c>
      <c r="J9" s="2">
        <f ca="1"/>
        <v>0.32558139534883723</v>
      </c>
      <c r="K9" s="28">
        <f ca="1"/>
        <v>4.7777777777777777</v>
      </c>
      <c r="L9" s="1">
        <f ca="1"/>
        <v>0.69379937754665144</v>
      </c>
      <c r="M9" s="1">
        <f ca="1"/>
        <v>-0.87102864369187849</v>
      </c>
      <c r="N9" s="1">
        <f ca="1"/>
        <v>1.04377567959077</v>
      </c>
      <c r="O9" s="1">
        <f ca="1"/>
        <v>0.57881816652527918</v>
      </c>
      <c r="P9" s="1">
        <f ca="1"/>
        <v>24.889181160587004</v>
      </c>
      <c r="Q9" s="3" t="str">
        <f ca="1"/>
        <v>L</v>
      </c>
      <c r="R9" s="3">
        <f ca="1">IF(_xlfn.XLOOKUP($U$2,Teams!B:B,Teams!C:C) &gt;= A9, _xlfn.XMATCH($U$2,INDIRECT("Players!B"&amp;R8+2):INDIRECT("Players!B"&amp;$T$5),1)+R8, "")</f>
        <v>110</v>
      </c>
      <c r="X9" t="s">
        <v>41</v>
      </c>
    </row>
    <row r="10" spans="1:24" x14ac:dyDescent="0.2">
      <c r="A10">
        <f t="shared" si="0"/>
        <v>9</v>
      </c>
      <c r="B10" s="50" t="str" cm="1">
        <f t="array" aca="1" ref="B10:Q10" ca="1">IF(_xlfn.XLOOKUP($U$2,Teams!B:B,Teams!C:C) &gt;= A10, _xlfn.XLOOKUP(INDIRECT("Players!A"&amp;R10+1),Players!A:A,Players!A:P), "")</f>
        <v>Dan Winkler</v>
      </c>
      <c r="C10" t="str">
        <f ca="1"/>
        <v>CHC</v>
      </c>
      <c r="D10">
        <f ca="1"/>
        <v>27</v>
      </c>
      <c r="E10">
        <f ca="1"/>
        <v>105</v>
      </c>
      <c r="F10">
        <f ca="1"/>
        <v>15</v>
      </c>
      <c r="G10">
        <f ca="1"/>
        <v>25</v>
      </c>
      <c r="H10" s="2">
        <f ca="1"/>
        <v>0.17399999999999999</v>
      </c>
      <c r="I10" s="2">
        <f ca="1"/>
        <v>0.14285714285714285</v>
      </c>
      <c r="J10" s="2">
        <f ca="1"/>
        <v>0.23809523809523808</v>
      </c>
      <c r="K10" s="28">
        <f ca="1"/>
        <v>3.8888888888888888</v>
      </c>
      <c r="L10" s="1">
        <f ca="1"/>
        <v>0.92793306528238317</v>
      </c>
      <c r="M10" s="1">
        <f ca="1"/>
        <v>-0.94350717792181682</v>
      </c>
      <c r="N10" s="1">
        <f ca="1"/>
        <v>-0.14109574750749998</v>
      </c>
      <c r="O10" s="1">
        <f ca="1"/>
        <v>0.17059768608589856</v>
      </c>
      <c r="P10" s="1">
        <f ca="1"/>
        <v>17.91275703901935</v>
      </c>
      <c r="Q10" s="3" t="str">
        <f ca="1"/>
        <v>R</v>
      </c>
      <c r="R10" s="3">
        <f ca="1">IF(_xlfn.XLOOKUP($U$2,Teams!B:B,Teams!C:C) &gt;= A10, _xlfn.XMATCH($U$2,INDIRECT("Players!B"&amp;R9+2):INDIRECT("Players!B"&amp;$T$5),1)+R9, "")</f>
        <v>126</v>
      </c>
      <c r="X10" t="s">
        <v>32</v>
      </c>
    </row>
    <row r="11" spans="1:24" x14ac:dyDescent="0.2">
      <c r="A11">
        <f t="shared" si="0"/>
        <v>10</v>
      </c>
      <c r="B11" s="50" t="str" cm="1">
        <f t="array" aca="1" ref="B11:Q11" ca="1">IF(_xlfn.XLOOKUP($U$2,Teams!B:B,Teams!C:C) &gt;= A11, _xlfn.XLOOKUP(INDIRECT("Players!A"&amp;R11+1),Players!A:A,Players!A:P), "")</f>
        <v>Keegan Thompson</v>
      </c>
      <c r="C11" t="str">
        <f ca="1"/>
        <v>CHC</v>
      </c>
      <c r="D11">
        <f ca="1"/>
        <v>13</v>
      </c>
      <c r="E11">
        <f ca="1"/>
        <v>92</v>
      </c>
      <c r="F11">
        <f ca="1"/>
        <v>13</v>
      </c>
      <c r="G11">
        <f ca="1"/>
        <v>26</v>
      </c>
      <c r="H11" s="2">
        <f ca="1"/>
        <v>0.22800000000000001</v>
      </c>
      <c r="I11" s="2">
        <f ca="1"/>
        <v>0.14130434782608695</v>
      </c>
      <c r="J11" s="2">
        <f ca="1"/>
        <v>0.28260869565217389</v>
      </c>
      <c r="K11" s="28">
        <f ca="1"/>
        <v>7.0769230769230766</v>
      </c>
      <c r="L11" s="1">
        <f ca="1"/>
        <v>8.5051789433749317E-2</v>
      </c>
      <c r="M11" s="1">
        <f ca="1"/>
        <v>-0.90963134127086731</v>
      </c>
      <c r="N11" s="1">
        <f ca="1"/>
        <v>0.46177361647287968</v>
      </c>
      <c r="O11" s="1">
        <f ca="1"/>
        <v>7.6238695582617533E-2</v>
      </c>
      <c r="P11" s="1">
        <f ca="1"/>
        <v>7.013959993600813</v>
      </c>
      <c r="Q11" s="3" t="str">
        <f ca="1"/>
        <v>R</v>
      </c>
      <c r="R11" s="3">
        <f ca="1">IF(_xlfn.XLOOKUP($U$2,Teams!B:B,Teams!C:C) &gt;= A11, _xlfn.XMATCH($U$2,INDIRECT("Players!B"&amp;R10+2):INDIRECT("Players!B"&amp;$T$5),1)+R10, "")</f>
        <v>145</v>
      </c>
      <c r="X11" t="s">
        <v>65</v>
      </c>
    </row>
    <row r="12" spans="1:24" x14ac:dyDescent="0.2">
      <c r="A12">
        <f t="shared" si="0"/>
        <v>11</v>
      </c>
      <c r="B12" s="50" t="str" cm="1">
        <f t="array" aca="1" ref="B12:Q12" ca="1">IF(_xlfn.XLOOKUP($U$2,Teams!B:B,Teams!C:C) &gt;= A12, _xlfn.XLOOKUP(INDIRECT("Players!A"&amp;R12+1),Players!A:A,Players!A:P), "")</f>
        <v>Jason Adam</v>
      </c>
      <c r="C12" t="str">
        <f ca="1"/>
        <v>CHC</v>
      </c>
      <c r="D12">
        <f ca="1"/>
        <v>9</v>
      </c>
      <c r="E12">
        <f ca="1"/>
        <v>40</v>
      </c>
      <c r="F12">
        <f ca="1"/>
        <v>6</v>
      </c>
      <c r="G12">
        <f ca="1"/>
        <v>13</v>
      </c>
      <c r="H12" s="2">
        <f ca="1"/>
        <v>0.28999999999999998</v>
      </c>
      <c r="I12" s="2">
        <f ca="1"/>
        <v>0.15</v>
      </c>
      <c r="J12" s="2">
        <f ca="1"/>
        <v>0.32500000000000001</v>
      </c>
      <c r="K12" s="28">
        <f ca="1"/>
        <v>4.4444444444444446</v>
      </c>
      <c r="L12" s="1">
        <f ca="1"/>
        <v>-0.88270078654060724</v>
      </c>
      <c r="M12" s="1">
        <f ca="1"/>
        <v>-1.0993360265161845</v>
      </c>
      <c r="N12" s="1">
        <f ca="1"/>
        <v>1.0359015340309394</v>
      </c>
      <c r="O12" s="1">
        <f ca="1"/>
        <v>-0.11938902629839232</v>
      </c>
      <c r="P12" s="1">
        <f ca="1"/>
        <v>-4.7755610519356928</v>
      </c>
      <c r="Q12" s="3" t="str">
        <f ca="1"/>
        <v>R</v>
      </c>
      <c r="R12" s="3">
        <f ca="1">IF(_xlfn.XLOOKUP($U$2,Teams!B:B,Teams!C:C) &gt;= A12, _xlfn.XMATCH($U$2,INDIRECT("Players!B"&amp;R11+2):INDIRECT("Players!B"&amp;$T$5),1)+R11, "")</f>
        <v>168</v>
      </c>
      <c r="X12" t="s">
        <v>21</v>
      </c>
    </row>
    <row r="13" spans="1:24" x14ac:dyDescent="0.2">
      <c r="A13">
        <f t="shared" si="0"/>
        <v>12</v>
      </c>
      <c r="B13" s="50" t="str" cm="1">
        <f t="array" aca="1" ref="B13:Q13" ca="1">IF(_xlfn.XLOOKUP($U$2,Teams!B:B,Teams!C:C) &gt;= A13, _xlfn.XLOOKUP(INDIRECT("Players!A"&amp;R13+1),Players!A:A,Players!A:P), "")</f>
        <v>Cory Abbott</v>
      </c>
      <c r="C13" t="str">
        <f ca="1"/>
        <v>CHC</v>
      </c>
      <c r="D13">
        <f ca="1"/>
        <v>4</v>
      </c>
      <c r="E13">
        <f ca="1"/>
        <v>38</v>
      </c>
      <c r="F13">
        <f ca="1"/>
        <v>5</v>
      </c>
      <c r="G13">
        <f ca="1"/>
        <v>6</v>
      </c>
      <c r="H13" s="2">
        <f ca="1"/>
        <v>0.24199999999999999</v>
      </c>
      <c r="I13" s="2">
        <f ca="1"/>
        <v>0.13157894736842105</v>
      </c>
      <c r="J13" s="2">
        <f ca="1"/>
        <v>0.15789473684210525</v>
      </c>
      <c r="K13" s="28">
        <f ca="1"/>
        <v>9.5</v>
      </c>
      <c r="L13" s="1">
        <f ca="1"/>
        <v>-0.13347298578626654</v>
      </c>
      <c r="M13" s="1">
        <f ca="1"/>
        <v>-0.69746162750965757</v>
      </c>
      <c r="N13" s="1">
        <f ca="1"/>
        <v>-1.2272936713497509</v>
      </c>
      <c r="O13" s="1">
        <f ca="1"/>
        <v>-0.68322971172495006</v>
      </c>
      <c r="P13" s="1">
        <f ca="1"/>
        <v>-25.962729045548102</v>
      </c>
      <c r="Q13" s="3" t="str">
        <f ca="1"/>
        <v>R</v>
      </c>
      <c r="R13" s="3">
        <f ca="1">IF(_xlfn.XLOOKUP($U$2,Teams!B:B,Teams!C:C) &gt;= A13, _xlfn.XMATCH($U$2,INDIRECT("Players!B"&amp;R12+2):INDIRECT("Players!B"&amp;$T$5),1)+R12, "")</f>
        <v>223</v>
      </c>
      <c r="X13" t="s">
        <v>86</v>
      </c>
    </row>
    <row r="14" spans="1:24" x14ac:dyDescent="0.2">
      <c r="A14">
        <f t="shared" si="0"/>
        <v>13</v>
      </c>
      <c r="B14" s="50" t="str" cm="1">
        <f t="array" aca="1" ref="B14:Q14" ca="1">IF(_xlfn.XLOOKUP($U$2,Teams!B:B,Teams!C:C) &gt;= A14, _xlfn.XLOOKUP(INDIRECT("Players!A"&amp;R14+1),Players!A:A,Players!A:P), "")</f>
        <v>Alec Mills</v>
      </c>
      <c r="C14" t="str">
        <f ca="1"/>
        <v>CHC</v>
      </c>
      <c r="D14">
        <f ca="1"/>
        <v>12</v>
      </c>
      <c r="E14">
        <f ca="1"/>
        <v>93</v>
      </c>
      <c r="F14">
        <f ca="1"/>
        <v>10</v>
      </c>
      <c r="G14">
        <f ca="1"/>
        <v>15</v>
      </c>
      <c r="H14" s="2">
        <f ca="1"/>
        <v>0.3</v>
      </c>
      <c r="I14" s="2">
        <f ca="1"/>
        <v>0.10752688172043011</v>
      </c>
      <c r="J14" s="2">
        <f ca="1"/>
        <v>0.16129032258064516</v>
      </c>
      <c r="K14" s="28">
        <f ca="1"/>
        <v>7.75</v>
      </c>
      <c r="L14" s="1">
        <f ca="1"/>
        <v>-1.0387899116977617</v>
      </c>
      <c r="M14" s="1">
        <f ca="1"/>
        <v>-0.17274083003569796</v>
      </c>
      <c r="N14" s="1">
        <f ca="1"/>
        <v>-1.1813054527999782</v>
      </c>
      <c r="O14" s="1">
        <f ca="1"/>
        <v>-0.9538298735466747</v>
      </c>
      <c r="P14" s="1">
        <f ca="1"/>
        <v>-88.706178239840753</v>
      </c>
      <c r="Q14" s="3" t="str">
        <f ca="1"/>
        <v>R</v>
      </c>
      <c r="R14" s="3">
        <f ca="1">IF(_xlfn.XLOOKUP($U$2,Teams!B:B,Teams!C:C) &gt;= A14, _xlfn.XMATCH($U$2,INDIRECT("Players!B"&amp;R13+2):INDIRECT("Players!B"&amp;$T$5),1)+R13, "")</f>
        <v>326</v>
      </c>
      <c r="X14" t="s">
        <v>46</v>
      </c>
    </row>
    <row r="15" spans="1:24" x14ac:dyDescent="0.2">
      <c r="A15">
        <f t="shared" si="0"/>
        <v>14</v>
      </c>
      <c r="B15" s="50" t="str" cm="1">
        <f t="array" aca="1" ref="B15" ca="1">IF(_xlfn.XLOOKUP($U$2,Teams!B:B,Teams!C:C) &gt;= A15, _xlfn.XLOOKUP(INDIRECT("Players!A"&amp;R15+1),Players!A:A,Players!A:P), "")</f>
        <v/>
      </c>
      <c r="R15" s="3" t="str">
        <f ca="1">IF(_xlfn.XLOOKUP($U$2,Teams!B:B,Teams!C:C) &gt;= A15, _xlfn.XMATCH($U$2,INDIRECT("Players!B"&amp;R14+2):INDIRECT("Players!B"&amp;$T$5),1)+R14, "")</f>
        <v/>
      </c>
      <c r="X15" t="s">
        <v>68</v>
      </c>
    </row>
    <row r="16" spans="1:24" x14ac:dyDescent="0.2">
      <c r="A16">
        <f t="shared" si="0"/>
        <v>15</v>
      </c>
      <c r="B16" s="50" t="str" cm="1">
        <f t="array" aca="1" ref="B16" ca="1">IF(_xlfn.XLOOKUP($U$2,Teams!B:B,Teams!C:C) &gt;= A16, _xlfn.XLOOKUP(INDIRECT("Players!A"&amp;R16+1),Players!A:A,Players!A:P), "")</f>
        <v/>
      </c>
      <c r="R16" s="3" t="str">
        <f ca="1">IF(_xlfn.XLOOKUP($U$2,Teams!B:B,Teams!C:C) &gt;= A16, _xlfn.XMATCH($U$2,INDIRECT("Players!B"&amp;R15+2):INDIRECT("Players!B"&amp;$T$5),1)+R15, "")</f>
        <v/>
      </c>
      <c r="X16" t="s">
        <v>30</v>
      </c>
    </row>
    <row r="17" spans="1:24" x14ac:dyDescent="0.2">
      <c r="A17">
        <f t="shared" si="0"/>
        <v>16</v>
      </c>
      <c r="B17" s="50" t="str" cm="1">
        <f t="array" aca="1" ref="B17" ca="1">IF(_xlfn.XLOOKUP($U$2,Teams!B:B,Teams!C:C) &gt;= A17, _xlfn.XLOOKUP(INDIRECT("Players!A"&amp;R17+1),Players!A:A,Players!A:P), "")</f>
        <v/>
      </c>
      <c r="R17" s="3" t="str">
        <f ca="1">IF(_xlfn.XLOOKUP($U$2,Teams!B:B,Teams!C:C) &gt;= A17, _xlfn.XMATCH($U$2,INDIRECT("Players!B"&amp;R16+2):INDIRECT("Players!B"&amp;$T$5),1)+R16, "")</f>
        <v/>
      </c>
      <c r="X17" t="s">
        <v>27</v>
      </c>
    </row>
    <row r="18" spans="1:24" x14ac:dyDescent="0.2">
      <c r="X18" t="s">
        <v>18</v>
      </c>
    </row>
    <row r="19" spans="1:24" x14ac:dyDescent="0.2">
      <c r="X19" t="s">
        <v>16</v>
      </c>
    </row>
    <row r="20" spans="1:24" x14ac:dyDescent="0.2">
      <c r="X20" t="s">
        <v>49</v>
      </c>
    </row>
    <row r="21" spans="1:24" x14ac:dyDescent="0.2">
      <c r="X21" t="s">
        <v>64</v>
      </c>
    </row>
    <row r="22" spans="1:24" x14ac:dyDescent="0.2">
      <c r="X22" t="s">
        <v>22</v>
      </c>
    </row>
    <row r="23" spans="1:24" x14ac:dyDescent="0.2">
      <c r="X23" t="s">
        <v>48</v>
      </c>
    </row>
    <row r="24" spans="1:24" x14ac:dyDescent="0.2">
      <c r="X24" t="s">
        <v>39</v>
      </c>
    </row>
    <row r="25" spans="1:24" x14ac:dyDescent="0.2">
      <c r="X25" t="s">
        <v>47</v>
      </c>
    </row>
    <row r="26" spans="1:24" x14ac:dyDescent="0.2">
      <c r="X26" t="s">
        <v>34</v>
      </c>
    </row>
    <row r="27" spans="1:24" x14ac:dyDescent="0.2">
      <c r="X27" t="s">
        <v>25</v>
      </c>
    </row>
    <row r="28" spans="1:24" x14ac:dyDescent="0.2">
      <c r="X28" t="s">
        <v>105</v>
      </c>
    </row>
    <row r="29" spans="1:24" x14ac:dyDescent="0.2">
      <c r="X29" t="s">
        <v>10</v>
      </c>
    </row>
    <row r="30" spans="1:24" x14ac:dyDescent="0.2">
      <c r="X30" t="s">
        <v>12</v>
      </c>
    </row>
  </sheetData>
  <conditionalFormatting sqref="L2:N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allowBlank="1" showInputMessage="1" showErrorMessage="1" sqref="U2" xr:uid="{AEB4A19D-4A3F-4D9B-96C3-329A8D254953}">
      <formula1>$X$1:$X$30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3745-6655-4C61-A1EB-D141414905AB}">
  <dimension ref="A1:N286"/>
  <sheetViews>
    <sheetView workbookViewId="0">
      <selection activeCell="E1" sqref="E1:E1048576"/>
    </sheetView>
  </sheetViews>
  <sheetFormatPr defaultRowHeight="15" x14ac:dyDescent="0.2"/>
  <cols>
    <col min="1" max="1" width="19.1015625" bestFit="1" customWidth="1"/>
    <col min="2" max="2" width="4.70703125" bestFit="1" customWidth="1"/>
    <col min="3" max="3" width="6.45703125" bestFit="1" customWidth="1"/>
    <col min="4" max="4" width="3.765625" bestFit="1" customWidth="1"/>
    <col min="5" max="5" width="5.109375" style="1" bestFit="1" customWidth="1"/>
    <col min="6" max="6" width="10.0859375" bestFit="1" customWidth="1"/>
    <col min="8" max="8" width="4.70703125" bestFit="1" customWidth="1"/>
    <col min="9" max="9" width="2.6875" bestFit="1" customWidth="1"/>
    <col min="10" max="13" width="3.765625" bestFit="1" customWidth="1"/>
    <col min="14" max="14" width="4.70703125" bestFit="1" customWidth="1"/>
  </cols>
  <sheetData>
    <row r="1" spans="1:14" x14ac:dyDescent="0.2">
      <c r="A1" s="55" t="s">
        <v>492</v>
      </c>
      <c r="B1" s="61" t="s">
        <v>362</v>
      </c>
      <c r="C1" s="55" t="s">
        <v>493</v>
      </c>
      <c r="D1" s="56" t="s">
        <v>494</v>
      </c>
      <c r="E1" s="57" t="s">
        <v>495</v>
      </c>
      <c r="F1" s="55" t="s">
        <v>496</v>
      </c>
      <c r="H1" s="3" t="s">
        <v>362</v>
      </c>
      <c r="I1" s="3" t="s">
        <v>497</v>
      </c>
      <c r="J1" s="3" t="s">
        <v>498</v>
      </c>
      <c r="K1" s="3" t="s">
        <v>499</v>
      </c>
      <c r="L1" s="3" t="s">
        <v>500</v>
      </c>
      <c r="M1" s="3" t="s">
        <v>501</v>
      </c>
      <c r="N1" s="3" t="s">
        <v>502</v>
      </c>
    </row>
    <row r="2" spans="1:14" x14ac:dyDescent="0.2">
      <c r="A2" t="s">
        <v>434</v>
      </c>
      <c r="B2" s="61" t="str">
        <f>_xlfn.XLOOKUP(A2,Players!A:A,Players!B:B,"")</f>
        <v>SEA</v>
      </c>
      <c r="C2" s="58">
        <v>44393</v>
      </c>
      <c r="D2" s="62">
        <f ca="1">C2-TODAY()</f>
        <v>19</v>
      </c>
      <c r="E2" s="63">
        <f>_xlfn.XLOOKUP(A2,Players!A:A,Players!N:N,"")</f>
        <v>1.3932342195955509</v>
      </c>
      <c r="F2" s="59" t="s">
        <v>511</v>
      </c>
      <c r="H2" s="3" t="s">
        <v>11</v>
      </c>
      <c r="I2">
        <f>_xlfn.IFNA(_xlfn.XMATCH(H2,B:B)-1,"")</f>
        <v>27</v>
      </c>
      <c r="J2">
        <f ca="1">IFERROR(_xlfn.XMATCH($H2,INDIRECT("B"&amp;I2+2):$B$76,0)+I2,"")</f>
        <v>29</v>
      </c>
      <c r="K2" t="str">
        <f ca="1">IFERROR(_xlfn.XMATCH($H2,INDIRECT("B"&amp;J2+2):$B$76,0)+J2,"")</f>
        <v/>
      </c>
      <c r="L2" t="str">
        <f ca="1">IFERROR(_xlfn.XMATCH($H2,INDIRECT("B"&amp;K2+2):$B$76,0)+K2,"")</f>
        <v/>
      </c>
      <c r="M2" t="str">
        <f ca="1">IFERROR(_xlfn.XMATCH($H2,INDIRECT("B"&amp;L2+2):$B$76,0)+L2,"")</f>
        <v/>
      </c>
      <c r="N2" t="str">
        <f ca="1">IFERROR(_xlfn.XMATCH($H2,INDIRECT("B"&amp;M2+2):$B$76,0)+M2,"")</f>
        <v/>
      </c>
    </row>
    <row r="3" spans="1:14" x14ac:dyDescent="0.2">
      <c r="A3" t="s">
        <v>216</v>
      </c>
      <c r="B3" s="61" t="str">
        <f>_xlfn.XLOOKUP(A3,Players!A:A,Players!B:B,"")</f>
        <v>LAD</v>
      </c>
      <c r="C3" s="58">
        <v>44378</v>
      </c>
      <c r="D3" s="62">
        <f ca="1">C3-TODAY()</f>
        <v>4</v>
      </c>
      <c r="E3" s="63">
        <f>_xlfn.XLOOKUP(A3,Players!A:A,Players!N:N,"")</f>
        <v>1.2097139095298104</v>
      </c>
      <c r="F3" s="59" t="s">
        <v>508</v>
      </c>
      <c r="H3" s="3" t="s">
        <v>66</v>
      </c>
      <c r="I3" t="str">
        <f t="shared" ref="I3:I30" si="0">_xlfn.IFNA(_xlfn.XMATCH(H3,B:B)-1,"")</f>
        <v/>
      </c>
      <c r="J3" t="str">
        <f ca="1">IFERROR(_xlfn.XMATCH($H3,INDIRECT("B"&amp;I3+2):$B$76,0)+I3,"")</f>
        <v/>
      </c>
      <c r="K3" t="str">
        <f ca="1">IFERROR(_xlfn.XMATCH($H3,INDIRECT("B"&amp;J3+2):$B$76,0)+J3,"")</f>
        <v/>
      </c>
      <c r="L3" t="str">
        <f ca="1">IFERROR(_xlfn.XMATCH($H3,INDIRECT("B"&amp;K3+2):$B$76,0)+K3,"")</f>
        <v/>
      </c>
      <c r="M3" t="str">
        <f ca="1">IFERROR(_xlfn.XMATCH($H3,INDIRECT("B"&amp;L3+2):$B$76,0)+L3,"")</f>
        <v/>
      </c>
      <c r="N3" t="str">
        <f ca="1">IFERROR(_xlfn.XMATCH($H3,INDIRECT("B"&amp;M3+2):$B$76,0)+M3,"")</f>
        <v/>
      </c>
    </row>
    <row r="4" spans="1:14" x14ac:dyDescent="0.2">
      <c r="A4" t="s">
        <v>148</v>
      </c>
      <c r="B4" s="61" t="str">
        <f>_xlfn.XLOOKUP(A4,Players!A:A,Players!B:B,"")</f>
        <v>WSN</v>
      </c>
      <c r="C4" s="58">
        <v>44375</v>
      </c>
      <c r="D4" s="62">
        <f ca="1">C4-TODAY()</f>
        <v>1</v>
      </c>
      <c r="E4" s="63">
        <f>_xlfn.XLOOKUP(A4,Players!A:A,Players!N:N,"")</f>
        <v>1.1898322411678179</v>
      </c>
      <c r="F4" s="59" t="s">
        <v>505</v>
      </c>
      <c r="H4" s="3" t="s">
        <v>37</v>
      </c>
      <c r="I4" t="str">
        <f t="shared" si="0"/>
        <v/>
      </c>
      <c r="J4" t="str">
        <f ca="1">IFERROR(_xlfn.XMATCH($H4,INDIRECT("B"&amp;I4+2):$B$76,0)+I4,"")</f>
        <v/>
      </c>
      <c r="K4" t="str">
        <f ca="1">IFERROR(_xlfn.XMATCH($H4,INDIRECT("B"&amp;J4+2):$B$76,0)+J4,"")</f>
        <v/>
      </c>
      <c r="L4" t="str">
        <f ca="1">IFERROR(_xlfn.XMATCH($H4,INDIRECT("B"&amp;K4+2):$B$76,0)+K4,"")</f>
        <v/>
      </c>
      <c r="M4" t="str">
        <f ca="1">IFERROR(_xlfn.XMATCH($H4,INDIRECT("B"&amp;L4+2):$B$76,0)+L4,"")</f>
        <v/>
      </c>
      <c r="N4" t="str">
        <f ca="1">IFERROR(_xlfn.XMATCH($H4,INDIRECT("B"&amp;M4+2):$B$76,0)+M4,"")</f>
        <v/>
      </c>
    </row>
    <row r="5" spans="1:14" x14ac:dyDescent="0.2">
      <c r="A5" t="s">
        <v>79</v>
      </c>
      <c r="B5" s="61" t="str">
        <f>_xlfn.XLOOKUP(A5,Players!A:A,Players!B:B,"")</f>
        <v>SDP</v>
      </c>
      <c r="C5" s="58">
        <v>44379</v>
      </c>
      <c r="D5" s="62">
        <f ca="1">C5-TODAY()</f>
        <v>5</v>
      </c>
      <c r="E5" s="63">
        <f>_xlfn.XLOOKUP(A5,Players!A:A,Players!N:N,"")</f>
        <v>0.84229133885279639</v>
      </c>
      <c r="F5" s="59" t="s">
        <v>508</v>
      </c>
      <c r="H5" s="3" t="s">
        <v>61</v>
      </c>
      <c r="I5" t="str">
        <f t="shared" si="0"/>
        <v/>
      </c>
      <c r="J5" t="str">
        <f ca="1">IFERROR(_xlfn.XMATCH($H5,INDIRECT("B"&amp;I5+2):$B$76,0)+I5,"")</f>
        <v/>
      </c>
      <c r="K5" t="str">
        <f ca="1">IFERROR(_xlfn.XMATCH($H5,INDIRECT("B"&amp;J5+2):$B$76,0)+J5,"")</f>
        <v/>
      </c>
      <c r="L5" t="str">
        <f ca="1">IFERROR(_xlfn.XMATCH($H5,INDIRECT("B"&amp;K5+2):$B$76,0)+K5,"")</f>
        <v/>
      </c>
      <c r="M5" t="str">
        <f ca="1">IFERROR(_xlfn.XMATCH($H5,INDIRECT("B"&amp;L5+2):$B$76,0)+L5,"")</f>
        <v/>
      </c>
      <c r="N5" t="str">
        <f ca="1">IFERROR(_xlfn.XMATCH($H5,INDIRECT("B"&amp;M5+2):$B$76,0)+M5,"")</f>
        <v/>
      </c>
    </row>
    <row r="6" spans="1:14" x14ac:dyDescent="0.2">
      <c r="A6" t="s">
        <v>126</v>
      </c>
      <c r="B6" s="61" t="str">
        <f>_xlfn.XLOOKUP(A6,Players!A:A,Players!B:B,"")</f>
        <v>TOR</v>
      </c>
      <c r="C6" s="58">
        <v>44376</v>
      </c>
      <c r="D6" s="62">
        <f ca="1">C6-TODAY()</f>
        <v>2</v>
      </c>
      <c r="E6" s="63">
        <f>_xlfn.XLOOKUP(A6,Players!A:A,Players!N:N,"")</f>
        <v>0.68213006465357751</v>
      </c>
      <c r="F6" s="59" t="s">
        <v>512</v>
      </c>
      <c r="H6" s="3" t="s">
        <v>8</v>
      </c>
      <c r="I6" t="str">
        <f t="shared" si="0"/>
        <v/>
      </c>
      <c r="J6" t="str">
        <f ca="1">IFERROR(_xlfn.XMATCH($H6,INDIRECT("B"&amp;I6+2):$B$76,0)+I6,"")</f>
        <v/>
      </c>
      <c r="K6" t="str">
        <f ca="1">IFERROR(_xlfn.XMATCH($H6,INDIRECT("B"&amp;J6+2):$B$76,0)+J6,"")</f>
        <v/>
      </c>
      <c r="L6" t="str">
        <f ca="1">IFERROR(_xlfn.XMATCH($H6,INDIRECT("B"&amp;K6+2):$B$76,0)+K6,"")</f>
        <v/>
      </c>
      <c r="M6" t="str">
        <f ca="1">IFERROR(_xlfn.XMATCH($H6,INDIRECT("B"&amp;L6+2):$B$76,0)+L6,"")</f>
        <v/>
      </c>
      <c r="N6" t="str">
        <f ca="1">IFERROR(_xlfn.XMATCH($H6,INDIRECT("B"&amp;M6+2):$B$76,0)+M6,"")</f>
        <v/>
      </c>
    </row>
    <row r="7" spans="1:14" x14ac:dyDescent="0.2">
      <c r="A7" t="s">
        <v>276</v>
      </c>
      <c r="B7" s="61" t="str">
        <f>_xlfn.XLOOKUP(A7,Players!A:A,Players!B:B,"")</f>
        <v>SDP</v>
      </c>
      <c r="C7" s="58">
        <v>44376</v>
      </c>
      <c r="D7" s="62">
        <f ca="1">C7-TODAY()</f>
        <v>2</v>
      </c>
      <c r="E7" s="63">
        <f>_xlfn.XLOOKUP(A7,Players!A:A,Players!N:N,"")</f>
        <v>0.67389749870078219</v>
      </c>
      <c r="F7" s="59" t="s">
        <v>542</v>
      </c>
      <c r="H7" s="3" t="s">
        <v>53</v>
      </c>
      <c r="I7" t="str">
        <f t="shared" si="0"/>
        <v/>
      </c>
      <c r="J7" t="str">
        <f ca="1">IFERROR(_xlfn.XMATCH($H7,INDIRECT("B"&amp;I7+2):$B$76,0)+I7,"")</f>
        <v/>
      </c>
      <c r="K7" t="str">
        <f ca="1">IFERROR(_xlfn.XMATCH($H7,INDIRECT("B"&amp;J7+2):$B$76,0)+J7,"")</f>
        <v/>
      </c>
      <c r="L7" t="str">
        <f ca="1">IFERROR(_xlfn.XMATCH($H7,INDIRECT("B"&amp;K7+2):$B$76,0)+K7,"")</f>
        <v/>
      </c>
      <c r="M7" t="str">
        <f ca="1">IFERROR(_xlfn.XMATCH($H7,INDIRECT("B"&amp;L7+2):$B$76,0)+L7,"")</f>
        <v/>
      </c>
      <c r="N7" t="str">
        <f ca="1">IFERROR(_xlfn.XMATCH($H7,INDIRECT("B"&amp;M7+2):$B$76,0)+M7,"")</f>
        <v/>
      </c>
    </row>
    <row r="8" spans="1:14" x14ac:dyDescent="0.2">
      <c r="A8" t="s">
        <v>122</v>
      </c>
      <c r="B8" s="61" t="str">
        <f>_xlfn.XLOOKUP(A8,Players!A:A,Players!B:B,"")</f>
        <v>PIT</v>
      </c>
      <c r="C8" s="58">
        <v>44376</v>
      </c>
      <c r="D8" s="62">
        <f ca="1">C8-TODAY()</f>
        <v>2</v>
      </c>
      <c r="E8" s="63">
        <f>_xlfn.XLOOKUP(A8,Players!A:A,Players!N:N,"")</f>
        <v>0.60770888526384526</v>
      </c>
      <c r="F8" s="59" t="s">
        <v>503</v>
      </c>
      <c r="H8" s="3" t="s">
        <v>20</v>
      </c>
      <c r="I8" t="str">
        <f t="shared" si="0"/>
        <v/>
      </c>
      <c r="J8" t="str">
        <f ca="1">IFERROR(_xlfn.XMATCH($H8,INDIRECT("B"&amp;I8+2):$B$76,0)+I8,"")</f>
        <v/>
      </c>
      <c r="K8" t="str">
        <f ca="1">IFERROR(_xlfn.XMATCH($H8,INDIRECT("B"&amp;J8+2):$B$76,0)+J8,"")</f>
        <v/>
      </c>
      <c r="L8" t="str">
        <f ca="1">IFERROR(_xlfn.XMATCH($H8,INDIRECT("B"&amp;K8+2):$B$76,0)+K8,"")</f>
        <v/>
      </c>
      <c r="M8" t="str">
        <f ca="1">IFERROR(_xlfn.XMATCH($H8,INDIRECT("B"&amp;L8+2):$B$76,0)+L8,"")</f>
        <v/>
      </c>
      <c r="N8" t="str">
        <f ca="1">IFERROR(_xlfn.XMATCH($H8,INDIRECT("B"&amp;M8+2):$B$76,0)+M8,"")</f>
        <v/>
      </c>
    </row>
    <row r="9" spans="1:14" x14ac:dyDescent="0.2">
      <c r="A9" t="s">
        <v>91</v>
      </c>
      <c r="B9" s="61" t="str">
        <f>_xlfn.XLOOKUP(A9,Players!A:A,Players!B:B,"")</f>
        <v>TOR</v>
      </c>
      <c r="C9" s="58">
        <v>44501</v>
      </c>
      <c r="D9" s="62">
        <f ca="1">C9-TODAY()</f>
        <v>127</v>
      </c>
      <c r="E9" s="63">
        <f>_xlfn.XLOOKUP(A9,Players!A:A,Players!N:N,"")</f>
        <v>0.59319040134638701</v>
      </c>
      <c r="F9" s="59" t="s">
        <v>508</v>
      </c>
      <c r="H9" s="3" t="s">
        <v>7</v>
      </c>
      <c r="I9" t="str">
        <f t="shared" si="0"/>
        <v/>
      </c>
      <c r="J9" t="str">
        <f ca="1">IFERROR(_xlfn.XMATCH($H9,INDIRECT("B"&amp;I9+2):$B$76,0)+I9,"")</f>
        <v/>
      </c>
      <c r="K9" t="str">
        <f ca="1">IFERROR(_xlfn.XMATCH($H9,INDIRECT("B"&amp;J9+2):$B$76,0)+J9,"")</f>
        <v/>
      </c>
      <c r="L9" t="str">
        <f ca="1">IFERROR(_xlfn.XMATCH($H9,INDIRECT("B"&amp;K9+2):$B$76,0)+K9,"")</f>
        <v/>
      </c>
      <c r="M9" t="str">
        <f ca="1">IFERROR(_xlfn.XMATCH($H9,INDIRECT("B"&amp;L9+2):$B$76,0)+L9,"")</f>
        <v/>
      </c>
      <c r="N9" t="str">
        <f ca="1">IFERROR(_xlfn.XMATCH($H9,INDIRECT("B"&amp;M9+2):$B$76,0)+M9,"")</f>
        <v/>
      </c>
    </row>
    <row r="10" spans="1:14" x14ac:dyDescent="0.2">
      <c r="A10" t="s">
        <v>115</v>
      </c>
      <c r="B10" s="61" t="str">
        <f>_xlfn.XLOOKUP(A10,Players!A:A,Players!B:B,"")</f>
        <v>SDP</v>
      </c>
      <c r="C10" s="58">
        <v>44377</v>
      </c>
      <c r="D10" s="62">
        <f ca="1">C10-TODAY()</f>
        <v>3</v>
      </c>
      <c r="E10" s="63">
        <f>_xlfn.XLOOKUP(A10,Players!A:A,Players!N:N,"")</f>
        <v>0.38981012598870213</v>
      </c>
      <c r="F10" s="59" t="s">
        <v>503</v>
      </c>
      <c r="H10" s="3" t="s">
        <v>41</v>
      </c>
      <c r="I10">
        <f t="shared" si="0"/>
        <v>12</v>
      </c>
      <c r="J10">
        <f ca="1">IFERROR(_xlfn.XMATCH($H10,INDIRECT("B"&amp;I10+2):$B$76,0)+I10,"")</f>
        <v>15</v>
      </c>
      <c r="K10" t="str">
        <f ca="1">IFERROR(_xlfn.XMATCH($H10,INDIRECT("B"&amp;J10+2):$B$76,0)+J10,"")</f>
        <v/>
      </c>
      <c r="L10" t="str">
        <f ca="1">IFERROR(_xlfn.XMATCH($H10,INDIRECT("B"&amp;K10+2):$B$76,0)+K10,"")</f>
        <v/>
      </c>
      <c r="M10" t="str">
        <f ca="1">IFERROR(_xlfn.XMATCH($H10,INDIRECT("B"&amp;L10+2):$B$76,0)+L10,"")</f>
        <v/>
      </c>
      <c r="N10" t="str">
        <f ca="1">IFERROR(_xlfn.XMATCH($H10,INDIRECT("B"&amp;M10+2):$B$76,0)+M10,"")</f>
        <v/>
      </c>
    </row>
    <row r="11" spans="1:14" x14ac:dyDescent="0.2">
      <c r="A11" t="s">
        <v>114</v>
      </c>
      <c r="B11" s="61" t="str">
        <f>_xlfn.XLOOKUP(A11,Players!A:A,Players!B:B,"")</f>
        <v>SEA</v>
      </c>
      <c r="C11" s="58">
        <v>44393</v>
      </c>
      <c r="D11" s="62">
        <f ca="1">C11-TODAY()</f>
        <v>19</v>
      </c>
      <c r="E11" s="63">
        <f>_xlfn.XLOOKUP(A11,Players!A:A,Players!N:N,"")</f>
        <v>0.38486410015911893</v>
      </c>
      <c r="F11" s="59" t="s">
        <v>505</v>
      </c>
      <c r="H11" s="3" t="s">
        <v>32</v>
      </c>
      <c r="I11">
        <f t="shared" si="0"/>
        <v>25</v>
      </c>
      <c r="J11" t="str">
        <f ca="1">IFERROR(_xlfn.XMATCH($H11,INDIRECT("B"&amp;I11+2):$B$76,0)+I11,"")</f>
        <v/>
      </c>
      <c r="K11" t="str">
        <f ca="1">IFERROR(_xlfn.XMATCH($H11,INDIRECT("B"&amp;J11+2):$B$76,0)+J11,"")</f>
        <v/>
      </c>
      <c r="L11" t="str">
        <f ca="1">IFERROR(_xlfn.XMATCH($H11,INDIRECT("B"&amp;K11+2):$B$76,0)+K11,"")</f>
        <v/>
      </c>
      <c r="M11" t="str">
        <f ca="1">IFERROR(_xlfn.XMATCH($H11,INDIRECT("B"&amp;L11+2):$B$76,0)+L11,"")</f>
        <v/>
      </c>
      <c r="N11" t="str">
        <f ca="1">IFERROR(_xlfn.XMATCH($H11,INDIRECT("B"&amp;M11+2):$B$76,0)+M11,"")</f>
        <v/>
      </c>
    </row>
    <row r="12" spans="1:14" x14ac:dyDescent="0.2">
      <c r="A12" t="s">
        <v>418</v>
      </c>
      <c r="B12" s="61" t="str">
        <f>_xlfn.XLOOKUP(A12,Players!A:A,Players!B:B,"")</f>
        <v>TOR</v>
      </c>
      <c r="C12" s="58">
        <v>44406</v>
      </c>
      <c r="D12" s="62">
        <f ca="1">C12-TODAY()</f>
        <v>32</v>
      </c>
      <c r="E12" s="63">
        <f>_xlfn.XLOOKUP(A12,Players!A:A,Players!N:N,"")</f>
        <v>0.32733233468258383</v>
      </c>
      <c r="F12" s="59" t="s">
        <v>509</v>
      </c>
      <c r="H12" s="3" t="s">
        <v>65</v>
      </c>
      <c r="I12">
        <f t="shared" si="0"/>
        <v>16</v>
      </c>
      <c r="J12">
        <f ca="1">IFERROR(_xlfn.XMATCH($H12,INDIRECT("B"&amp;I12+2):$B$76,0)+I12,"")</f>
        <v>21</v>
      </c>
      <c r="K12" t="str">
        <f ca="1">IFERROR(_xlfn.XMATCH($H12,INDIRECT("B"&amp;J12+2):$B$76,0)+J12,"")</f>
        <v/>
      </c>
      <c r="L12" t="str">
        <f ca="1">IFERROR(_xlfn.XMATCH($H12,INDIRECT("B"&amp;K12+2):$B$76,0)+K12,"")</f>
        <v/>
      </c>
      <c r="M12" t="str">
        <f ca="1">IFERROR(_xlfn.XMATCH($H12,INDIRECT("B"&amp;L12+2):$B$76,0)+L12,"")</f>
        <v/>
      </c>
      <c r="N12" t="str">
        <f ca="1">IFERROR(_xlfn.XMATCH($H12,INDIRECT("B"&amp;M12+2):$B$76,0)+M12,"")</f>
        <v/>
      </c>
    </row>
    <row r="13" spans="1:14" x14ac:dyDescent="0.2">
      <c r="A13" t="s">
        <v>58</v>
      </c>
      <c r="B13" s="61" t="str">
        <f>_xlfn.XLOOKUP(A13,Players!A:A,Players!B:B,"")</f>
        <v>COL</v>
      </c>
      <c r="C13" s="58">
        <v>44418</v>
      </c>
      <c r="D13" s="62">
        <f ca="1">C13-TODAY()</f>
        <v>44</v>
      </c>
      <c r="E13" s="63">
        <f>_xlfn.XLOOKUP(A13,Players!A:A,Players!N:N,"")</f>
        <v>0.20629323995045012</v>
      </c>
      <c r="F13" s="59" t="s">
        <v>508</v>
      </c>
      <c r="H13" s="3" t="s">
        <v>21</v>
      </c>
      <c r="I13" t="str">
        <f t="shared" si="0"/>
        <v/>
      </c>
      <c r="J13" t="str">
        <f ca="1">IFERROR(_xlfn.XMATCH($H13,INDIRECT("B"&amp;I13+2):$B$76,0)+I13,"")</f>
        <v/>
      </c>
      <c r="K13" t="str">
        <f ca="1">IFERROR(_xlfn.XMATCH($H13,INDIRECT("B"&amp;J13+2):$B$76,0)+J13,"")</f>
        <v/>
      </c>
      <c r="L13" t="str">
        <f ca="1">IFERROR(_xlfn.XMATCH($H13,INDIRECT("B"&amp;K13+2):$B$76,0)+K13,"")</f>
        <v/>
      </c>
      <c r="M13" t="str">
        <f ca="1">IFERROR(_xlfn.XMATCH($H13,INDIRECT("B"&amp;L13+2):$B$76,0)+L13,"")</f>
        <v/>
      </c>
      <c r="N13" t="str">
        <f ca="1">IFERROR(_xlfn.XMATCH($H13,INDIRECT("B"&amp;M13+2):$B$76,0)+M13,"")</f>
        <v/>
      </c>
    </row>
    <row r="14" spans="1:14" x14ac:dyDescent="0.2">
      <c r="A14" t="s">
        <v>203</v>
      </c>
      <c r="B14" s="61" t="str">
        <f>_xlfn.XLOOKUP(A14,Players!A:A,Players!B:B,"")</f>
        <v>SDP</v>
      </c>
      <c r="C14" s="58">
        <v>44501</v>
      </c>
      <c r="D14" s="62">
        <f ca="1">C14-TODAY()</f>
        <v>127</v>
      </c>
      <c r="E14" s="63">
        <f>_xlfn.XLOOKUP(A14,Players!A:A,Players!N:N,"")</f>
        <v>0.19226240669235353</v>
      </c>
      <c r="F14" s="59" t="s">
        <v>505</v>
      </c>
      <c r="H14" s="3" t="s">
        <v>86</v>
      </c>
      <c r="I14" t="str">
        <f t="shared" si="0"/>
        <v/>
      </c>
      <c r="J14" t="str">
        <f ca="1">IFERROR(_xlfn.XMATCH($H14,INDIRECT("B"&amp;I14+2):$B$76,0)+I14,"")</f>
        <v/>
      </c>
      <c r="K14" t="str">
        <f ca="1">IFERROR(_xlfn.XMATCH($H14,INDIRECT("B"&amp;J14+2):$B$76,0)+J14,"")</f>
        <v/>
      </c>
      <c r="L14" t="str">
        <f ca="1">IFERROR(_xlfn.XMATCH($H14,INDIRECT("B"&amp;K14+2):$B$76,0)+K14,"")</f>
        <v/>
      </c>
      <c r="M14" t="str">
        <f ca="1">IFERROR(_xlfn.XMATCH($H14,INDIRECT("B"&amp;L14+2):$B$76,0)+L14,"")</f>
        <v/>
      </c>
      <c r="N14" t="str">
        <f ca="1">IFERROR(_xlfn.XMATCH($H14,INDIRECT("B"&amp;M14+2):$B$76,0)+M14,"")</f>
        <v/>
      </c>
    </row>
    <row r="15" spans="1:14" x14ac:dyDescent="0.2">
      <c r="A15" t="s">
        <v>414</v>
      </c>
      <c r="B15" s="61" t="str">
        <f>_xlfn.XLOOKUP(A15,Players!A:A,Players!B:B,"")</f>
        <v>WSN</v>
      </c>
      <c r="C15" s="58">
        <v>44501</v>
      </c>
      <c r="D15" s="62">
        <f ca="1">C15-TODAY()</f>
        <v>127</v>
      </c>
      <c r="E15" s="63">
        <f>_xlfn.XLOOKUP(A15,Players!A:A,Players!N:N,"")</f>
        <v>0.12294797577606813</v>
      </c>
      <c r="F15" s="59" t="s">
        <v>360</v>
      </c>
      <c r="H15" s="3" t="s">
        <v>46</v>
      </c>
      <c r="I15">
        <f t="shared" si="0"/>
        <v>2</v>
      </c>
      <c r="J15">
        <f ca="1">IFERROR(_xlfn.XMATCH($H15,INDIRECT("B"&amp;I15+2):$B$76,0)+I15,"")</f>
        <v>19</v>
      </c>
      <c r="K15" t="str">
        <f ca="1">IFERROR(_xlfn.XMATCH($H15,INDIRECT("B"&amp;J15+2):$B$76,0)+J15,"")</f>
        <v/>
      </c>
      <c r="L15" t="str">
        <f ca="1">IFERROR(_xlfn.XMATCH($H15,INDIRECT("B"&amp;K15+2):$B$76,0)+K15,"")</f>
        <v/>
      </c>
      <c r="M15" t="str">
        <f ca="1">IFERROR(_xlfn.XMATCH($H15,INDIRECT("B"&amp;L15+2):$B$76,0)+L15,"")</f>
        <v/>
      </c>
      <c r="N15" t="str">
        <f ca="1">IFERROR(_xlfn.XMATCH($H15,INDIRECT("B"&amp;M15+2):$B$76,0)+M15,"")</f>
        <v/>
      </c>
    </row>
    <row r="16" spans="1:14" x14ac:dyDescent="0.2">
      <c r="A16" t="s">
        <v>155</v>
      </c>
      <c r="B16" s="61" t="str">
        <f>_xlfn.XLOOKUP(A16,Players!A:A,Players!B:B,"")</f>
        <v>COL</v>
      </c>
      <c r="C16" s="58">
        <v>44375</v>
      </c>
      <c r="D16" s="62">
        <f ca="1">C16-TODAY()</f>
        <v>1</v>
      </c>
      <c r="E16" s="63">
        <f>_xlfn.XLOOKUP(A16,Players!A:A,Players!N:N,"")</f>
        <v>0.10958909161958393</v>
      </c>
      <c r="F16" s="59" t="s">
        <v>507</v>
      </c>
      <c r="H16" s="3" t="s">
        <v>68</v>
      </c>
      <c r="I16" t="str">
        <f t="shared" si="0"/>
        <v/>
      </c>
      <c r="J16" t="str">
        <f ca="1">IFERROR(_xlfn.XMATCH($H16,INDIRECT("B"&amp;I16+2):$B$76,0)+I16,"")</f>
        <v/>
      </c>
      <c r="K16" t="str">
        <f ca="1">IFERROR(_xlfn.XMATCH($H16,INDIRECT("B"&amp;J16+2):$B$76,0)+J16,"")</f>
        <v/>
      </c>
      <c r="L16" t="str">
        <f ca="1">IFERROR(_xlfn.XMATCH($H16,INDIRECT("B"&amp;K16+2):$B$76,0)+K16,"")</f>
        <v/>
      </c>
      <c r="M16" t="str">
        <f ca="1">IFERROR(_xlfn.XMATCH($H16,INDIRECT("B"&amp;L16+2):$B$76,0)+L16,"")</f>
        <v/>
      </c>
      <c r="N16" t="str">
        <f ca="1">IFERROR(_xlfn.XMATCH($H16,INDIRECT("B"&amp;M16+2):$B$76,0)+M16,"")</f>
        <v/>
      </c>
    </row>
    <row r="17" spans="1:14" x14ac:dyDescent="0.2">
      <c r="A17" t="s">
        <v>130</v>
      </c>
      <c r="B17" s="61" t="str">
        <f>_xlfn.XLOOKUP(A17,Players!A:A,Players!B:B,"")</f>
        <v>HOU</v>
      </c>
      <c r="C17" s="58">
        <v>44501</v>
      </c>
      <c r="D17" s="62">
        <f ca="1">C17-TODAY()</f>
        <v>127</v>
      </c>
      <c r="E17" s="63">
        <f>_xlfn.XLOOKUP(A17,Players!A:A,Players!N:N,"")</f>
        <v>0.10731596779698711</v>
      </c>
      <c r="F17" s="59" t="s">
        <v>505</v>
      </c>
      <c r="H17" s="3" t="s">
        <v>30</v>
      </c>
      <c r="I17" t="str">
        <f t="shared" si="0"/>
        <v/>
      </c>
      <c r="J17" t="str">
        <f ca="1">IFERROR(_xlfn.XMATCH($H17,INDIRECT("B"&amp;I17+2):$B$76,0)+I17,"")</f>
        <v/>
      </c>
      <c r="K17" t="str">
        <f ca="1">IFERROR(_xlfn.XMATCH($H17,INDIRECT("B"&amp;J17+2):$B$76,0)+J17,"")</f>
        <v/>
      </c>
      <c r="L17" t="str">
        <f ca="1">IFERROR(_xlfn.XMATCH($H17,INDIRECT("B"&amp;K17+2):$B$76,0)+K17,"")</f>
        <v/>
      </c>
      <c r="M17" t="str">
        <f ca="1">IFERROR(_xlfn.XMATCH($H17,INDIRECT("B"&amp;L17+2):$B$76,0)+L17,"")</f>
        <v/>
      </c>
      <c r="N17" t="str">
        <f ca="1">IFERROR(_xlfn.XMATCH($H17,INDIRECT("B"&amp;M17+2):$B$76,0)+M17,"")</f>
        <v/>
      </c>
    </row>
    <row r="18" spans="1:14" x14ac:dyDescent="0.2">
      <c r="A18" t="s">
        <v>249</v>
      </c>
      <c r="B18" s="61" t="str">
        <f>_xlfn.XLOOKUP(A18,Players!A:A,Players!B:B,"")</f>
        <v>STL</v>
      </c>
      <c r="C18" s="58">
        <v>44411</v>
      </c>
      <c r="D18" s="62">
        <f ca="1">C18-TODAY()</f>
        <v>37</v>
      </c>
      <c r="E18" s="63">
        <f>_xlfn.XLOOKUP(A18,Players!A:A,Players!N:N,"")</f>
        <v>-2.1810577283153387E-2</v>
      </c>
      <c r="F18" s="59" t="s">
        <v>505</v>
      </c>
      <c r="H18" s="3" t="s">
        <v>27</v>
      </c>
      <c r="I18" t="str">
        <f t="shared" si="0"/>
        <v/>
      </c>
      <c r="J18" t="str">
        <f ca="1">IFERROR(_xlfn.XMATCH($H18,INDIRECT("B"&amp;I18+2):$B$76,0)+I18,"")</f>
        <v/>
      </c>
      <c r="K18" t="str">
        <f ca="1">IFERROR(_xlfn.XMATCH($H18,INDIRECT("B"&amp;J18+2):$B$76,0)+J18,"")</f>
        <v/>
      </c>
      <c r="L18" t="str">
        <f ca="1">IFERROR(_xlfn.XMATCH($H18,INDIRECT("B"&amp;K18+2):$B$76,0)+K18,"")</f>
        <v/>
      </c>
      <c r="M18" t="str">
        <f ca="1">IFERROR(_xlfn.XMATCH($H18,INDIRECT("B"&amp;L18+2):$B$76,0)+L18,"")</f>
        <v/>
      </c>
      <c r="N18" t="str">
        <f ca="1">IFERROR(_xlfn.XMATCH($H18,INDIRECT("B"&amp;M18+2):$B$76,0)+M18,"")</f>
        <v/>
      </c>
    </row>
    <row r="19" spans="1:14" x14ac:dyDescent="0.2">
      <c r="A19" t="s">
        <v>176</v>
      </c>
      <c r="B19" s="61" t="str">
        <f>_xlfn.XLOOKUP(A19,Players!A:A,Players!B:B,"")</f>
        <v>TOR</v>
      </c>
      <c r="C19" s="58">
        <v>44376</v>
      </c>
      <c r="D19" s="62">
        <f ca="1">C19-TODAY()</f>
        <v>2</v>
      </c>
      <c r="E19" s="63">
        <f>_xlfn.XLOOKUP(A19,Players!A:A,Players!N:N,"")</f>
        <v>-3.3344598474774313E-2</v>
      </c>
      <c r="F19" s="59" t="s">
        <v>504</v>
      </c>
      <c r="H19" s="3" t="s">
        <v>18</v>
      </c>
      <c r="I19" t="str">
        <f t="shared" si="0"/>
        <v/>
      </c>
      <c r="J19" t="str">
        <f ca="1">IFERROR(_xlfn.XMATCH($H19,INDIRECT("B"&amp;I19+2):$B$76,0)+I19,"")</f>
        <v/>
      </c>
      <c r="K19" t="str">
        <f ca="1">IFERROR(_xlfn.XMATCH($H19,INDIRECT("B"&amp;J19+2):$B$76,0)+J19,"")</f>
        <v/>
      </c>
      <c r="L19" t="str">
        <f ca="1">IFERROR(_xlfn.XMATCH($H19,INDIRECT("B"&amp;K19+2):$B$76,0)+K19,"")</f>
        <v/>
      </c>
      <c r="M19" t="str">
        <f ca="1">IFERROR(_xlfn.XMATCH($H19,INDIRECT("B"&amp;L19+2):$B$76,0)+L19,"")</f>
        <v/>
      </c>
      <c r="N19" t="str">
        <f ca="1">IFERROR(_xlfn.XMATCH($H19,INDIRECT("B"&amp;M19+2):$B$76,0)+M19,"")</f>
        <v/>
      </c>
    </row>
    <row r="20" spans="1:14" x14ac:dyDescent="0.2">
      <c r="A20" t="s">
        <v>163</v>
      </c>
      <c r="B20" s="61" t="str">
        <f>_xlfn.XLOOKUP(A20,Players!A:A,Players!B:B,"")</f>
        <v>LAD</v>
      </c>
      <c r="C20" s="58">
        <v>44382</v>
      </c>
      <c r="D20" s="62">
        <f ca="1">C20-TODAY()</f>
        <v>8</v>
      </c>
      <c r="E20" s="63">
        <f>_xlfn.XLOOKUP(A20,Players!A:A,Players!N:N,"")</f>
        <v>-3.5821021375152494E-2</v>
      </c>
      <c r="F20" s="59" t="s">
        <v>506</v>
      </c>
      <c r="H20" s="3" t="s">
        <v>16</v>
      </c>
      <c r="I20" t="str">
        <f t="shared" si="0"/>
        <v/>
      </c>
      <c r="J20" t="str">
        <f ca="1">IFERROR(_xlfn.XMATCH($H20,INDIRECT("B"&amp;I20+2):$B$76,0)+I20,"")</f>
        <v/>
      </c>
      <c r="K20" t="str">
        <f ca="1">IFERROR(_xlfn.XMATCH($H20,INDIRECT("B"&amp;J20+2):$B$76,0)+J20,"")</f>
        <v/>
      </c>
      <c r="L20" t="str">
        <f ca="1">IFERROR(_xlfn.XMATCH($H20,INDIRECT("B"&amp;K20+2):$B$76,0)+K20,"")</f>
        <v/>
      </c>
      <c r="M20" t="str">
        <f ca="1">IFERROR(_xlfn.XMATCH($H20,INDIRECT("B"&amp;L20+2):$B$76,0)+L20,"")</f>
        <v/>
      </c>
      <c r="N20" t="str">
        <f ca="1">IFERROR(_xlfn.XMATCH($H20,INDIRECT("B"&amp;M20+2):$B$76,0)+M20,"")</f>
        <v/>
      </c>
    </row>
    <row r="21" spans="1:14" x14ac:dyDescent="0.2">
      <c r="A21" t="s">
        <v>120</v>
      </c>
      <c r="B21" s="61" t="str">
        <f>_xlfn.XLOOKUP(A21,Players!A:A,Players!B:B,"")</f>
        <v>SEA</v>
      </c>
      <c r="C21" s="58">
        <v>44379</v>
      </c>
      <c r="D21" s="62">
        <f ca="1">C21-TODAY()</f>
        <v>5</v>
      </c>
      <c r="E21" s="63">
        <f>_xlfn.XLOOKUP(A21,Players!A:A,Players!N:N,"")</f>
        <v>-7.0166232024632666E-2</v>
      </c>
      <c r="F21" s="59" t="s">
        <v>506</v>
      </c>
      <c r="H21" s="3" t="s">
        <v>49</v>
      </c>
      <c r="I21" t="str">
        <f t="shared" si="0"/>
        <v/>
      </c>
      <c r="J21" t="str">
        <f ca="1">IFERROR(_xlfn.XMATCH($H21,INDIRECT("B"&amp;I21+2):$B$76,0)+I21,"")</f>
        <v/>
      </c>
      <c r="K21" t="str">
        <f ca="1">IFERROR(_xlfn.XMATCH($H21,INDIRECT("B"&amp;J21+2):$B$76,0)+J21,"")</f>
        <v/>
      </c>
      <c r="L21" t="str">
        <f ca="1">IFERROR(_xlfn.XMATCH($H21,INDIRECT("B"&amp;K21+2):$B$76,0)+K21,"")</f>
        <v/>
      </c>
      <c r="M21" t="str">
        <f ca="1">IFERROR(_xlfn.XMATCH($H21,INDIRECT("B"&amp;L21+2):$B$76,0)+L21,"")</f>
        <v/>
      </c>
      <c r="N21" t="str">
        <f ca="1">IFERROR(_xlfn.XMATCH($H21,INDIRECT("B"&amp;M21+2):$B$76,0)+M21,"")</f>
        <v/>
      </c>
    </row>
    <row r="22" spans="1:14" x14ac:dyDescent="0.2">
      <c r="A22" t="s">
        <v>252</v>
      </c>
      <c r="B22" s="61" t="str">
        <f>_xlfn.XLOOKUP(A22,Players!A:A,Players!B:B,"")</f>
        <v>HOU</v>
      </c>
      <c r="C22" s="58">
        <v>44378</v>
      </c>
      <c r="D22" s="62">
        <f ca="1">C22-TODAY()</f>
        <v>4</v>
      </c>
      <c r="E22" s="63">
        <f>_xlfn.XLOOKUP(A22,Players!A:A,Players!N:N,"")</f>
        <v>-0.22765825629241973</v>
      </c>
      <c r="F22" s="59" t="s">
        <v>510</v>
      </c>
      <c r="H22" s="3" t="s">
        <v>64</v>
      </c>
      <c r="I22">
        <f t="shared" si="0"/>
        <v>26</v>
      </c>
      <c r="J22" t="str">
        <f ca="1">IFERROR(_xlfn.XMATCH($H22,INDIRECT("B"&amp;I22+2):$B$76,0)+I22,"")</f>
        <v/>
      </c>
      <c r="K22" t="str">
        <f ca="1">IFERROR(_xlfn.XMATCH($H22,INDIRECT("B"&amp;J22+2):$B$76,0)+J22,"")</f>
        <v/>
      </c>
      <c r="L22" t="str">
        <f ca="1">IFERROR(_xlfn.XMATCH($H22,INDIRECT("B"&amp;K22+2):$B$76,0)+K22,"")</f>
        <v/>
      </c>
      <c r="M22" t="str">
        <f ca="1">IFERROR(_xlfn.XMATCH($H22,INDIRECT("B"&amp;L22+2):$B$76,0)+L22,"")</f>
        <v/>
      </c>
      <c r="N22" t="str">
        <f ca="1">IFERROR(_xlfn.XMATCH($H22,INDIRECT("B"&amp;M22+2):$B$76,0)+M22,"")</f>
        <v/>
      </c>
    </row>
    <row r="23" spans="1:14" x14ac:dyDescent="0.2">
      <c r="A23" t="s">
        <v>189</v>
      </c>
      <c r="B23" s="61" t="str">
        <f>_xlfn.XLOOKUP(A23,Players!A:A,Players!B:B,"")</f>
        <v>TOR</v>
      </c>
      <c r="C23" s="58">
        <v>44378</v>
      </c>
      <c r="D23" s="62">
        <f ca="1">C23-TODAY()</f>
        <v>4</v>
      </c>
      <c r="E23" s="63">
        <f>_xlfn.XLOOKUP(A23,Players!A:A,Players!N:N,"")</f>
        <v>-0.53113469646946965</v>
      </c>
      <c r="F23" s="59" t="s">
        <v>506</v>
      </c>
      <c r="H23" s="3" t="s">
        <v>22</v>
      </c>
      <c r="I23">
        <f t="shared" si="0"/>
        <v>7</v>
      </c>
      <c r="J23">
        <f ca="1">IFERROR(_xlfn.XMATCH($H23,INDIRECT("B"&amp;I23+2):$B$76,0)+I23,"")</f>
        <v>24</v>
      </c>
      <c r="K23" t="str">
        <f ca="1">IFERROR(_xlfn.XMATCH($H23,INDIRECT("B"&amp;J23+2):$B$76,0)+J23,"")</f>
        <v/>
      </c>
      <c r="L23" t="str">
        <f ca="1">IFERROR(_xlfn.XMATCH($H23,INDIRECT("B"&amp;K23+2):$B$76,0)+K23,"")</f>
        <v/>
      </c>
      <c r="M23" t="str">
        <f ca="1">IFERROR(_xlfn.XMATCH($H23,INDIRECT("B"&amp;L23+2):$B$76,0)+L23,"")</f>
        <v/>
      </c>
      <c r="N23" t="str">
        <f ca="1">IFERROR(_xlfn.XMATCH($H23,INDIRECT("B"&amp;M23+2):$B$76,0)+M23,"")</f>
        <v/>
      </c>
    </row>
    <row r="24" spans="1:14" x14ac:dyDescent="0.2">
      <c r="A24" t="s">
        <v>159</v>
      </c>
      <c r="B24" s="61" t="str">
        <f>_xlfn.XLOOKUP(A24,Players!A:A,Players!B:B,"")</f>
        <v>TBR</v>
      </c>
      <c r="C24" s="58">
        <v>44501</v>
      </c>
      <c r="D24" s="62">
        <f ca="1">C24-TODAY()</f>
        <v>127</v>
      </c>
      <c r="E24" s="63">
        <f>_xlfn.XLOOKUP(A24,Players!A:A,Players!N:N,"")</f>
        <v>-0.59018781986674895</v>
      </c>
      <c r="F24" s="59" t="s">
        <v>506</v>
      </c>
      <c r="H24" s="3" t="s">
        <v>48</v>
      </c>
      <c r="I24">
        <f t="shared" si="0"/>
        <v>4</v>
      </c>
      <c r="J24">
        <f ca="1">IFERROR(_xlfn.XMATCH($H24,INDIRECT("B"&amp;I24+2):$B$76,0)+I24,"")</f>
        <v>6</v>
      </c>
      <c r="K24">
        <f ca="1">IFERROR(_xlfn.XMATCH($H24,INDIRECT("B"&amp;J24+2):$B$76,0)+J24,"")</f>
        <v>9</v>
      </c>
      <c r="L24">
        <f ca="1">IFERROR(_xlfn.XMATCH($H24,INDIRECT("B"&amp;K24+2):$B$76,0)+K24,"")</f>
        <v>13</v>
      </c>
      <c r="M24" t="str">
        <f ca="1">IFERROR(_xlfn.XMATCH($H24,INDIRECT("B"&amp;L24+2):$B$76,0)+L24,"")</f>
        <v/>
      </c>
      <c r="N24" t="str">
        <f ca="1">IFERROR(_xlfn.XMATCH($H24,INDIRECT("B"&amp;M24+2):$B$76,0)+M24,"")</f>
        <v/>
      </c>
    </row>
    <row r="25" spans="1:14" x14ac:dyDescent="0.2">
      <c r="A25" t="s">
        <v>313</v>
      </c>
      <c r="B25" s="61" t="str">
        <f>_xlfn.XLOOKUP(A25,Players!A:A,Players!B:B,"")</f>
        <v>PIT</v>
      </c>
      <c r="C25" s="58">
        <v>44378</v>
      </c>
      <c r="D25" s="62">
        <f ca="1">C25-TODAY()</f>
        <v>4</v>
      </c>
      <c r="E25" s="63">
        <f>_xlfn.XLOOKUP(A25,Players!A:A,Players!N:N,"")</f>
        <v>-0.6120794186832158</v>
      </c>
      <c r="F25" s="59" t="s">
        <v>513</v>
      </c>
      <c r="H25" s="3" t="s">
        <v>39</v>
      </c>
      <c r="I25">
        <f t="shared" si="0"/>
        <v>1</v>
      </c>
      <c r="J25">
        <f ca="1">IFERROR(_xlfn.XMATCH($H25,INDIRECT("B"&amp;I25+2):$B$76,0)+I25,"")</f>
        <v>10</v>
      </c>
      <c r="K25">
        <f ca="1">IFERROR(_xlfn.XMATCH($H25,INDIRECT("B"&amp;J25+2):$B$76,0)+J25,"")</f>
        <v>20</v>
      </c>
      <c r="L25" t="str">
        <f ca="1">IFERROR(_xlfn.XMATCH($H25,INDIRECT("B"&amp;K25+2):$B$76,0)+K25,"")</f>
        <v/>
      </c>
      <c r="M25" t="str">
        <f ca="1">IFERROR(_xlfn.XMATCH($H25,INDIRECT("B"&amp;L25+2):$B$76,0)+L25,"")</f>
        <v/>
      </c>
      <c r="N25" t="str">
        <f ca="1">IFERROR(_xlfn.XMATCH($H25,INDIRECT("B"&amp;M25+2):$B$76,0)+M25,"")</f>
        <v/>
      </c>
    </row>
    <row r="26" spans="1:14" x14ac:dyDescent="0.2">
      <c r="A26" t="s">
        <v>318</v>
      </c>
      <c r="B26" s="61" t="str">
        <f>_xlfn.XLOOKUP(A26,Players!A:A,Players!B:B,"")</f>
        <v>DET</v>
      </c>
      <c r="C26" s="58">
        <v>44375</v>
      </c>
      <c r="D26" s="62">
        <f ca="1">C26-TODAY()</f>
        <v>1</v>
      </c>
      <c r="E26" s="63">
        <f>_xlfn.XLOOKUP(A26,Players!A:A,Players!N:N,"")</f>
        <v>-0.63717242261377038</v>
      </c>
      <c r="F26" s="59" t="s">
        <v>506</v>
      </c>
      <c r="H26" s="3" t="s">
        <v>47</v>
      </c>
      <c r="I26" t="str">
        <f t="shared" si="0"/>
        <v/>
      </c>
      <c r="J26" t="str">
        <f ca="1">IFERROR(_xlfn.XMATCH($H26,INDIRECT("B"&amp;I26+2):$B$76,0)+I26,"")</f>
        <v/>
      </c>
      <c r="K26" t="str">
        <f ca="1">IFERROR(_xlfn.XMATCH($H26,INDIRECT("B"&amp;J26+2):$B$76,0)+J26,"")</f>
        <v/>
      </c>
      <c r="L26" t="str">
        <f ca="1">IFERROR(_xlfn.XMATCH($H26,INDIRECT("B"&amp;K26+2):$B$76,0)+K26,"")</f>
        <v/>
      </c>
      <c r="M26" t="str">
        <f ca="1">IFERROR(_xlfn.XMATCH($H26,INDIRECT("B"&amp;L26+2):$B$76,0)+L26,"")</f>
        <v/>
      </c>
      <c r="N26" t="str">
        <f ca="1">IFERROR(_xlfn.XMATCH($H26,INDIRECT("B"&amp;M26+2):$B$76,0)+M26,"")</f>
        <v/>
      </c>
    </row>
    <row r="27" spans="1:14" x14ac:dyDescent="0.2">
      <c r="A27" t="s">
        <v>320</v>
      </c>
      <c r="B27" s="61" t="str">
        <f>_xlfn.XLOOKUP(A27,Players!A:A,Players!B:B,"")</f>
        <v>PHI</v>
      </c>
      <c r="C27" s="58">
        <v>44501</v>
      </c>
      <c r="D27" s="62">
        <f ca="1">C27-TODAY()</f>
        <v>127</v>
      </c>
      <c r="E27" s="63">
        <f>_xlfn.XLOOKUP(A27,Players!A:A,Players!N:N,"")</f>
        <v>-0.82959565170963812</v>
      </c>
      <c r="F27" s="59" t="s">
        <v>505</v>
      </c>
      <c r="H27" s="3" t="s">
        <v>34</v>
      </c>
      <c r="I27">
        <f t="shared" si="0"/>
        <v>17</v>
      </c>
      <c r="J27" t="str">
        <f ca="1">IFERROR(_xlfn.XMATCH($H27,INDIRECT("B"&amp;I27+2):$B$76,0)+I27,"")</f>
        <v/>
      </c>
      <c r="K27" t="str">
        <f ca="1">IFERROR(_xlfn.XMATCH($H27,INDIRECT("B"&amp;J27+2):$B$76,0)+J27,"")</f>
        <v/>
      </c>
      <c r="L27" t="str">
        <f ca="1">IFERROR(_xlfn.XMATCH($H27,INDIRECT("B"&amp;K27+2):$B$76,0)+K27,"")</f>
        <v/>
      </c>
      <c r="M27" t="str">
        <f ca="1">IFERROR(_xlfn.XMATCH($H27,INDIRECT("B"&amp;L27+2):$B$76,0)+L27,"")</f>
        <v/>
      </c>
      <c r="N27" t="str">
        <f ca="1">IFERROR(_xlfn.XMATCH($H27,INDIRECT("B"&amp;M27+2):$B$76,0)+M27,"")</f>
        <v/>
      </c>
    </row>
    <row r="28" spans="1:14" x14ac:dyDescent="0.2">
      <c r="A28" t="s">
        <v>310</v>
      </c>
      <c r="B28" s="61" t="str">
        <f>_xlfn.XLOOKUP(A28,Players!A:A,Players!B:B,"")</f>
        <v>ARI</v>
      </c>
      <c r="C28" s="58">
        <v>44376</v>
      </c>
      <c r="D28" s="62">
        <f ca="1">C28-TODAY()</f>
        <v>2</v>
      </c>
      <c r="E28" s="63">
        <f>_xlfn.XLOOKUP(A28,Players!A:A,Players!N:N,"")</f>
        <v>-0.93303016731580524</v>
      </c>
      <c r="F28" s="59" t="s">
        <v>505</v>
      </c>
      <c r="H28" s="3" t="s">
        <v>105</v>
      </c>
      <c r="I28" t="str">
        <f t="shared" si="0"/>
        <v/>
      </c>
      <c r="J28" t="str">
        <f ca="1">IFERROR(_xlfn.XMATCH($H28,INDIRECT("B"&amp;I28+2):$B$76,0)+I28,"")</f>
        <v/>
      </c>
      <c r="K28" t="str">
        <f ca="1">IFERROR(_xlfn.XMATCH($H28,INDIRECT("B"&amp;J28+2):$B$76,0)+J28,"")</f>
        <v/>
      </c>
      <c r="L28" t="str">
        <f ca="1">IFERROR(_xlfn.XMATCH($H28,INDIRECT("B"&amp;K28+2):$B$76,0)+K28,"")</f>
        <v/>
      </c>
      <c r="M28" t="str">
        <f ca="1">IFERROR(_xlfn.XMATCH($H28,INDIRECT("B"&amp;L28+2):$B$76,0)+L28,"")</f>
        <v/>
      </c>
      <c r="N28" t="str">
        <f ca="1">IFERROR(_xlfn.XMATCH($H28,INDIRECT("B"&amp;M28+2):$B$76,0)+M28,"")</f>
        <v/>
      </c>
    </row>
    <row r="29" spans="1:14" x14ac:dyDescent="0.2">
      <c r="A29" t="s">
        <v>331</v>
      </c>
      <c r="B29" s="61" t="str">
        <f>_xlfn.XLOOKUP(A29,Players!A:A,Players!B:B,"")</f>
        <v>WSN</v>
      </c>
      <c r="C29" s="58">
        <v>44501</v>
      </c>
      <c r="D29" s="62">
        <f ca="1">C29-TODAY()</f>
        <v>127</v>
      </c>
      <c r="E29" s="63">
        <f>_xlfn.XLOOKUP(A29,Players!A:A,Players!N:N,"")</f>
        <v>-1.0670401083428005</v>
      </c>
      <c r="F29" s="59" t="s">
        <v>505</v>
      </c>
      <c r="H29" s="60" t="s">
        <v>10</v>
      </c>
      <c r="I29">
        <f t="shared" si="0"/>
        <v>5</v>
      </c>
      <c r="J29">
        <f ca="1">IFERROR(_xlfn.XMATCH($H29,INDIRECT("B"&amp;I29+2):$B$76,0)+I29,"")</f>
        <v>8</v>
      </c>
      <c r="K29">
        <f ca="1">IFERROR(_xlfn.XMATCH($H29,INDIRECT("B"&amp;J29+2):$B$76,0)+J29,"")</f>
        <v>11</v>
      </c>
      <c r="L29">
        <f ca="1">IFERROR(_xlfn.XMATCH($H29,INDIRECT("B"&amp;K29+2):$B$76,0)+K29,"")</f>
        <v>18</v>
      </c>
      <c r="M29">
        <f ca="1">IFERROR(_xlfn.XMATCH($H29,INDIRECT("B"&amp;L29+2):$B$76,0)+L29,"")</f>
        <v>22</v>
      </c>
      <c r="N29" t="str">
        <f ca="1">IFERROR(_xlfn.XMATCH($H29,INDIRECT("B"&amp;M29+2):$B$76,0)+M29,"")</f>
        <v/>
      </c>
    </row>
    <row r="30" spans="1:14" x14ac:dyDescent="0.2">
      <c r="A30" t="s">
        <v>308</v>
      </c>
      <c r="B30" s="61" t="str">
        <f>_xlfn.XLOOKUP(A30,Players!A:A,Players!B:B,"")</f>
        <v>ARI</v>
      </c>
      <c r="C30" s="58">
        <v>44501</v>
      </c>
      <c r="D30" s="62">
        <f ca="1">C30-TODAY()</f>
        <v>127</v>
      </c>
      <c r="E30" s="63">
        <f>_xlfn.XLOOKUP(A30,Players!A:A,Players!N:N,"")</f>
        <v>-1.1608176009896567</v>
      </c>
      <c r="F30" s="59" t="s">
        <v>505</v>
      </c>
      <c r="H30" s="3" t="s">
        <v>12</v>
      </c>
      <c r="I30">
        <f t="shared" si="0"/>
        <v>3</v>
      </c>
      <c r="J30">
        <f ca="1">IFERROR(_xlfn.XMATCH($H30,INDIRECT("B"&amp;I30+2):$B$76,0)+I30,"")</f>
        <v>14</v>
      </c>
      <c r="K30">
        <f ca="1">IFERROR(_xlfn.XMATCH($H30,INDIRECT("B"&amp;J30+2):$B$76,0)+J30,"")</f>
        <v>28</v>
      </c>
      <c r="L30" t="str">
        <f ca="1">IFERROR(_xlfn.XMATCH($H30,INDIRECT("B"&amp;K30+2):$B$76,0)+K30,"")</f>
        <v/>
      </c>
      <c r="M30" t="str">
        <f ca="1">IFERROR(_xlfn.XMATCH($H30,INDIRECT("B"&amp;L30+2):$B$76,0)+L30,"")</f>
        <v/>
      </c>
      <c r="N30" t="str">
        <f ca="1">IFERROR(_xlfn.XMATCH($H30,INDIRECT("B"&amp;M30+2):$B$76,0)+M30,"")</f>
        <v/>
      </c>
    </row>
    <row r="31" spans="1:14" x14ac:dyDescent="0.2">
      <c r="B31" s="61"/>
      <c r="C31" s="58"/>
      <c r="D31" s="62"/>
      <c r="E31" s="63"/>
      <c r="F31" s="59"/>
    </row>
    <row r="32" spans="1:14" x14ac:dyDescent="0.2">
      <c r="B32" s="61"/>
      <c r="C32" s="58"/>
      <c r="D32" s="62"/>
      <c r="E32" s="63"/>
      <c r="F32" s="59"/>
    </row>
    <row r="33" spans="2:6" x14ac:dyDescent="0.2">
      <c r="B33" s="61"/>
      <c r="C33" s="58"/>
      <c r="D33" s="62"/>
      <c r="E33" s="63"/>
      <c r="F33" s="59"/>
    </row>
    <row r="34" spans="2:6" x14ac:dyDescent="0.2">
      <c r="B34" s="61"/>
      <c r="C34" s="58"/>
      <c r="D34" s="62"/>
      <c r="E34" s="63"/>
      <c r="F34" s="59"/>
    </row>
    <row r="35" spans="2:6" x14ac:dyDescent="0.2">
      <c r="B35" s="61"/>
      <c r="C35" s="58"/>
      <c r="D35" s="62"/>
      <c r="E35" s="63"/>
      <c r="F35" s="59"/>
    </row>
    <row r="36" spans="2:6" x14ac:dyDescent="0.2">
      <c r="B36" s="61"/>
      <c r="C36" s="58"/>
      <c r="D36" s="62"/>
      <c r="E36" s="63"/>
      <c r="F36" s="59"/>
    </row>
    <row r="37" spans="2:6" x14ac:dyDescent="0.2">
      <c r="B37" s="61"/>
      <c r="C37" s="58"/>
      <c r="D37" s="62"/>
      <c r="E37" s="63"/>
      <c r="F37" s="59"/>
    </row>
    <row r="38" spans="2:6" x14ac:dyDescent="0.2">
      <c r="B38" s="61"/>
      <c r="C38" s="58"/>
      <c r="D38" s="62"/>
      <c r="E38" s="63"/>
      <c r="F38" s="59"/>
    </row>
    <row r="39" spans="2:6" x14ac:dyDescent="0.2">
      <c r="B39" s="61"/>
      <c r="C39" s="58"/>
      <c r="D39" s="62"/>
      <c r="E39" s="63"/>
      <c r="F39" s="59"/>
    </row>
    <row r="40" spans="2:6" x14ac:dyDescent="0.2">
      <c r="B40" s="61"/>
      <c r="C40" s="58"/>
      <c r="D40" s="62"/>
      <c r="E40" s="63"/>
      <c r="F40" s="59"/>
    </row>
    <row r="41" spans="2:6" x14ac:dyDescent="0.2">
      <c r="B41" s="61"/>
      <c r="C41" s="58"/>
      <c r="D41" s="62"/>
      <c r="E41" s="63"/>
      <c r="F41" s="59"/>
    </row>
    <row r="42" spans="2:6" x14ac:dyDescent="0.2">
      <c r="B42" s="61"/>
      <c r="C42" s="58"/>
      <c r="D42" s="62"/>
      <c r="E42" s="63"/>
      <c r="F42" s="59"/>
    </row>
    <row r="43" spans="2:6" x14ac:dyDescent="0.2">
      <c r="B43" s="61"/>
      <c r="C43" s="58"/>
      <c r="D43" s="62"/>
      <c r="E43" s="63"/>
      <c r="F43" s="59"/>
    </row>
    <row r="44" spans="2:6" x14ac:dyDescent="0.2">
      <c r="B44" s="61"/>
      <c r="C44" s="58"/>
      <c r="D44" s="62"/>
      <c r="E44" s="63"/>
      <c r="F44" s="59"/>
    </row>
    <row r="45" spans="2:6" x14ac:dyDescent="0.2">
      <c r="B45" s="61"/>
      <c r="C45" s="58"/>
      <c r="D45" s="62"/>
      <c r="E45" s="63"/>
      <c r="F45" s="59"/>
    </row>
    <row r="46" spans="2:6" x14ac:dyDescent="0.2">
      <c r="B46" s="61"/>
      <c r="C46" s="58"/>
      <c r="D46" s="62"/>
      <c r="E46" s="63"/>
      <c r="F46" s="59"/>
    </row>
    <row r="47" spans="2:6" x14ac:dyDescent="0.2">
      <c r="B47" s="61"/>
      <c r="C47" s="58"/>
      <c r="D47" s="62"/>
      <c r="E47" s="63"/>
      <c r="F47" s="59"/>
    </row>
    <row r="48" spans="2:6" x14ac:dyDescent="0.2">
      <c r="B48" s="61"/>
      <c r="C48" s="58"/>
      <c r="D48" s="62"/>
      <c r="E48" s="63"/>
      <c r="F48" s="59"/>
    </row>
    <row r="49" spans="2:6" x14ac:dyDescent="0.2">
      <c r="B49" s="61"/>
      <c r="C49" s="58"/>
      <c r="D49" s="62"/>
      <c r="E49" s="63"/>
      <c r="F49" s="59"/>
    </row>
    <row r="50" spans="2:6" x14ac:dyDescent="0.2">
      <c r="B50" s="61"/>
      <c r="C50" s="58"/>
      <c r="D50" s="62"/>
      <c r="E50" s="63"/>
      <c r="F50" s="59"/>
    </row>
    <row r="51" spans="2:6" x14ac:dyDescent="0.2">
      <c r="B51" s="61"/>
      <c r="C51" s="58"/>
      <c r="D51" s="62"/>
      <c r="E51" s="63"/>
      <c r="F51" s="59"/>
    </row>
    <row r="52" spans="2:6" x14ac:dyDescent="0.2">
      <c r="B52" s="61"/>
      <c r="C52" s="58"/>
      <c r="D52" s="62"/>
      <c r="E52" s="63"/>
      <c r="F52" s="59"/>
    </row>
    <row r="53" spans="2:6" x14ac:dyDescent="0.2">
      <c r="B53" s="61"/>
      <c r="C53" s="58"/>
      <c r="D53" s="62"/>
      <c r="E53" s="63"/>
      <c r="F53" s="59"/>
    </row>
    <row r="54" spans="2:6" x14ac:dyDescent="0.2">
      <c r="B54" s="61"/>
      <c r="C54" s="58"/>
      <c r="D54" s="62"/>
      <c r="E54" s="63"/>
      <c r="F54" s="59"/>
    </row>
    <row r="55" spans="2:6" x14ac:dyDescent="0.2">
      <c r="B55" s="61"/>
      <c r="C55" s="58"/>
      <c r="D55" s="62"/>
      <c r="E55" s="63"/>
      <c r="F55" s="59"/>
    </row>
    <row r="56" spans="2:6" x14ac:dyDescent="0.2">
      <c r="B56" s="61"/>
      <c r="C56" s="58"/>
      <c r="D56" s="62"/>
      <c r="E56" s="63"/>
      <c r="F56" s="59"/>
    </row>
    <row r="57" spans="2:6" x14ac:dyDescent="0.2">
      <c r="B57" s="61"/>
      <c r="C57" s="58"/>
      <c r="D57" s="62"/>
      <c r="E57" s="63"/>
      <c r="F57" s="59"/>
    </row>
    <row r="58" spans="2:6" x14ac:dyDescent="0.2">
      <c r="B58" s="61"/>
      <c r="C58" s="58"/>
      <c r="D58" s="62"/>
      <c r="E58" s="63"/>
      <c r="F58" s="59"/>
    </row>
    <row r="59" spans="2:6" x14ac:dyDescent="0.2">
      <c r="B59" s="61"/>
      <c r="C59" s="58"/>
      <c r="D59" s="62"/>
      <c r="E59" s="63"/>
      <c r="F59" s="59"/>
    </row>
    <row r="60" spans="2:6" x14ac:dyDescent="0.2">
      <c r="B60" s="61"/>
      <c r="C60" s="58"/>
      <c r="D60" s="62"/>
      <c r="E60" s="63"/>
      <c r="F60" s="59"/>
    </row>
    <row r="61" spans="2:6" x14ac:dyDescent="0.2">
      <c r="B61" s="61"/>
      <c r="C61" s="58"/>
      <c r="D61" s="62"/>
      <c r="E61" s="63"/>
      <c r="F61" s="59"/>
    </row>
    <row r="62" spans="2:6" x14ac:dyDescent="0.2">
      <c r="B62" s="61"/>
      <c r="C62" s="58"/>
      <c r="D62" s="62"/>
      <c r="E62" s="63"/>
      <c r="F62" s="59"/>
    </row>
    <row r="63" spans="2:6" x14ac:dyDescent="0.2">
      <c r="B63" s="61"/>
      <c r="C63" s="58"/>
      <c r="D63" s="62"/>
      <c r="E63" s="63"/>
      <c r="F63" s="59"/>
    </row>
    <row r="64" spans="2:6" x14ac:dyDescent="0.2">
      <c r="B64" s="61"/>
      <c r="C64" s="58"/>
      <c r="D64" s="62"/>
      <c r="E64" s="63"/>
      <c r="F64" s="59"/>
    </row>
    <row r="65" spans="2:6" x14ac:dyDescent="0.2">
      <c r="B65" s="61"/>
      <c r="C65" s="58"/>
      <c r="D65" s="62"/>
      <c r="E65" s="63"/>
      <c r="F65" s="59"/>
    </row>
    <row r="66" spans="2:6" x14ac:dyDescent="0.2">
      <c r="B66" s="61"/>
      <c r="C66" s="58"/>
      <c r="D66" s="62"/>
      <c r="E66" s="63"/>
      <c r="F66" s="59"/>
    </row>
    <row r="67" spans="2:6" x14ac:dyDescent="0.2">
      <c r="B67" s="61"/>
      <c r="C67" s="58"/>
      <c r="D67" s="62"/>
      <c r="E67" s="63"/>
      <c r="F67" s="59"/>
    </row>
    <row r="68" spans="2:6" x14ac:dyDescent="0.2">
      <c r="B68" s="61"/>
      <c r="C68" s="58"/>
      <c r="D68" s="62"/>
      <c r="E68" s="63"/>
      <c r="F68" s="59"/>
    </row>
    <row r="69" spans="2:6" x14ac:dyDescent="0.2">
      <c r="B69" s="61"/>
      <c r="C69" s="58"/>
      <c r="D69" s="62"/>
      <c r="E69" s="63"/>
      <c r="F69" s="59"/>
    </row>
    <row r="70" spans="2:6" x14ac:dyDescent="0.2">
      <c r="B70" s="61"/>
      <c r="C70" s="58"/>
      <c r="D70" s="62"/>
      <c r="E70" s="63"/>
      <c r="F70" s="59"/>
    </row>
    <row r="71" spans="2:6" x14ac:dyDescent="0.2">
      <c r="B71" s="61"/>
      <c r="C71" s="58"/>
      <c r="D71" s="62"/>
      <c r="E71" s="63"/>
      <c r="F71" s="59"/>
    </row>
    <row r="72" spans="2:6" x14ac:dyDescent="0.2">
      <c r="B72" s="61"/>
      <c r="C72" s="58"/>
      <c r="D72" s="62"/>
      <c r="E72" s="63"/>
      <c r="F72" s="59"/>
    </row>
    <row r="73" spans="2:6" x14ac:dyDescent="0.2">
      <c r="B73" s="61"/>
      <c r="C73" s="58"/>
      <c r="D73" s="62"/>
      <c r="E73" s="63"/>
      <c r="F73" s="59"/>
    </row>
    <row r="74" spans="2:6" x14ac:dyDescent="0.2">
      <c r="B74" s="61"/>
      <c r="C74" s="58"/>
      <c r="D74" s="62"/>
      <c r="E74" s="63"/>
      <c r="F74" s="59"/>
    </row>
    <row r="75" spans="2:6" x14ac:dyDescent="0.2">
      <c r="B75" s="61"/>
      <c r="C75" s="58"/>
      <c r="D75" s="62"/>
      <c r="E75" s="63"/>
      <c r="F75" s="59"/>
    </row>
    <row r="76" spans="2:6" x14ac:dyDescent="0.2">
      <c r="B76" s="61"/>
      <c r="C76" s="58"/>
      <c r="D76" s="62"/>
      <c r="E76" s="63"/>
      <c r="F76" s="59"/>
    </row>
    <row r="77" spans="2:6" x14ac:dyDescent="0.2">
      <c r="B77" s="61"/>
      <c r="C77" s="58"/>
      <c r="D77" s="62"/>
      <c r="E77" s="63"/>
      <c r="F77" s="59"/>
    </row>
    <row r="78" spans="2:6" x14ac:dyDescent="0.2">
      <c r="B78" s="61"/>
      <c r="C78" s="58"/>
      <c r="D78" s="62"/>
      <c r="E78" s="63"/>
      <c r="F78" s="59"/>
    </row>
    <row r="79" spans="2:6" x14ac:dyDescent="0.2">
      <c r="B79" s="61"/>
      <c r="C79" s="58"/>
      <c r="D79" s="62"/>
      <c r="E79" s="63"/>
      <c r="F79" s="59"/>
    </row>
    <row r="80" spans="2:6" x14ac:dyDescent="0.2">
      <c r="B80" s="61"/>
      <c r="C80" s="58"/>
      <c r="D80" s="62"/>
      <c r="E80" s="63"/>
      <c r="F80" s="59"/>
    </row>
    <row r="81" spans="2:6" x14ac:dyDescent="0.2">
      <c r="B81" s="61"/>
      <c r="C81" s="58"/>
      <c r="D81" s="62"/>
      <c r="E81" s="63"/>
      <c r="F81" s="59"/>
    </row>
    <row r="82" spans="2:6" x14ac:dyDescent="0.2">
      <c r="B82" s="61"/>
      <c r="C82" s="58"/>
      <c r="D82" s="62"/>
      <c r="E82" s="63"/>
      <c r="F82" s="59"/>
    </row>
    <row r="83" spans="2:6" x14ac:dyDescent="0.2">
      <c r="B83" s="61"/>
      <c r="C83" s="58"/>
      <c r="D83" s="62"/>
      <c r="E83" s="63"/>
      <c r="F83" s="59"/>
    </row>
    <row r="84" spans="2:6" x14ac:dyDescent="0.2">
      <c r="B84" s="61"/>
      <c r="C84" s="58"/>
      <c r="D84" s="62"/>
      <c r="E84" s="63"/>
      <c r="F84" s="59"/>
    </row>
    <row r="85" spans="2:6" x14ac:dyDescent="0.2">
      <c r="B85" s="61"/>
      <c r="C85" s="58"/>
      <c r="D85" s="62"/>
      <c r="E85" s="63"/>
      <c r="F85" s="59"/>
    </row>
    <row r="86" spans="2:6" x14ac:dyDescent="0.2">
      <c r="B86" s="61"/>
      <c r="C86" s="58"/>
      <c r="D86" s="62"/>
      <c r="E86" s="63"/>
      <c r="F86" s="59"/>
    </row>
    <row r="87" spans="2:6" x14ac:dyDescent="0.2">
      <c r="B87" s="61"/>
      <c r="C87" s="58"/>
      <c r="D87" s="62"/>
      <c r="E87" s="63"/>
      <c r="F87" s="59"/>
    </row>
    <row r="88" spans="2:6" x14ac:dyDescent="0.2">
      <c r="B88" s="61"/>
      <c r="C88" s="58"/>
      <c r="D88" s="62"/>
      <c r="E88" s="63"/>
      <c r="F88" s="59"/>
    </row>
    <row r="89" spans="2:6" x14ac:dyDescent="0.2">
      <c r="B89" s="61"/>
      <c r="C89" s="58"/>
      <c r="D89" s="62"/>
      <c r="E89" s="63"/>
      <c r="F89" s="59"/>
    </row>
    <row r="90" spans="2:6" x14ac:dyDescent="0.2">
      <c r="B90" s="61"/>
      <c r="C90" s="58"/>
      <c r="D90" s="62"/>
      <c r="E90" s="63"/>
      <c r="F90" s="59"/>
    </row>
    <row r="91" spans="2:6" x14ac:dyDescent="0.2">
      <c r="B91" s="61"/>
      <c r="C91" s="58"/>
      <c r="D91" s="62"/>
      <c r="E91" s="63"/>
      <c r="F91" s="59"/>
    </row>
    <row r="92" spans="2:6" x14ac:dyDescent="0.2">
      <c r="B92" s="61"/>
      <c r="C92" s="58"/>
      <c r="D92" s="62"/>
      <c r="E92" s="63"/>
      <c r="F92" s="59"/>
    </row>
    <row r="93" spans="2:6" x14ac:dyDescent="0.2">
      <c r="B93" s="61"/>
      <c r="C93" s="58"/>
      <c r="D93" s="62"/>
      <c r="E93" s="63"/>
      <c r="F93" s="59"/>
    </row>
    <row r="94" spans="2:6" x14ac:dyDescent="0.2">
      <c r="B94" s="61"/>
      <c r="C94" s="58"/>
      <c r="D94" s="62"/>
      <c r="E94" s="63"/>
      <c r="F94" s="59"/>
    </row>
    <row r="95" spans="2:6" x14ac:dyDescent="0.2">
      <c r="B95" s="61"/>
      <c r="C95" s="58"/>
      <c r="D95" s="62"/>
      <c r="E95" s="63"/>
      <c r="F95" s="59"/>
    </row>
    <row r="96" spans="2:6" x14ac:dyDescent="0.2">
      <c r="B96" s="61"/>
      <c r="C96" s="58"/>
      <c r="D96" s="62"/>
      <c r="E96" s="63"/>
      <c r="F96" s="59"/>
    </row>
    <row r="97" spans="2:6" x14ac:dyDescent="0.2">
      <c r="B97" s="61"/>
      <c r="C97" s="58"/>
      <c r="D97" s="62"/>
      <c r="E97" s="63"/>
      <c r="F97" s="59"/>
    </row>
    <row r="98" spans="2:6" x14ac:dyDescent="0.2">
      <c r="B98" s="61"/>
      <c r="C98" s="58"/>
      <c r="D98" s="62"/>
      <c r="E98" s="63"/>
      <c r="F98" s="59"/>
    </row>
    <row r="99" spans="2:6" x14ac:dyDescent="0.2">
      <c r="B99" s="61"/>
      <c r="C99" s="58"/>
      <c r="D99" s="62"/>
      <c r="E99" s="63"/>
      <c r="F99" s="59"/>
    </row>
    <row r="100" spans="2:6" x14ac:dyDescent="0.2">
      <c r="B100" s="61"/>
      <c r="C100" s="58"/>
      <c r="D100" s="62"/>
      <c r="E100" s="63"/>
      <c r="F100" s="59"/>
    </row>
    <row r="101" spans="2:6" x14ac:dyDescent="0.2">
      <c r="B101" s="61"/>
      <c r="C101" s="58"/>
      <c r="D101" s="62"/>
      <c r="E101" s="63"/>
      <c r="F101" s="59"/>
    </row>
    <row r="102" spans="2:6" x14ac:dyDescent="0.2">
      <c r="B102" s="61"/>
      <c r="C102" s="58"/>
      <c r="D102" s="62"/>
      <c r="E102" s="63"/>
      <c r="F102" s="59"/>
    </row>
    <row r="103" spans="2:6" x14ac:dyDescent="0.2">
      <c r="B103" s="61"/>
      <c r="C103" s="58"/>
      <c r="D103" s="62"/>
      <c r="E103" s="63"/>
      <c r="F103" s="59"/>
    </row>
    <row r="104" spans="2:6" x14ac:dyDescent="0.2">
      <c r="B104" s="61"/>
      <c r="C104" s="58"/>
      <c r="D104" s="62"/>
      <c r="E104" s="63"/>
      <c r="F104" s="59"/>
    </row>
    <row r="105" spans="2:6" x14ac:dyDescent="0.2">
      <c r="B105" s="61"/>
      <c r="C105" s="58"/>
      <c r="D105" s="62"/>
      <c r="E105" s="63"/>
      <c r="F105" s="59"/>
    </row>
    <row r="106" spans="2:6" x14ac:dyDescent="0.2">
      <c r="B106" s="61"/>
      <c r="C106" s="58"/>
      <c r="D106" s="62"/>
      <c r="E106" s="63"/>
      <c r="F106" s="59"/>
    </row>
    <row r="107" spans="2:6" x14ac:dyDescent="0.2">
      <c r="B107" s="61"/>
      <c r="C107" s="58"/>
      <c r="D107" s="62"/>
      <c r="E107" s="63"/>
      <c r="F107" s="59"/>
    </row>
    <row r="108" spans="2:6" x14ac:dyDescent="0.2">
      <c r="B108" s="61"/>
      <c r="C108" s="58"/>
      <c r="D108" s="62"/>
      <c r="E108" s="63"/>
      <c r="F108" s="59"/>
    </row>
    <row r="109" spans="2:6" x14ac:dyDescent="0.2">
      <c r="B109" s="61"/>
      <c r="C109" s="58"/>
      <c r="D109" s="62"/>
      <c r="E109" s="63"/>
      <c r="F109" s="59"/>
    </row>
    <row r="110" spans="2:6" x14ac:dyDescent="0.2">
      <c r="B110" s="61"/>
      <c r="C110" s="58"/>
      <c r="D110" s="62"/>
      <c r="E110" s="63"/>
      <c r="F110" s="59"/>
    </row>
    <row r="111" spans="2:6" x14ac:dyDescent="0.2">
      <c r="B111" s="61"/>
      <c r="C111" s="58"/>
      <c r="D111" s="62"/>
      <c r="E111" s="63"/>
      <c r="F111" s="59"/>
    </row>
    <row r="112" spans="2:6" x14ac:dyDescent="0.2">
      <c r="B112" s="61"/>
      <c r="C112" s="58"/>
      <c r="D112" s="62"/>
      <c r="E112" s="63"/>
      <c r="F112" s="59"/>
    </row>
    <row r="113" spans="2:6" x14ac:dyDescent="0.2">
      <c r="B113" s="61"/>
      <c r="C113" s="58"/>
      <c r="D113" s="62"/>
      <c r="E113" s="63"/>
      <c r="F113" s="59"/>
    </row>
    <row r="114" spans="2:6" x14ac:dyDescent="0.2">
      <c r="B114" s="61"/>
      <c r="C114" s="58"/>
      <c r="D114" s="62"/>
      <c r="E114" s="63"/>
      <c r="F114" s="59"/>
    </row>
    <row r="115" spans="2:6" x14ac:dyDescent="0.2">
      <c r="B115" s="61"/>
      <c r="C115" s="58"/>
      <c r="D115" s="62"/>
      <c r="E115" s="63"/>
      <c r="F115" s="59"/>
    </row>
    <row r="116" spans="2:6" x14ac:dyDescent="0.2">
      <c r="B116" s="61"/>
      <c r="C116" s="58"/>
      <c r="D116" s="62"/>
      <c r="E116" s="63"/>
      <c r="F116" s="59"/>
    </row>
    <row r="117" spans="2:6" x14ac:dyDescent="0.2">
      <c r="B117" s="61"/>
      <c r="C117" s="58"/>
      <c r="D117" s="62"/>
      <c r="E117" s="63"/>
      <c r="F117" s="59"/>
    </row>
    <row r="118" spans="2:6" x14ac:dyDescent="0.2">
      <c r="B118" s="61"/>
      <c r="C118" s="58"/>
      <c r="D118" s="62"/>
      <c r="E118" s="63"/>
      <c r="F118" s="59"/>
    </row>
    <row r="119" spans="2:6" x14ac:dyDescent="0.2">
      <c r="B119" s="61"/>
      <c r="C119" s="58"/>
      <c r="D119" s="62"/>
      <c r="E119" s="63"/>
      <c r="F119" s="59"/>
    </row>
    <row r="120" spans="2:6" x14ac:dyDescent="0.2">
      <c r="B120" s="61"/>
      <c r="C120" s="58"/>
      <c r="D120" s="62"/>
      <c r="E120" s="63"/>
      <c r="F120" s="59"/>
    </row>
    <row r="121" spans="2:6" x14ac:dyDescent="0.2">
      <c r="B121" s="61"/>
      <c r="C121" s="58"/>
      <c r="D121" s="62"/>
      <c r="E121" s="63"/>
      <c r="F121" s="59"/>
    </row>
    <row r="122" spans="2:6" x14ac:dyDescent="0.2">
      <c r="B122" s="61"/>
      <c r="C122" s="58"/>
      <c r="D122" s="62"/>
      <c r="E122" s="63"/>
      <c r="F122" s="59"/>
    </row>
    <row r="123" spans="2:6" x14ac:dyDescent="0.2">
      <c r="B123" s="61"/>
      <c r="C123" s="58"/>
      <c r="D123" s="62"/>
      <c r="E123" s="63"/>
      <c r="F123" s="59"/>
    </row>
    <row r="124" spans="2:6" x14ac:dyDescent="0.2">
      <c r="B124" s="61"/>
      <c r="C124" s="58"/>
      <c r="D124" s="62"/>
      <c r="E124" s="63"/>
      <c r="F124" s="59"/>
    </row>
    <row r="125" spans="2:6" x14ac:dyDescent="0.2">
      <c r="B125" s="61"/>
      <c r="C125" s="58"/>
      <c r="D125" s="62"/>
      <c r="E125" s="63"/>
      <c r="F125" s="59"/>
    </row>
    <row r="126" spans="2:6" x14ac:dyDescent="0.2">
      <c r="B126" s="61"/>
      <c r="C126" s="58"/>
      <c r="D126" s="62"/>
      <c r="E126" s="63"/>
      <c r="F126" s="59"/>
    </row>
    <row r="127" spans="2:6" x14ac:dyDescent="0.2">
      <c r="B127" s="61"/>
      <c r="C127" s="58"/>
      <c r="D127" s="62"/>
      <c r="E127" s="63"/>
      <c r="F127" s="59"/>
    </row>
    <row r="128" spans="2:6" x14ac:dyDescent="0.2">
      <c r="B128" s="61"/>
      <c r="C128" s="58"/>
      <c r="D128" s="62"/>
      <c r="E128" s="63"/>
      <c r="F128" s="59"/>
    </row>
    <row r="129" spans="2:6" x14ac:dyDescent="0.2">
      <c r="B129" s="61"/>
      <c r="C129" s="58"/>
      <c r="D129" s="62"/>
      <c r="E129" s="63"/>
      <c r="F129" s="59"/>
    </row>
    <row r="130" spans="2:6" x14ac:dyDescent="0.2">
      <c r="B130" s="61"/>
      <c r="C130" s="58"/>
      <c r="D130" s="62"/>
      <c r="E130" s="63"/>
      <c r="F130" s="59"/>
    </row>
    <row r="131" spans="2:6" x14ac:dyDescent="0.2">
      <c r="B131" s="61"/>
      <c r="C131" s="58"/>
      <c r="D131" s="62"/>
      <c r="E131" s="63"/>
      <c r="F131" s="59"/>
    </row>
    <row r="132" spans="2:6" x14ac:dyDescent="0.2">
      <c r="B132" s="61"/>
      <c r="C132" s="58"/>
      <c r="D132" s="62"/>
      <c r="E132" s="63"/>
      <c r="F132" s="59"/>
    </row>
    <row r="133" spans="2:6" x14ac:dyDescent="0.2">
      <c r="B133" s="61"/>
      <c r="C133" s="58"/>
      <c r="D133" s="62"/>
      <c r="E133" s="63"/>
      <c r="F133" s="59"/>
    </row>
    <row r="134" spans="2:6" x14ac:dyDescent="0.2">
      <c r="B134" s="61"/>
      <c r="C134" s="58"/>
      <c r="D134" s="62"/>
      <c r="E134" s="63"/>
      <c r="F134" s="59"/>
    </row>
    <row r="135" spans="2:6" x14ac:dyDescent="0.2">
      <c r="B135" s="61"/>
      <c r="C135" s="58"/>
      <c r="D135" s="62"/>
      <c r="E135" s="63"/>
      <c r="F135" s="59"/>
    </row>
    <row r="136" spans="2:6" x14ac:dyDescent="0.2">
      <c r="B136" s="61"/>
      <c r="C136" s="58"/>
      <c r="D136" s="62"/>
      <c r="E136" s="63"/>
      <c r="F136" s="59"/>
    </row>
    <row r="137" spans="2:6" x14ac:dyDescent="0.2">
      <c r="B137" s="61"/>
      <c r="C137" s="58"/>
      <c r="D137" s="62"/>
      <c r="E137" s="63"/>
      <c r="F137" s="59"/>
    </row>
    <row r="138" spans="2:6" x14ac:dyDescent="0.2">
      <c r="B138" s="61"/>
      <c r="C138" s="58"/>
      <c r="D138" s="62"/>
      <c r="E138" s="63"/>
      <c r="F138" s="59"/>
    </row>
    <row r="139" spans="2:6" x14ac:dyDescent="0.2">
      <c r="B139" s="61"/>
      <c r="C139" s="58"/>
      <c r="D139" s="62"/>
      <c r="E139" s="63"/>
      <c r="F139" s="59"/>
    </row>
    <row r="140" spans="2:6" x14ac:dyDescent="0.2">
      <c r="B140" s="61"/>
      <c r="C140" s="58"/>
      <c r="D140" s="62"/>
      <c r="E140" s="63"/>
      <c r="F140" s="59"/>
    </row>
    <row r="141" spans="2:6" x14ac:dyDescent="0.2">
      <c r="B141" s="61"/>
      <c r="C141" s="58"/>
      <c r="D141" s="62"/>
      <c r="E141" s="63"/>
      <c r="F141" s="59"/>
    </row>
    <row r="142" spans="2:6" x14ac:dyDescent="0.2">
      <c r="B142" s="61"/>
      <c r="C142" s="58"/>
      <c r="D142" s="62"/>
      <c r="E142" s="63"/>
      <c r="F142" s="59"/>
    </row>
    <row r="143" spans="2:6" x14ac:dyDescent="0.2">
      <c r="B143" s="61"/>
      <c r="C143" s="58"/>
      <c r="D143" s="62"/>
      <c r="E143" s="63"/>
      <c r="F143" s="59"/>
    </row>
    <row r="144" spans="2:6" x14ac:dyDescent="0.2">
      <c r="B144" s="61"/>
      <c r="C144" s="58"/>
      <c r="D144" s="62"/>
      <c r="E144" s="63"/>
      <c r="F144" s="59"/>
    </row>
    <row r="145" spans="2:6" x14ac:dyDescent="0.2">
      <c r="B145" s="61"/>
      <c r="C145" s="58"/>
      <c r="D145" s="62"/>
      <c r="E145" s="63"/>
      <c r="F145" s="59"/>
    </row>
    <row r="146" spans="2:6" x14ac:dyDescent="0.2">
      <c r="B146" s="61"/>
      <c r="C146" s="58"/>
      <c r="D146" s="62"/>
      <c r="E146" s="63"/>
      <c r="F146" s="59"/>
    </row>
    <row r="147" spans="2:6" x14ac:dyDescent="0.2">
      <c r="B147" s="61"/>
      <c r="C147" s="58"/>
      <c r="D147" s="62"/>
      <c r="E147" s="63"/>
      <c r="F147" s="59"/>
    </row>
    <row r="148" spans="2:6" x14ac:dyDescent="0.2">
      <c r="B148" s="61"/>
      <c r="C148" s="58"/>
      <c r="D148" s="62"/>
      <c r="E148" s="63"/>
      <c r="F148" s="59"/>
    </row>
    <row r="149" spans="2:6" x14ac:dyDescent="0.2">
      <c r="B149" s="61"/>
      <c r="C149" s="58"/>
      <c r="D149" s="62"/>
      <c r="E149" s="63"/>
      <c r="F149" s="59"/>
    </row>
    <row r="150" spans="2:6" x14ac:dyDescent="0.2">
      <c r="B150" s="61"/>
      <c r="C150" s="58"/>
      <c r="D150" s="62"/>
      <c r="E150" s="63"/>
      <c r="F150" s="59"/>
    </row>
    <row r="151" spans="2:6" x14ac:dyDescent="0.2">
      <c r="B151" s="61"/>
      <c r="C151" s="58"/>
      <c r="D151" s="62"/>
      <c r="E151" s="63"/>
      <c r="F151" s="59"/>
    </row>
    <row r="152" spans="2:6" x14ac:dyDescent="0.2">
      <c r="B152" s="61"/>
      <c r="C152" s="58"/>
      <c r="D152" s="62"/>
      <c r="E152" s="63"/>
      <c r="F152" s="59"/>
    </row>
    <row r="153" spans="2:6" x14ac:dyDescent="0.2">
      <c r="B153" s="61"/>
      <c r="C153" s="58"/>
      <c r="D153" s="62"/>
      <c r="E153" s="63"/>
      <c r="F153" s="59"/>
    </row>
    <row r="154" spans="2:6" x14ac:dyDescent="0.2">
      <c r="B154" s="61"/>
      <c r="C154" s="58"/>
      <c r="D154" s="62"/>
      <c r="E154" s="63"/>
      <c r="F154" s="59"/>
    </row>
    <row r="155" spans="2:6" x14ac:dyDescent="0.2">
      <c r="B155" s="61"/>
      <c r="C155" s="58"/>
      <c r="D155" s="62"/>
      <c r="E155" s="63"/>
      <c r="F155" s="59"/>
    </row>
    <row r="156" spans="2:6" x14ac:dyDescent="0.2">
      <c r="B156" s="61"/>
      <c r="C156" s="58"/>
      <c r="D156" s="62"/>
      <c r="E156" s="63"/>
      <c r="F156" s="59"/>
    </row>
    <row r="157" spans="2:6" x14ac:dyDescent="0.2">
      <c r="B157" s="61"/>
      <c r="C157" s="58"/>
      <c r="D157" s="62"/>
      <c r="E157" s="63"/>
      <c r="F157" s="59"/>
    </row>
    <row r="158" spans="2:6" x14ac:dyDescent="0.2">
      <c r="B158" s="61"/>
      <c r="C158" s="58"/>
      <c r="D158" s="62"/>
      <c r="E158" s="63"/>
      <c r="F158" s="59"/>
    </row>
    <row r="159" spans="2:6" x14ac:dyDescent="0.2">
      <c r="B159" s="61"/>
      <c r="C159" s="58"/>
      <c r="D159" s="62"/>
      <c r="E159" s="63"/>
      <c r="F159" s="59"/>
    </row>
    <row r="160" spans="2:6" x14ac:dyDescent="0.2">
      <c r="B160" s="61"/>
      <c r="C160" s="58"/>
      <c r="D160" s="62"/>
      <c r="E160" s="63"/>
      <c r="F160" s="59"/>
    </row>
    <row r="161" spans="2:6" x14ac:dyDescent="0.2">
      <c r="B161" s="61"/>
      <c r="C161" s="58"/>
      <c r="D161" s="62"/>
      <c r="E161" s="63"/>
      <c r="F161" s="59"/>
    </row>
    <row r="162" spans="2:6" x14ac:dyDescent="0.2">
      <c r="B162" s="61"/>
      <c r="C162" s="58"/>
      <c r="D162" s="62"/>
      <c r="E162" s="63"/>
      <c r="F162" s="59"/>
    </row>
    <row r="163" spans="2:6" x14ac:dyDescent="0.2">
      <c r="B163" s="61"/>
      <c r="C163" s="58"/>
      <c r="D163" s="62"/>
      <c r="E163" s="63"/>
      <c r="F163" s="59"/>
    </row>
    <row r="164" spans="2:6" x14ac:dyDescent="0.2">
      <c r="B164" s="61"/>
      <c r="C164" s="58"/>
      <c r="D164" s="62"/>
      <c r="E164" s="63"/>
      <c r="F164" s="59"/>
    </row>
    <row r="165" spans="2:6" x14ac:dyDescent="0.2">
      <c r="B165" s="61"/>
      <c r="C165" s="58"/>
      <c r="D165" s="62"/>
      <c r="E165" s="63"/>
      <c r="F165" s="59"/>
    </row>
    <row r="166" spans="2:6" x14ac:dyDescent="0.2">
      <c r="B166" s="61"/>
      <c r="C166" s="58"/>
      <c r="D166" s="62"/>
      <c r="E166" s="63"/>
      <c r="F166" s="59"/>
    </row>
    <row r="167" spans="2:6" x14ac:dyDescent="0.2">
      <c r="B167" s="61"/>
      <c r="C167" s="58"/>
      <c r="D167" s="62"/>
      <c r="E167" s="63"/>
      <c r="F167" s="59"/>
    </row>
    <row r="168" spans="2:6" x14ac:dyDescent="0.2">
      <c r="B168" s="61"/>
      <c r="C168" s="58"/>
      <c r="D168" s="62"/>
      <c r="E168" s="63"/>
      <c r="F168" s="59"/>
    </row>
    <row r="169" spans="2:6" x14ac:dyDescent="0.2">
      <c r="B169" s="61"/>
      <c r="C169" s="58"/>
      <c r="D169" s="62"/>
      <c r="E169" s="63"/>
      <c r="F169" s="59"/>
    </row>
    <row r="170" spans="2:6" x14ac:dyDescent="0.2">
      <c r="B170" s="61"/>
      <c r="C170" s="58"/>
      <c r="D170" s="62"/>
      <c r="E170" s="63"/>
      <c r="F170" s="59"/>
    </row>
    <row r="171" spans="2:6" x14ac:dyDescent="0.2">
      <c r="B171" s="61"/>
      <c r="C171" s="58"/>
      <c r="D171" s="62"/>
      <c r="E171" s="63"/>
      <c r="F171" s="59"/>
    </row>
    <row r="172" spans="2:6" x14ac:dyDescent="0.2">
      <c r="B172" s="61"/>
      <c r="C172" s="58"/>
      <c r="D172" s="62"/>
      <c r="E172" s="63"/>
      <c r="F172" s="59"/>
    </row>
    <row r="173" spans="2:6" x14ac:dyDescent="0.2">
      <c r="B173" s="61"/>
      <c r="C173" s="58"/>
      <c r="D173" s="62"/>
      <c r="E173" s="63"/>
      <c r="F173" s="59"/>
    </row>
    <row r="174" spans="2:6" x14ac:dyDescent="0.2">
      <c r="B174" s="61"/>
      <c r="C174" s="58"/>
      <c r="D174" s="62"/>
      <c r="E174" s="63"/>
      <c r="F174" s="59"/>
    </row>
    <row r="175" spans="2:6" x14ac:dyDescent="0.2">
      <c r="B175" s="61"/>
      <c r="C175" s="58"/>
      <c r="D175" s="62"/>
      <c r="E175" s="63"/>
      <c r="F175" s="59"/>
    </row>
    <row r="176" spans="2:6" x14ac:dyDescent="0.2">
      <c r="B176" s="61"/>
      <c r="C176" s="58"/>
      <c r="D176" s="62"/>
      <c r="E176" s="63"/>
      <c r="F176" s="59"/>
    </row>
    <row r="177" spans="2:6" x14ac:dyDescent="0.2">
      <c r="B177" s="61"/>
      <c r="C177" s="58"/>
      <c r="D177" s="62"/>
      <c r="E177" s="63"/>
      <c r="F177" s="59"/>
    </row>
    <row r="178" spans="2:6" x14ac:dyDescent="0.2">
      <c r="B178" s="61"/>
      <c r="C178" s="58"/>
      <c r="D178" s="62"/>
      <c r="E178" s="63"/>
      <c r="F178" s="59"/>
    </row>
    <row r="179" spans="2:6" x14ac:dyDescent="0.2">
      <c r="B179" s="61"/>
      <c r="C179" s="58"/>
      <c r="D179" s="62"/>
      <c r="E179" s="63"/>
      <c r="F179" s="59"/>
    </row>
    <row r="180" spans="2:6" x14ac:dyDescent="0.2">
      <c r="B180" s="61"/>
      <c r="C180" s="58"/>
      <c r="D180" s="62"/>
      <c r="E180" s="63"/>
      <c r="F180" s="59"/>
    </row>
    <row r="181" spans="2:6" x14ac:dyDescent="0.2">
      <c r="B181" s="61"/>
      <c r="C181" s="58"/>
      <c r="D181" s="62"/>
      <c r="E181" s="63"/>
      <c r="F181" s="59"/>
    </row>
    <row r="182" spans="2:6" x14ac:dyDescent="0.2">
      <c r="B182" s="61"/>
      <c r="C182" s="58"/>
      <c r="D182" s="62"/>
      <c r="E182" s="63"/>
      <c r="F182" s="59"/>
    </row>
    <row r="183" spans="2:6" x14ac:dyDescent="0.2">
      <c r="B183" s="61"/>
      <c r="C183" s="58"/>
      <c r="D183" s="62"/>
      <c r="E183" s="63"/>
      <c r="F183" s="59"/>
    </row>
    <row r="184" spans="2:6" x14ac:dyDescent="0.2">
      <c r="B184" s="61"/>
      <c r="C184" s="58"/>
      <c r="D184" s="62"/>
      <c r="E184" s="63"/>
      <c r="F184" s="59"/>
    </row>
    <row r="185" spans="2:6" x14ac:dyDescent="0.2">
      <c r="B185" s="61"/>
      <c r="C185" s="58"/>
      <c r="D185" s="62"/>
      <c r="E185" s="63"/>
      <c r="F185" s="59"/>
    </row>
    <row r="186" spans="2:6" x14ac:dyDescent="0.2">
      <c r="B186" s="61"/>
      <c r="C186" s="58"/>
      <c r="D186" s="62"/>
      <c r="E186" s="63"/>
      <c r="F186" s="59"/>
    </row>
    <row r="187" spans="2:6" x14ac:dyDescent="0.2">
      <c r="B187" s="61"/>
      <c r="C187" s="58"/>
      <c r="D187" s="62"/>
      <c r="E187" s="63"/>
      <c r="F187" s="59"/>
    </row>
    <row r="188" spans="2:6" x14ac:dyDescent="0.2">
      <c r="B188" s="61"/>
      <c r="C188" s="58"/>
      <c r="D188" s="62"/>
      <c r="E188" s="63"/>
      <c r="F188" s="59"/>
    </row>
    <row r="189" spans="2:6" x14ac:dyDescent="0.2">
      <c r="B189" s="61"/>
      <c r="C189" s="58"/>
      <c r="D189" s="62"/>
      <c r="E189" s="63"/>
      <c r="F189" s="59"/>
    </row>
    <row r="190" spans="2:6" x14ac:dyDescent="0.2">
      <c r="B190" s="61"/>
      <c r="C190" s="58"/>
      <c r="D190" s="62"/>
      <c r="E190" s="63"/>
      <c r="F190" s="59"/>
    </row>
    <row r="191" spans="2:6" x14ac:dyDescent="0.2">
      <c r="B191" s="61"/>
      <c r="C191" s="58"/>
      <c r="D191" s="62"/>
      <c r="E191" s="63"/>
      <c r="F191" s="59"/>
    </row>
    <row r="192" spans="2:6" x14ac:dyDescent="0.2">
      <c r="B192" s="61"/>
      <c r="C192" s="58"/>
      <c r="D192" s="62"/>
      <c r="E192" s="63"/>
      <c r="F192" s="59"/>
    </row>
    <row r="193" spans="2:6" x14ac:dyDescent="0.2">
      <c r="B193" s="61"/>
      <c r="C193" s="58"/>
      <c r="D193" s="62"/>
      <c r="E193" s="63"/>
      <c r="F193" s="59"/>
    </row>
    <row r="194" spans="2:6" x14ac:dyDescent="0.2">
      <c r="B194" s="61"/>
      <c r="C194" s="58"/>
      <c r="D194" s="62"/>
      <c r="E194" s="63"/>
      <c r="F194" s="59"/>
    </row>
    <row r="195" spans="2:6" x14ac:dyDescent="0.2">
      <c r="B195" s="61"/>
      <c r="C195" s="58"/>
      <c r="D195" s="62"/>
      <c r="E195" s="63"/>
      <c r="F195" s="59"/>
    </row>
    <row r="196" spans="2:6" x14ac:dyDescent="0.2">
      <c r="B196" s="61"/>
      <c r="C196" s="58"/>
      <c r="D196" s="62"/>
      <c r="E196" s="63"/>
      <c r="F196" s="59"/>
    </row>
    <row r="197" spans="2:6" x14ac:dyDescent="0.2">
      <c r="B197" s="61"/>
      <c r="C197" s="58"/>
      <c r="D197" s="62"/>
      <c r="E197" s="63"/>
      <c r="F197" s="59"/>
    </row>
    <row r="198" spans="2:6" x14ac:dyDescent="0.2">
      <c r="B198" s="61"/>
      <c r="C198" s="58"/>
      <c r="D198" s="62"/>
      <c r="E198" s="63"/>
      <c r="F198" s="59"/>
    </row>
    <row r="199" spans="2:6" x14ac:dyDescent="0.2">
      <c r="B199" s="61"/>
      <c r="C199" s="58"/>
      <c r="D199" s="62"/>
      <c r="E199" s="63"/>
      <c r="F199" s="59"/>
    </row>
    <row r="200" spans="2:6" x14ac:dyDescent="0.2">
      <c r="B200" s="61"/>
      <c r="C200" s="58"/>
      <c r="D200" s="62"/>
      <c r="E200" s="63"/>
      <c r="F200" s="59"/>
    </row>
    <row r="201" spans="2:6" x14ac:dyDescent="0.2">
      <c r="B201" s="61"/>
      <c r="C201" s="58"/>
      <c r="D201" s="62"/>
      <c r="E201" s="63"/>
      <c r="F201" s="59"/>
    </row>
    <row r="202" spans="2:6" x14ac:dyDescent="0.2">
      <c r="B202" s="61"/>
      <c r="C202" s="58"/>
      <c r="D202" s="62"/>
      <c r="E202" s="63"/>
      <c r="F202" s="59"/>
    </row>
    <row r="203" spans="2:6" x14ac:dyDescent="0.2">
      <c r="B203" s="61"/>
      <c r="C203" s="58"/>
      <c r="D203" s="62"/>
      <c r="E203" s="63"/>
      <c r="F203" s="59"/>
    </row>
    <row r="204" spans="2:6" x14ac:dyDescent="0.2">
      <c r="B204" s="61"/>
      <c r="C204" s="58"/>
      <c r="D204" s="62"/>
      <c r="E204" s="63"/>
      <c r="F204" s="59"/>
    </row>
    <row r="205" spans="2:6" x14ac:dyDescent="0.2">
      <c r="C205" s="58"/>
      <c r="F205" s="59"/>
    </row>
    <row r="206" spans="2:6" x14ac:dyDescent="0.2">
      <c r="C206" s="58"/>
      <c r="F206" s="59"/>
    </row>
    <row r="207" spans="2:6" x14ac:dyDescent="0.2">
      <c r="C207" s="58"/>
      <c r="F207" s="59"/>
    </row>
    <row r="208" spans="2:6" x14ac:dyDescent="0.2">
      <c r="C208" s="58"/>
      <c r="F208" s="59"/>
    </row>
    <row r="209" spans="3:6" x14ac:dyDescent="0.2">
      <c r="C209" s="58"/>
      <c r="F209" s="59"/>
    </row>
    <row r="210" spans="3:6" x14ac:dyDescent="0.2">
      <c r="C210" s="58"/>
      <c r="F210" s="59"/>
    </row>
    <row r="211" spans="3:6" x14ac:dyDescent="0.2">
      <c r="C211" s="58"/>
      <c r="F211" s="59"/>
    </row>
    <row r="212" spans="3:6" x14ac:dyDescent="0.2">
      <c r="C212" s="58"/>
      <c r="F212" s="59"/>
    </row>
    <row r="213" spans="3:6" x14ac:dyDescent="0.2">
      <c r="C213" s="58"/>
      <c r="F213" s="59"/>
    </row>
    <row r="214" spans="3:6" x14ac:dyDescent="0.2">
      <c r="C214" s="58"/>
      <c r="F214" s="59"/>
    </row>
    <row r="215" spans="3:6" x14ac:dyDescent="0.2">
      <c r="C215" s="58"/>
      <c r="F215" s="59"/>
    </row>
    <row r="216" spans="3:6" x14ac:dyDescent="0.2">
      <c r="C216" s="58"/>
      <c r="F216" s="59"/>
    </row>
    <row r="217" spans="3:6" x14ac:dyDescent="0.2">
      <c r="C217" s="58"/>
      <c r="F217" s="59"/>
    </row>
    <row r="218" spans="3:6" x14ac:dyDescent="0.2">
      <c r="C218" s="58"/>
      <c r="F218" s="59"/>
    </row>
    <row r="219" spans="3:6" x14ac:dyDescent="0.2">
      <c r="C219" s="58"/>
      <c r="F219" s="59"/>
    </row>
    <row r="220" spans="3:6" x14ac:dyDescent="0.2">
      <c r="C220" s="58"/>
      <c r="F220" s="59"/>
    </row>
    <row r="221" spans="3:6" x14ac:dyDescent="0.2">
      <c r="C221" s="58"/>
      <c r="F221" s="59"/>
    </row>
    <row r="222" spans="3:6" x14ac:dyDescent="0.2">
      <c r="C222" s="58"/>
      <c r="F222" s="59"/>
    </row>
    <row r="223" spans="3:6" x14ac:dyDescent="0.2">
      <c r="C223" s="58"/>
      <c r="F223" s="59"/>
    </row>
    <row r="224" spans="3:6" x14ac:dyDescent="0.2">
      <c r="C224" s="58"/>
      <c r="F224" s="59"/>
    </row>
    <row r="225" spans="3:6" x14ac:dyDescent="0.2">
      <c r="C225" s="58"/>
      <c r="F225" s="59"/>
    </row>
    <row r="226" spans="3:6" x14ac:dyDescent="0.2">
      <c r="C226" s="58"/>
      <c r="F226" s="59"/>
    </row>
    <row r="227" spans="3:6" x14ac:dyDescent="0.2">
      <c r="C227" s="58"/>
      <c r="F227" s="59"/>
    </row>
    <row r="228" spans="3:6" x14ac:dyDescent="0.2">
      <c r="C228" s="58"/>
      <c r="F228" s="59"/>
    </row>
    <row r="229" spans="3:6" x14ac:dyDescent="0.2">
      <c r="C229" s="58"/>
      <c r="F229" s="59"/>
    </row>
    <row r="230" spans="3:6" x14ac:dyDescent="0.2">
      <c r="C230" s="58"/>
      <c r="F230" s="59"/>
    </row>
    <row r="231" spans="3:6" x14ac:dyDescent="0.2">
      <c r="C231" s="58"/>
      <c r="F231" s="59"/>
    </row>
    <row r="232" spans="3:6" x14ac:dyDescent="0.2">
      <c r="C232" s="58"/>
      <c r="F232" s="59"/>
    </row>
    <row r="233" spans="3:6" x14ac:dyDescent="0.2">
      <c r="C233" s="58"/>
      <c r="F233" s="59"/>
    </row>
    <row r="234" spans="3:6" x14ac:dyDescent="0.2">
      <c r="C234" s="58"/>
      <c r="F234" s="59"/>
    </row>
    <row r="235" spans="3:6" x14ac:dyDescent="0.2">
      <c r="C235" s="58"/>
      <c r="F235" s="59"/>
    </row>
    <row r="236" spans="3:6" x14ac:dyDescent="0.2">
      <c r="C236" s="58"/>
      <c r="F236" s="59"/>
    </row>
    <row r="237" spans="3:6" x14ac:dyDescent="0.2">
      <c r="C237" s="58"/>
      <c r="F237" s="59"/>
    </row>
    <row r="238" spans="3:6" x14ac:dyDescent="0.2">
      <c r="C238" s="58"/>
      <c r="F238" s="59"/>
    </row>
    <row r="239" spans="3:6" x14ac:dyDescent="0.2">
      <c r="C239" s="58"/>
      <c r="F239" s="59"/>
    </row>
    <row r="240" spans="3:6" x14ac:dyDescent="0.2">
      <c r="C240" s="58"/>
      <c r="F240" s="59"/>
    </row>
    <row r="241" spans="3:6" x14ac:dyDescent="0.2">
      <c r="C241" s="58"/>
      <c r="F241" s="59"/>
    </row>
    <row r="242" spans="3:6" x14ac:dyDescent="0.2">
      <c r="C242" s="58"/>
      <c r="F242" s="59"/>
    </row>
    <row r="243" spans="3:6" x14ac:dyDescent="0.2">
      <c r="C243" s="58"/>
      <c r="F243" s="59"/>
    </row>
    <row r="244" spans="3:6" x14ac:dyDescent="0.2">
      <c r="C244" s="58"/>
      <c r="F244" s="59"/>
    </row>
    <row r="245" spans="3:6" x14ac:dyDescent="0.2">
      <c r="C245" s="58"/>
      <c r="F245" s="59"/>
    </row>
    <row r="246" spans="3:6" x14ac:dyDescent="0.2">
      <c r="C246" s="58"/>
      <c r="F246" s="59"/>
    </row>
    <row r="247" spans="3:6" x14ac:dyDescent="0.2">
      <c r="C247" s="58"/>
      <c r="F247" s="59"/>
    </row>
    <row r="248" spans="3:6" x14ac:dyDescent="0.2">
      <c r="C248" s="58"/>
      <c r="F248" s="59"/>
    </row>
    <row r="249" spans="3:6" x14ac:dyDescent="0.2">
      <c r="C249" s="58"/>
      <c r="F249" s="59"/>
    </row>
    <row r="250" spans="3:6" x14ac:dyDescent="0.2">
      <c r="C250" s="58"/>
      <c r="F250" s="59"/>
    </row>
    <row r="251" spans="3:6" x14ac:dyDescent="0.2">
      <c r="C251" s="58"/>
      <c r="F251" s="59"/>
    </row>
    <row r="252" spans="3:6" x14ac:dyDescent="0.2">
      <c r="C252" s="58"/>
      <c r="F252" s="59"/>
    </row>
    <row r="253" spans="3:6" x14ac:dyDescent="0.2">
      <c r="C253" s="58"/>
      <c r="F253" s="59"/>
    </row>
    <row r="254" spans="3:6" x14ac:dyDescent="0.2">
      <c r="C254" s="58"/>
      <c r="F254" s="59"/>
    </row>
    <row r="255" spans="3:6" x14ac:dyDescent="0.2">
      <c r="C255" s="58"/>
      <c r="F255" s="59"/>
    </row>
    <row r="256" spans="3:6" x14ac:dyDescent="0.2">
      <c r="C256" s="58"/>
      <c r="F256" s="59"/>
    </row>
    <row r="257" spans="3:6" x14ac:dyDescent="0.2">
      <c r="C257" s="58"/>
      <c r="F257" s="59"/>
    </row>
    <row r="258" spans="3:6" x14ac:dyDescent="0.2">
      <c r="C258" s="58"/>
      <c r="F258" s="59"/>
    </row>
    <row r="259" spans="3:6" x14ac:dyDescent="0.2">
      <c r="C259" s="58"/>
      <c r="F259" s="59"/>
    </row>
    <row r="260" spans="3:6" x14ac:dyDescent="0.2">
      <c r="C260" s="58"/>
      <c r="F260" s="59"/>
    </row>
    <row r="261" spans="3:6" x14ac:dyDescent="0.2">
      <c r="C261" s="58"/>
      <c r="F261" s="59"/>
    </row>
    <row r="262" spans="3:6" x14ac:dyDescent="0.2">
      <c r="C262" s="58"/>
      <c r="F262" s="59"/>
    </row>
    <row r="263" spans="3:6" x14ac:dyDescent="0.2">
      <c r="C263" s="58"/>
      <c r="F263" s="59"/>
    </row>
    <row r="264" spans="3:6" x14ac:dyDescent="0.2">
      <c r="C264" s="58"/>
      <c r="F264" s="59"/>
    </row>
    <row r="265" spans="3:6" x14ac:dyDescent="0.2">
      <c r="C265" s="58"/>
      <c r="F265" s="59"/>
    </row>
    <row r="266" spans="3:6" x14ac:dyDescent="0.2">
      <c r="C266" s="58"/>
      <c r="F266" s="59"/>
    </row>
    <row r="267" spans="3:6" x14ac:dyDescent="0.2">
      <c r="C267" s="58"/>
      <c r="F267" s="59"/>
    </row>
    <row r="268" spans="3:6" x14ac:dyDescent="0.2">
      <c r="C268" s="58"/>
      <c r="F268" s="59"/>
    </row>
    <row r="269" spans="3:6" x14ac:dyDescent="0.2">
      <c r="C269" s="58"/>
      <c r="F269" s="59"/>
    </row>
    <row r="270" spans="3:6" x14ac:dyDescent="0.2">
      <c r="C270" s="58"/>
      <c r="F270" s="59"/>
    </row>
    <row r="271" spans="3:6" x14ac:dyDescent="0.2">
      <c r="C271" s="58"/>
      <c r="F271" s="59"/>
    </row>
    <row r="272" spans="3:6" x14ac:dyDescent="0.2">
      <c r="C272" s="58"/>
      <c r="F272" s="59"/>
    </row>
    <row r="273" spans="3:6" x14ac:dyDescent="0.2">
      <c r="C273" s="58"/>
      <c r="F273" s="59"/>
    </row>
    <row r="274" spans="3:6" x14ac:dyDescent="0.2">
      <c r="C274" s="58"/>
      <c r="F274" s="59"/>
    </row>
    <row r="275" spans="3:6" x14ac:dyDescent="0.2">
      <c r="C275" s="58"/>
      <c r="F275" s="59"/>
    </row>
    <row r="276" spans="3:6" x14ac:dyDescent="0.2">
      <c r="C276" s="58"/>
      <c r="F276" s="59"/>
    </row>
    <row r="277" spans="3:6" x14ac:dyDescent="0.2">
      <c r="C277" s="58"/>
      <c r="F277" s="59"/>
    </row>
    <row r="278" spans="3:6" x14ac:dyDescent="0.2">
      <c r="C278" s="58"/>
      <c r="F278" s="59"/>
    </row>
    <row r="279" spans="3:6" x14ac:dyDescent="0.2">
      <c r="C279" s="58"/>
      <c r="F279" s="59"/>
    </row>
    <row r="280" spans="3:6" x14ac:dyDescent="0.2">
      <c r="C280" s="58"/>
      <c r="F280" s="59"/>
    </row>
    <row r="281" spans="3:6" x14ac:dyDescent="0.2">
      <c r="C281" s="58"/>
      <c r="F281" s="59"/>
    </row>
    <row r="282" spans="3:6" x14ac:dyDescent="0.2">
      <c r="C282" s="58"/>
      <c r="F282" s="59"/>
    </row>
    <row r="283" spans="3:6" x14ac:dyDescent="0.2">
      <c r="C283" s="58"/>
      <c r="F283" s="59"/>
    </row>
    <row r="284" spans="3:6" x14ac:dyDescent="0.2">
      <c r="C284" s="58"/>
      <c r="F284" s="59"/>
    </row>
    <row r="285" spans="3:6" x14ac:dyDescent="0.2">
      <c r="C285" s="58"/>
      <c r="F285" s="59"/>
    </row>
    <row r="286" spans="3:6" x14ac:dyDescent="0.2">
      <c r="C286" s="58"/>
      <c r="F286" s="59"/>
    </row>
  </sheetData>
  <sortState xmlns:xlrd2="http://schemas.microsoft.com/office/spreadsheetml/2017/richdata2" ref="A2:F30">
    <sortCondition descending="1" ref="E2:E30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7846-860A-4233-A295-A8451134DAD7}">
  <dimension ref="A1:D315"/>
  <sheetViews>
    <sheetView workbookViewId="0"/>
  </sheetViews>
  <sheetFormatPr defaultRowHeight="15" x14ac:dyDescent="0.2"/>
  <cols>
    <col min="1" max="1" width="18.16015625" bestFit="1" customWidth="1"/>
    <col min="2" max="2" width="5.37890625" bestFit="1" customWidth="1"/>
    <col min="3" max="3" width="2.6875" bestFit="1" customWidth="1"/>
    <col min="4" max="4" width="3.765625" bestFit="1" customWidth="1"/>
  </cols>
  <sheetData>
    <row r="1" spans="1:4" x14ac:dyDescent="0.2">
      <c r="A1" t="s">
        <v>0</v>
      </c>
      <c r="B1" t="s">
        <v>362</v>
      </c>
      <c r="C1" t="s">
        <v>363</v>
      </c>
      <c r="D1" t="s">
        <v>2</v>
      </c>
    </row>
    <row r="2" spans="1:4" x14ac:dyDescent="0.2">
      <c r="A2" t="s">
        <v>413</v>
      </c>
      <c r="B2" t="s">
        <v>18</v>
      </c>
      <c r="C2">
        <v>3</v>
      </c>
      <c r="D2">
        <v>26</v>
      </c>
    </row>
    <row r="3" spans="1:4" x14ac:dyDescent="0.2">
      <c r="A3" t="s">
        <v>468</v>
      </c>
      <c r="B3" t="s">
        <v>105</v>
      </c>
      <c r="C3">
        <v>3</v>
      </c>
      <c r="D3">
        <v>14</v>
      </c>
    </row>
    <row r="4" spans="1:4" x14ac:dyDescent="0.2">
      <c r="A4" t="s">
        <v>190</v>
      </c>
      <c r="B4" t="s">
        <v>61</v>
      </c>
      <c r="C4">
        <v>29</v>
      </c>
      <c r="D4">
        <v>113</v>
      </c>
    </row>
    <row r="5" spans="1:4" x14ac:dyDescent="0.2">
      <c r="A5" t="s">
        <v>263</v>
      </c>
      <c r="B5" t="s">
        <v>41</v>
      </c>
      <c r="C5">
        <v>10</v>
      </c>
      <c r="D5">
        <v>81</v>
      </c>
    </row>
    <row r="6" spans="1:4" x14ac:dyDescent="0.2">
      <c r="A6" t="s">
        <v>153</v>
      </c>
      <c r="B6" t="s">
        <v>46</v>
      </c>
      <c r="C6">
        <v>25</v>
      </c>
      <c r="D6">
        <v>100</v>
      </c>
    </row>
    <row r="7" spans="1:4" x14ac:dyDescent="0.2">
      <c r="A7" t="s">
        <v>414</v>
      </c>
      <c r="B7" t="s">
        <v>12</v>
      </c>
      <c r="C7">
        <v>8</v>
      </c>
      <c r="D7">
        <v>30</v>
      </c>
    </row>
    <row r="8" spans="1:4" x14ac:dyDescent="0.2">
      <c r="A8" t="s">
        <v>306</v>
      </c>
      <c r="B8" t="s">
        <v>21</v>
      </c>
      <c r="C8">
        <v>9</v>
      </c>
      <c r="D8">
        <v>72</v>
      </c>
    </row>
    <row r="9" spans="1:4" x14ac:dyDescent="0.2">
      <c r="A9" t="s">
        <v>325</v>
      </c>
      <c r="B9" t="s">
        <v>65</v>
      </c>
      <c r="C9">
        <v>22</v>
      </c>
      <c r="D9">
        <v>83</v>
      </c>
    </row>
    <row r="10" spans="1:4" x14ac:dyDescent="0.2">
      <c r="A10" t="s">
        <v>137</v>
      </c>
      <c r="B10" t="s">
        <v>16</v>
      </c>
      <c r="C10">
        <v>10</v>
      </c>
      <c r="D10">
        <v>38</v>
      </c>
    </row>
    <row r="11" spans="1:4" x14ac:dyDescent="0.2">
      <c r="A11" t="s">
        <v>232</v>
      </c>
      <c r="B11" t="s">
        <v>53</v>
      </c>
      <c r="C11">
        <v>29</v>
      </c>
      <c r="D11">
        <v>107</v>
      </c>
    </row>
    <row r="12" spans="1:4" x14ac:dyDescent="0.2">
      <c r="A12" t="s">
        <v>95</v>
      </c>
      <c r="B12" t="s">
        <v>49</v>
      </c>
      <c r="C12">
        <v>32</v>
      </c>
      <c r="D12">
        <v>137</v>
      </c>
    </row>
    <row r="13" spans="1:4" x14ac:dyDescent="0.2">
      <c r="A13" t="s">
        <v>440</v>
      </c>
      <c r="B13" t="s">
        <v>8</v>
      </c>
      <c r="C13">
        <v>2</v>
      </c>
      <c r="D13">
        <v>10</v>
      </c>
    </row>
    <row r="14" spans="1:4" x14ac:dyDescent="0.2">
      <c r="A14" t="s">
        <v>176</v>
      </c>
      <c r="B14" t="s">
        <v>10</v>
      </c>
      <c r="C14">
        <v>24</v>
      </c>
      <c r="D14">
        <v>93</v>
      </c>
    </row>
    <row r="15" spans="1:4" x14ac:dyDescent="0.2">
      <c r="A15" t="s">
        <v>74</v>
      </c>
      <c r="B15" t="s">
        <v>48</v>
      </c>
      <c r="C15">
        <v>26</v>
      </c>
      <c r="D15">
        <v>107</v>
      </c>
    </row>
    <row r="16" spans="1:4" x14ac:dyDescent="0.2">
      <c r="A16" t="s">
        <v>9</v>
      </c>
      <c r="B16" t="s">
        <v>10</v>
      </c>
      <c r="C16">
        <v>23</v>
      </c>
      <c r="D16">
        <v>96</v>
      </c>
    </row>
    <row r="17" spans="1:4" x14ac:dyDescent="0.2">
      <c r="A17" t="s">
        <v>344</v>
      </c>
      <c r="B17" t="s">
        <v>30</v>
      </c>
      <c r="C17">
        <v>2</v>
      </c>
      <c r="D17">
        <v>26</v>
      </c>
    </row>
    <row r="18" spans="1:4" x14ac:dyDescent="0.2">
      <c r="A18" t="s">
        <v>133</v>
      </c>
      <c r="B18" t="s">
        <v>373</v>
      </c>
      <c r="C18">
        <v>20</v>
      </c>
      <c r="D18">
        <v>87</v>
      </c>
    </row>
    <row r="19" spans="1:4" x14ac:dyDescent="0.2">
      <c r="A19" t="s">
        <v>111</v>
      </c>
      <c r="B19" t="s">
        <v>18</v>
      </c>
      <c r="C19">
        <v>21</v>
      </c>
      <c r="D19">
        <v>87</v>
      </c>
    </row>
    <row r="20" spans="1:4" x14ac:dyDescent="0.2">
      <c r="A20" t="s">
        <v>515</v>
      </c>
      <c r="B20" t="s">
        <v>7</v>
      </c>
      <c r="C20">
        <v>4</v>
      </c>
      <c r="D20">
        <v>17</v>
      </c>
    </row>
    <row r="21" spans="1:4" x14ac:dyDescent="0.2">
      <c r="A21" t="s">
        <v>212</v>
      </c>
      <c r="B21" t="s">
        <v>86</v>
      </c>
      <c r="C21">
        <v>14</v>
      </c>
      <c r="D21">
        <v>108</v>
      </c>
    </row>
    <row r="22" spans="1:4" x14ac:dyDescent="0.2">
      <c r="A22" t="s">
        <v>91</v>
      </c>
      <c r="B22" t="s">
        <v>10</v>
      </c>
      <c r="C22">
        <v>10</v>
      </c>
      <c r="D22">
        <v>38</v>
      </c>
    </row>
    <row r="23" spans="1:4" x14ac:dyDescent="0.2">
      <c r="A23" t="s">
        <v>372</v>
      </c>
      <c r="B23" t="s">
        <v>25</v>
      </c>
      <c r="C23">
        <v>1</v>
      </c>
      <c r="D23">
        <v>11</v>
      </c>
    </row>
    <row r="24" spans="1:4" x14ac:dyDescent="0.2">
      <c r="A24" t="s">
        <v>142</v>
      </c>
      <c r="B24" t="s">
        <v>18</v>
      </c>
      <c r="C24">
        <v>23</v>
      </c>
      <c r="D24">
        <v>91</v>
      </c>
    </row>
    <row r="25" spans="1:4" x14ac:dyDescent="0.2">
      <c r="A25" t="s">
        <v>225</v>
      </c>
      <c r="B25" t="s">
        <v>32</v>
      </c>
      <c r="C25">
        <v>30</v>
      </c>
      <c r="D25">
        <v>116</v>
      </c>
    </row>
    <row r="26" spans="1:4" x14ac:dyDescent="0.2">
      <c r="A26" t="s">
        <v>260</v>
      </c>
      <c r="B26" t="s">
        <v>86</v>
      </c>
      <c r="C26">
        <v>29</v>
      </c>
      <c r="D26">
        <v>123</v>
      </c>
    </row>
    <row r="27" spans="1:4" x14ac:dyDescent="0.2">
      <c r="A27" t="s">
        <v>441</v>
      </c>
      <c r="B27" t="s">
        <v>20</v>
      </c>
      <c r="C27">
        <v>9</v>
      </c>
      <c r="D27">
        <v>37</v>
      </c>
    </row>
    <row r="28" spans="1:4" x14ac:dyDescent="0.2">
      <c r="A28" t="s">
        <v>13</v>
      </c>
      <c r="B28" t="s">
        <v>8</v>
      </c>
      <c r="C28">
        <v>27</v>
      </c>
      <c r="D28">
        <v>98</v>
      </c>
    </row>
    <row r="29" spans="1:4" x14ac:dyDescent="0.2">
      <c r="A29" t="s">
        <v>297</v>
      </c>
      <c r="B29" t="s">
        <v>27</v>
      </c>
      <c r="C29">
        <v>24</v>
      </c>
      <c r="D29">
        <v>104</v>
      </c>
    </row>
    <row r="30" spans="1:4" x14ac:dyDescent="0.2">
      <c r="A30" t="s">
        <v>366</v>
      </c>
      <c r="B30" t="s">
        <v>64</v>
      </c>
      <c r="C30">
        <v>3</v>
      </c>
      <c r="D30">
        <v>25</v>
      </c>
    </row>
    <row r="31" spans="1:4" x14ac:dyDescent="0.2">
      <c r="A31" t="s">
        <v>407</v>
      </c>
      <c r="B31" t="s">
        <v>11</v>
      </c>
      <c r="C31">
        <v>16</v>
      </c>
      <c r="D31">
        <v>67</v>
      </c>
    </row>
    <row r="32" spans="1:4" x14ac:dyDescent="0.2">
      <c r="A32" t="s">
        <v>168</v>
      </c>
      <c r="B32" t="s">
        <v>105</v>
      </c>
      <c r="C32">
        <v>21</v>
      </c>
      <c r="D32">
        <v>84</v>
      </c>
    </row>
    <row r="33" spans="1:4" x14ac:dyDescent="0.2">
      <c r="A33" t="s">
        <v>76</v>
      </c>
      <c r="B33" t="s">
        <v>65</v>
      </c>
      <c r="C33">
        <v>24</v>
      </c>
      <c r="D33">
        <v>101</v>
      </c>
    </row>
    <row r="34" spans="1:4" x14ac:dyDescent="0.2">
      <c r="A34" t="s">
        <v>244</v>
      </c>
      <c r="B34" t="s">
        <v>41</v>
      </c>
      <c r="C34">
        <v>23</v>
      </c>
      <c r="D34">
        <v>114</v>
      </c>
    </row>
    <row r="35" spans="1:4" x14ac:dyDescent="0.2">
      <c r="A35" t="s">
        <v>148</v>
      </c>
      <c r="B35" t="s">
        <v>12</v>
      </c>
      <c r="C35">
        <v>23</v>
      </c>
      <c r="D35">
        <v>94</v>
      </c>
    </row>
    <row r="36" spans="1:4" x14ac:dyDescent="0.2">
      <c r="A36" t="s">
        <v>241</v>
      </c>
      <c r="B36" t="s">
        <v>21</v>
      </c>
      <c r="C36">
        <v>24</v>
      </c>
      <c r="D36">
        <v>103</v>
      </c>
    </row>
    <row r="37" spans="1:4" x14ac:dyDescent="0.2">
      <c r="A37" t="s">
        <v>160</v>
      </c>
      <c r="B37" t="s">
        <v>48</v>
      </c>
      <c r="C37">
        <v>26</v>
      </c>
      <c r="D37">
        <v>150</v>
      </c>
    </row>
    <row r="38" spans="1:4" x14ac:dyDescent="0.2">
      <c r="A38" t="s">
        <v>229</v>
      </c>
      <c r="B38" t="s">
        <v>21</v>
      </c>
      <c r="C38">
        <v>20</v>
      </c>
      <c r="D38">
        <v>103</v>
      </c>
    </row>
    <row r="39" spans="1:4" x14ac:dyDescent="0.2">
      <c r="A39" t="s">
        <v>314</v>
      </c>
      <c r="B39" t="s">
        <v>11</v>
      </c>
      <c r="C39">
        <v>6</v>
      </c>
      <c r="D39">
        <v>21</v>
      </c>
    </row>
    <row r="40" spans="1:4" x14ac:dyDescent="0.2">
      <c r="A40" t="s">
        <v>319</v>
      </c>
      <c r="B40" t="s">
        <v>25</v>
      </c>
      <c r="C40">
        <v>12</v>
      </c>
      <c r="D40">
        <v>81</v>
      </c>
    </row>
    <row r="41" spans="1:4" x14ac:dyDescent="0.2">
      <c r="A41" t="s">
        <v>127</v>
      </c>
      <c r="B41" t="s">
        <v>373</v>
      </c>
      <c r="C41">
        <v>22</v>
      </c>
      <c r="D41">
        <v>100</v>
      </c>
    </row>
    <row r="42" spans="1:4" x14ac:dyDescent="0.2">
      <c r="A42" t="s">
        <v>326</v>
      </c>
      <c r="B42" t="s">
        <v>30</v>
      </c>
      <c r="C42">
        <v>8</v>
      </c>
      <c r="D42">
        <v>85</v>
      </c>
    </row>
    <row r="43" spans="1:4" x14ac:dyDescent="0.2">
      <c r="A43" t="s">
        <v>267</v>
      </c>
      <c r="B43" t="s">
        <v>68</v>
      </c>
      <c r="C43">
        <v>28</v>
      </c>
      <c r="D43">
        <v>101</v>
      </c>
    </row>
    <row r="44" spans="1:4" x14ac:dyDescent="0.2">
      <c r="A44" t="s">
        <v>80</v>
      </c>
      <c r="B44" t="s">
        <v>7</v>
      </c>
      <c r="C44">
        <v>26</v>
      </c>
      <c r="D44">
        <v>103</v>
      </c>
    </row>
    <row r="45" spans="1:4" x14ac:dyDescent="0.2">
      <c r="A45" t="s">
        <v>371</v>
      </c>
      <c r="B45" t="s">
        <v>12</v>
      </c>
      <c r="C45">
        <v>13</v>
      </c>
      <c r="D45">
        <v>68</v>
      </c>
    </row>
    <row r="46" spans="1:4" x14ac:dyDescent="0.2">
      <c r="A46" t="s">
        <v>169</v>
      </c>
      <c r="B46" t="s">
        <v>49</v>
      </c>
      <c r="C46">
        <v>16</v>
      </c>
      <c r="D46">
        <v>95</v>
      </c>
    </row>
    <row r="47" spans="1:4" x14ac:dyDescent="0.2">
      <c r="A47" t="s">
        <v>516</v>
      </c>
      <c r="B47" t="s">
        <v>10</v>
      </c>
      <c r="C47">
        <v>2</v>
      </c>
      <c r="D47">
        <v>16</v>
      </c>
    </row>
    <row r="48" spans="1:4" x14ac:dyDescent="0.2">
      <c r="A48" t="s">
        <v>78</v>
      </c>
      <c r="B48" t="s">
        <v>37</v>
      </c>
      <c r="C48">
        <v>23</v>
      </c>
      <c r="D48">
        <v>107</v>
      </c>
    </row>
    <row r="49" spans="1:4" x14ac:dyDescent="0.2">
      <c r="A49" t="s">
        <v>226</v>
      </c>
      <c r="B49" t="s">
        <v>66</v>
      </c>
      <c r="C49">
        <v>20</v>
      </c>
      <c r="D49">
        <v>120</v>
      </c>
    </row>
    <row r="50" spans="1:4" x14ac:dyDescent="0.2">
      <c r="A50" t="s">
        <v>246</v>
      </c>
      <c r="B50" t="s">
        <v>64</v>
      </c>
      <c r="C50">
        <v>13</v>
      </c>
      <c r="D50">
        <v>87</v>
      </c>
    </row>
    <row r="51" spans="1:4" x14ac:dyDescent="0.2">
      <c r="A51" t="s">
        <v>433</v>
      </c>
      <c r="B51" t="s">
        <v>46</v>
      </c>
      <c r="C51">
        <v>12</v>
      </c>
      <c r="D51">
        <v>51</v>
      </c>
    </row>
    <row r="52" spans="1:4" x14ac:dyDescent="0.2">
      <c r="A52" t="s">
        <v>322</v>
      </c>
      <c r="B52" t="s">
        <v>49</v>
      </c>
      <c r="C52">
        <v>24</v>
      </c>
      <c r="D52">
        <v>93</v>
      </c>
    </row>
    <row r="53" spans="1:4" x14ac:dyDescent="0.2">
      <c r="A53" t="s">
        <v>261</v>
      </c>
      <c r="B53" t="s">
        <v>64</v>
      </c>
      <c r="C53">
        <v>20</v>
      </c>
      <c r="D53">
        <v>88</v>
      </c>
    </row>
    <row r="54" spans="1:4" x14ac:dyDescent="0.2">
      <c r="A54" t="s">
        <v>151</v>
      </c>
      <c r="B54" t="s">
        <v>30</v>
      </c>
      <c r="C54">
        <v>28</v>
      </c>
      <c r="D54">
        <v>103</v>
      </c>
    </row>
    <row r="55" spans="1:4" x14ac:dyDescent="0.2">
      <c r="A55" t="s">
        <v>517</v>
      </c>
      <c r="B55" t="s">
        <v>8</v>
      </c>
      <c r="C55">
        <v>3</v>
      </c>
      <c r="D55">
        <v>18</v>
      </c>
    </row>
    <row r="56" spans="1:4" x14ac:dyDescent="0.2">
      <c r="A56" t="s">
        <v>135</v>
      </c>
      <c r="B56" t="s">
        <v>48</v>
      </c>
      <c r="C56">
        <v>5</v>
      </c>
      <c r="D56">
        <v>34</v>
      </c>
    </row>
    <row r="57" spans="1:4" x14ac:dyDescent="0.2">
      <c r="A57" t="s">
        <v>227</v>
      </c>
      <c r="B57" t="s">
        <v>8</v>
      </c>
      <c r="C57">
        <v>30</v>
      </c>
      <c r="D57">
        <v>112</v>
      </c>
    </row>
    <row r="58" spans="1:4" x14ac:dyDescent="0.2">
      <c r="A58" t="s">
        <v>489</v>
      </c>
      <c r="B58" t="s">
        <v>27</v>
      </c>
      <c r="C58">
        <v>4</v>
      </c>
      <c r="D58">
        <v>27</v>
      </c>
    </row>
    <row r="59" spans="1:4" x14ac:dyDescent="0.2">
      <c r="A59" t="s">
        <v>155</v>
      </c>
      <c r="B59" t="s">
        <v>41</v>
      </c>
      <c r="C59">
        <v>23</v>
      </c>
      <c r="D59">
        <v>91</v>
      </c>
    </row>
    <row r="60" spans="1:4" x14ac:dyDescent="0.2">
      <c r="A60" t="s">
        <v>209</v>
      </c>
      <c r="B60" t="s">
        <v>46</v>
      </c>
      <c r="C60">
        <v>17</v>
      </c>
      <c r="D60">
        <v>76</v>
      </c>
    </row>
    <row r="61" spans="1:4" x14ac:dyDescent="0.2">
      <c r="A61" t="s">
        <v>92</v>
      </c>
      <c r="B61" t="s">
        <v>86</v>
      </c>
      <c r="C61">
        <v>8</v>
      </c>
      <c r="D61">
        <v>49</v>
      </c>
    </row>
    <row r="62" spans="1:4" x14ac:dyDescent="0.2">
      <c r="A62" t="s">
        <v>309</v>
      </c>
      <c r="B62" t="s">
        <v>64</v>
      </c>
      <c r="C62">
        <v>4</v>
      </c>
      <c r="D62">
        <v>26</v>
      </c>
    </row>
    <row r="63" spans="1:4" x14ac:dyDescent="0.2">
      <c r="A63" t="s">
        <v>120</v>
      </c>
      <c r="B63" t="s">
        <v>39</v>
      </c>
      <c r="C63">
        <v>11</v>
      </c>
      <c r="D63">
        <v>46</v>
      </c>
    </row>
    <row r="64" spans="1:4" x14ac:dyDescent="0.2">
      <c r="A64" t="s">
        <v>279</v>
      </c>
      <c r="B64" t="s">
        <v>373</v>
      </c>
      <c r="C64">
        <v>16</v>
      </c>
      <c r="D64">
        <v>68</v>
      </c>
    </row>
    <row r="65" spans="1:4" x14ac:dyDescent="0.2">
      <c r="A65" t="s">
        <v>418</v>
      </c>
      <c r="B65" t="s">
        <v>10</v>
      </c>
      <c r="C65">
        <v>6</v>
      </c>
      <c r="D65">
        <v>30</v>
      </c>
    </row>
    <row r="66" spans="1:4" x14ac:dyDescent="0.2">
      <c r="A66" t="s">
        <v>19</v>
      </c>
      <c r="B66" t="s">
        <v>20</v>
      </c>
      <c r="C66">
        <v>17</v>
      </c>
      <c r="D66">
        <v>70</v>
      </c>
    </row>
    <row r="67" spans="1:4" x14ac:dyDescent="0.2">
      <c r="A67" t="s">
        <v>82</v>
      </c>
      <c r="B67" t="s">
        <v>66</v>
      </c>
      <c r="C67">
        <v>26</v>
      </c>
      <c r="D67">
        <v>96</v>
      </c>
    </row>
    <row r="68" spans="1:4" x14ac:dyDescent="0.2">
      <c r="A68" t="s">
        <v>254</v>
      </c>
      <c r="B68" t="s">
        <v>27</v>
      </c>
      <c r="C68">
        <v>29</v>
      </c>
      <c r="D68">
        <v>118</v>
      </c>
    </row>
    <row r="69" spans="1:4" x14ac:dyDescent="0.2">
      <c r="A69" t="s">
        <v>113</v>
      </c>
      <c r="B69" t="s">
        <v>64</v>
      </c>
      <c r="C69">
        <v>27</v>
      </c>
      <c r="D69">
        <v>107</v>
      </c>
    </row>
    <row r="70" spans="1:4" x14ac:dyDescent="0.2">
      <c r="A70" t="s">
        <v>421</v>
      </c>
      <c r="B70" t="s">
        <v>66</v>
      </c>
      <c r="C70">
        <v>13</v>
      </c>
      <c r="D70">
        <v>46</v>
      </c>
    </row>
    <row r="71" spans="1:4" x14ac:dyDescent="0.2">
      <c r="A71" t="s">
        <v>312</v>
      </c>
      <c r="B71" t="s">
        <v>8</v>
      </c>
      <c r="C71">
        <v>9</v>
      </c>
      <c r="D71">
        <v>40</v>
      </c>
    </row>
    <row r="72" spans="1:4" x14ac:dyDescent="0.2">
      <c r="A72" t="s">
        <v>174</v>
      </c>
      <c r="B72" t="s">
        <v>373</v>
      </c>
      <c r="C72">
        <v>16</v>
      </c>
      <c r="D72">
        <v>68</v>
      </c>
    </row>
    <row r="73" spans="1:4" x14ac:dyDescent="0.2">
      <c r="A73" t="s">
        <v>101</v>
      </c>
      <c r="B73" t="s">
        <v>61</v>
      </c>
      <c r="C73">
        <v>20</v>
      </c>
      <c r="D73">
        <v>131</v>
      </c>
    </row>
    <row r="74" spans="1:4" x14ac:dyDescent="0.2">
      <c r="A74" t="s">
        <v>103</v>
      </c>
      <c r="B74" t="s">
        <v>68</v>
      </c>
      <c r="C74">
        <v>27</v>
      </c>
      <c r="D74">
        <v>105</v>
      </c>
    </row>
    <row r="75" spans="1:4" x14ac:dyDescent="0.2">
      <c r="A75" t="s">
        <v>518</v>
      </c>
      <c r="B75" t="s">
        <v>39</v>
      </c>
      <c r="C75">
        <v>2</v>
      </c>
      <c r="D75">
        <v>11</v>
      </c>
    </row>
    <row r="76" spans="1:4" x14ac:dyDescent="0.2">
      <c r="A76" t="s">
        <v>83</v>
      </c>
      <c r="B76" t="s">
        <v>8</v>
      </c>
      <c r="C76">
        <v>25</v>
      </c>
      <c r="D76">
        <v>95</v>
      </c>
    </row>
    <row r="77" spans="1:4" x14ac:dyDescent="0.2">
      <c r="A77" t="s">
        <v>273</v>
      </c>
      <c r="B77" t="s">
        <v>53</v>
      </c>
      <c r="C77">
        <v>23</v>
      </c>
      <c r="D77">
        <v>97</v>
      </c>
    </row>
    <row r="78" spans="1:4" x14ac:dyDescent="0.2">
      <c r="A78" t="s">
        <v>307</v>
      </c>
      <c r="B78" t="s">
        <v>18</v>
      </c>
      <c r="C78">
        <v>18</v>
      </c>
      <c r="D78">
        <v>76</v>
      </c>
    </row>
    <row r="79" spans="1:4" x14ac:dyDescent="0.2">
      <c r="A79" t="s">
        <v>462</v>
      </c>
      <c r="B79" t="s">
        <v>47</v>
      </c>
      <c r="C79">
        <v>4</v>
      </c>
      <c r="D79">
        <v>23</v>
      </c>
    </row>
    <row r="80" spans="1:4" x14ac:dyDescent="0.2">
      <c r="A80" t="s">
        <v>519</v>
      </c>
      <c r="B80" t="s">
        <v>18</v>
      </c>
      <c r="C80">
        <v>5</v>
      </c>
      <c r="D80">
        <v>22</v>
      </c>
    </row>
    <row r="81" spans="1:4" x14ac:dyDescent="0.2">
      <c r="A81" t="s">
        <v>156</v>
      </c>
      <c r="B81" t="s">
        <v>46</v>
      </c>
      <c r="C81">
        <v>25</v>
      </c>
      <c r="D81">
        <v>106</v>
      </c>
    </row>
    <row r="82" spans="1:4" x14ac:dyDescent="0.2">
      <c r="A82" t="s">
        <v>520</v>
      </c>
      <c r="B82" t="s">
        <v>12</v>
      </c>
      <c r="C82">
        <v>5</v>
      </c>
      <c r="D82">
        <v>24</v>
      </c>
    </row>
    <row r="83" spans="1:4" x14ac:dyDescent="0.2">
      <c r="A83" t="s">
        <v>365</v>
      </c>
      <c r="B83" t="s">
        <v>30</v>
      </c>
      <c r="C83">
        <v>1</v>
      </c>
      <c r="D83">
        <v>22</v>
      </c>
    </row>
    <row r="84" spans="1:4" x14ac:dyDescent="0.2">
      <c r="A84" t="s">
        <v>201</v>
      </c>
      <c r="B84" t="s">
        <v>39</v>
      </c>
      <c r="C84">
        <v>28</v>
      </c>
      <c r="D84">
        <v>127</v>
      </c>
    </row>
    <row r="85" spans="1:4" x14ac:dyDescent="0.2">
      <c r="A85" t="s">
        <v>308</v>
      </c>
      <c r="B85" t="s">
        <v>11</v>
      </c>
      <c r="C85">
        <v>8</v>
      </c>
      <c r="D85">
        <v>35</v>
      </c>
    </row>
    <row r="86" spans="1:4" x14ac:dyDescent="0.2">
      <c r="A86" t="s">
        <v>401</v>
      </c>
      <c r="B86" t="s">
        <v>49</v>
      </c>
      <c r="C86">
        <v>13</v>
      </c>
      <c r="D86">
        <v>69</v>
      </c>
    </row>
    <row r="87" spans="1:4" x14ac:dyDescent="0.2">
      <c r="A87" t="s">
        <v>521</v>
      </c>
      <c r="B87" t="s">
        <v>86</v>
      </c>
      <c r="C87">
        <v>2</v>
      </c>
      <c r="D87">
        <v>15</v>
      </c>
    </row>
    <row r="88" spans="1:4" x14ac:dyDescent="0.2">
      <c r="A88" t="s">
        <v>317</v>
      </c>
      <c r="B88" t="s">
        <v>47</v>
      </c>
      <c r="C88">
        <v>21</v>
      </c>
      <c r="D88">
        <v>82</v>
      </c>
    </row>
    <row r="89" spans="1:4" x14ac:dyDescent="0.2">
      <c r="A89" t="s">
        <v>93</v>
      </c>
      <c r="B89" t="s">
        <v>25</v>
      </c>
      <c r="C89">
        <v>20</v>
      </c>
      <c r="D89">
        <v>103</v>
      </c>
    </row>
    <row r="90" spans="1:4" x14ac:dyDescent="0.2">
      <c r="A90" t="s">
        <v>311</v>
      </c>
      <c r="B90" t="s">
        <v>37</v>
      </c>
      <c r="C90">
        <v>20</v>
      </c>
      <c r="D90">
        <v>100</v>
      </c>
    </row>
    <row r="91" spans="1:4" x14ac:dyDescent="0.2">
      <c r="A91" t="s">
        <v>149</v>
      </c>
      <c r="B91" t="s">
        <v>61</v>
      </c>
      <c r="C91">
        <v>27</v>
      </c>
      <c r="D91">
        <v>99</v>
      </c>
    </row>
    <row r="92" spans="1:4" x14ac:dyDescent="0.2">
      <c r="A92" t="s">
        <v>429</v>
      </c>
      <c r="B92" t="s">
        <v>64</v>
      </c>
      <c r="C92">
        <v>14</v>
      </c>
      <c r="D92">
        <v>50</v>
      </c>
    </row>
    <row r="93" spans="1:4" x14ac:dyDescent="0.2">
      <c r="A93" t="s">
        <v>522</v>
      </c>
      <c r="B93" t="s">
        <v>48</v>
      </c>
      <c r="C93">
        <v>1</v>
      </c>
      <c r="D93">
        <v>16</v>
      </c>
    </row>
    <row r="94" spans="1:4" x14ac:dyDescent="0.2">
      <c r="A94" t="s">
        <v>411</v>
      </c>
      <c r="B94" t="s">
        <v>27</v>
      </c>
      <c r="C94">
        <v>5</v>
      </c>
      <c r="D94">
        <v>35</v>
      </c>
    </row>
    <row r="95" spans="1:4" x14ac:dyDescent="0.2">
      <c r="A95" t="s">
        <v>23</v>
      </c>
      <c r="B95" t="s">
        <v>22</v>
      </c>
      <c r="C95">
        <v>18</v>
      </c>
      <c r="D95">
        <v>68</v>
      </c>
    </row>
    <row r="96" spans="1:4" x14ac:dyDescent="0.2">
      <c r="A96" t="s">
        <v>523</v>
      </c>
      <c r="B96" t="s">
        <v>49</v>
      </c>
      <c r="C96">
        <v>5</v>
      </c>
      <c r="D96">
        <v>18</v>
      </c>
    </row>
    <row r="97" spans="1:4" x14ac:dyDescent="0.2">
      <c r="A97" t="s">
        <v>150</v>
      </c>
      <c r="B97" t="s">
        <v>32</v>
      </c>
      <c r="C97">
        <v>16</v>
      </c>
      <c r="D97">
        <v>95</v>
      </c>
    </row>
    <row r="98" spans="1:4" x14ac:dyDescent="0.2">
      <c r="A98" t="s">
        <v>24</v>
      </c>
      <c r="B98" t="s">
        <v>25</v>
      </c>
      <c r="C98">
        <v>6</v>
      </c>
      <c r="D98">
        <v>35</v>
      </c>
    </row>
    <row r="99" spans="1:4" x14ac:dyDescent="0.2">
      <c r="A99" t="s">
        <v>368</v>
      </c>
      <c r="B99" t="s">
        <v>10</v>
      </c>
      <c r="C99">
        <v>1</v>
      </c>
      <c r="D99">
        <v>24</v>
      </c>
    </row>
    <row r="100" spans="1:4" x14ac:dyDescent="0.2">
      <c r="A100" t="s">
        <v>524</v>
      </c>
      <c r="B100" t="s">
        <v>21</v>
      </c>
      <c r="C100">
        <v>5</v>
      </c>
      <c r="D100">
        <v>19</v>
      </c>
    </row>
    <row r="101" spans="1:4" x14ac:dyDescent="0.2">
      <c r="A101" t="s">
        <v>109</v>
      </c>
      <c r="B101" t="s">
        <v>16</v>
      </c>
      <c r="C101">
        <v>21</v>
      </c>
      <c r="D101">
        <v>115</v>
      </c>
    </row>
    <row r="102" spans="1:4" x14ac:dyDescent="0.2">
      <c r="A102" t="s">
        <v>327</v>
      </c>
      <c r="B102" t="s">
        <v>373</v>
      </c>
      <c r="C102">
        <v>11</v>
      </c>
      <c r="D102">
        <v>57</v>
      </c>
    </row>
    <row r="103" spans="1:4" x14ac:dyDescent="0.2">
      <c r="A103" t="s">
        <v>110</v>
      </c>
      <c r="B103" t="s">
        <v>68</v>
      </c>
      <c r="C103">
        <v>30</v>
      </c>
      <c r="D103">
        <v>117</v>
      </c>
    </row>
    <row r="104" spans="1:4" x14ac:dyDescent="0.2">
      <c r="A104" t="s">
        <v>525</v>
      </c>
      <c r="B104" t="s">
        <v>86</v>
      </c>
      <c r="C104">
        <v>2</v>
      </c>
      <c r="D104">
        <v>16</v>
      </c>
    </row>
    <row r="105" spans="1:4" x14ac:dyDescent="0.2">
      <c r="A105" t="s">
        <v>276</v>
      </c>
      <c r="B105" t="s">
        <v>48</v>
      </c>
      <c r="C105">
        <v>25</v>
      </c>
      <c r="D105">
        <v>86</v>
      </c>
    </row>
    <row r="106" spans="1:4" x14ac:dyDescent="0.2">
      <c r="A106" t="s">
        <v>269</v>
      </c>
      <c r="B106" t="s">
        <v>20</v>
      </c>
      <c r="C106">
        <v>23</v>
      </c>
      <c r="D106">
        <v>102</v>
      </c>
    </row>
    <row r="107" spans="1:4" x14ac:dyDescent="0.2">
      <c r="A107" t="s">
        <v>526</v>
      </c>
      <c r="B107" t="s">
        <v>61</v>
      </c>
      <c r="C107">
        <v>1</v>
      </c>
      <c r="D107">
        <v>11</v>
      </c>
    </row>
    <row r="108" spans="1:4" x14ac:dyDescent="0.2">
      <c r="A108" t="s">
        <v>28</v>
      </c>
      <c r="B108" t="s">
        <v>22</v>
      </c>
      <c r="C108">
        <v>24</v>
      </c>
      <c r="D108">
        <v>92</v>
      </c>
    </row>
    <row r="109" spans="1:4" x14ac:dyDescent="0.2">
      <c r="A109" t="s">
        <v>146</v>
      </c>
      <c r="B109" t="s">
        <v>41</v>
      </c>
      <c r="C109">
        <v>25</v>
      </c>
      <c r="D109">
        <v>102</v>
      </c>
    </row>
    <row r="110" spans="1:4" x14ac:dyDescent="0.2">
      <c r="A110" t="s">
        <v>483</v>
      </c>
      <c r="B110" t="s">
        <v>373</v>
      </c>
      <c r="C110">
        <v>6</v>
      </c>
      <c r="D110">
        <v>29</v>
      </c>
    </row>
    <row r="111" spans="1:4" x14ac:dyDescent="0.2">
      <c r="A111" t="s">
        <v>29</v>
      </c>
      <c r="B111" t="s">
        <v>21</v>
      </c>
      <c r="C111">
        <v>10</v>
      </c>
      <c r="D111">
        <v>55</v>
      </c>
    </row>
    <row r="112" spans="1:4" x14ac:dyDescent="0.2">
      <c r="A112" t="s">
        <v>250</v>
      </c>
      <c r="B112" t="s">
        <v>22</v>
      </c>
      <c r="C112">
        <v>28</v>
      </c>
      <c r="D112">
        <v>127</v>
      </c>
    </row>
    <row r="113" spans="1:4" x14ac:dyDescent="0.2">
      <c r="A113" t="s">
        <v>283</v>
      </c>
      <c r="B113" t="s">
        <v>20</v>
      </c>
      <c r="C113">
        <v>14</v>
      </c>
      <c r="D113">
        <v>91</v>
      </c>
    </row>
    <row r="114" spans="1:4" x14ac:dyDescent="0.2">
      <c r="A114" t="s">
        <v>180</v>
      </c>
      <c r="B114" t="s">
        <v>18</v>
      </c>
      <c r="C114">
        <v>14</v>
      </c>
      <c r="D114">
        <v>102</v>
      </c>
    </row>
    <row r="115" spans="1:4" x14ac:dyDescent="0.2">
      <c r="A115" t="s">
        <v>191</v>
      </c>
      <c r="B115" t="s">
        <v>27</v>
      </c>
      <c r="C115">
        <v>26</v>
      </c>
      <c r="D115">
        <v>102</v>
      </c>
    </row>
    <row r="116" spans="1:4" x14ac:dyDescent="0.2">
      <c r="A116" t="s">
        <v>265</v>
      </c>
      <c r="B116" t="s">
        <v>22</v>
      </c>
      <c r="C116">
        <v>25</v>
      </c>
      <c r="D116">
        <v>139</v>
      </c>
    </row>
    <row r="117" spans="1:4" x14ac:dyDescent="0.2">
      <c r="A117" t="s">
        <v>527</v>
      </c>
      <c r="B117" t="s">
        <v>47</v>
      </c>
      <c r="C117">
        <v>6</v>
      </c>
      <c r="D117">
        <v>26</v>
      </c>
    </row>
    <row r="118" spans="1:4" x14ac:dyDescent="0.2">
      <c r="A118" t="s">
        <v>423</v>
      </c>
      <c r="B118" t="s">
        <v>39</v>
      </c>
      <c r="C118">
        <v>15</v>
      </c>
      <c r="D118">
        <v>55</v>
      </c>
    </row>
    <row r="119" spans="1:4" x14ac:dyDescent="0.2">
      <c r="A119" t="s">
        <v>266</v>
      </c>
      <c r="B119" t="s">
        <v>48</v>
      </c>
      <c r="C119">
        <v>27</v>
      </c>
      <c r="D119">
        <v>99</v>
      </c>
    </row>
    <row r="120" spans="1:4" x14ac:dyDescent="0.2">
      <c r="A120" t="s">
        <v>214</v>
      </c>
      <c r="B120" t="s">
        <v>8</v>
      </c>
      <c r="C120">
        <v>12</v>
      </c>
      <c r="D120">
        <v>93</v>
      </c>
    </row>
    <row r="121" spans="1:4" x14ac:dyDescent="0.2">
      <c r="A121" t="s">
        <v>430</v>
      </c>
      <c r="B121" t="s">
        <v>39</v>
      </c>
      <c r="C121">
        <v>12</v>
      </c>
      <c r="D121">
        <v>58</v>
      </c>
    </row>
    <row r="122" spans="1:4" x14ac:dyDescent="0.2">
      <c r="A122" t="s">
        <v>274</v>
      </c>
      <c r="B122" t="s">
        <v>25</v>
      </c>
      <c r="C122">
        <v>4</v>
      </c>
      <c r="D122">
        <v>48</v>
      </c>
    </row>
    <row r="123" spans="1:4" x14ac:dyDescent="0.2">
      <c r="A123" t="s">
        <v>300</v>
      </c>
      <c r="B123" t="s">
        <v>25</v>
      </c>
      <c r="C123">
        <v>6</v>
      </c>
      <c r="D123">
        <v>49</v>
      </c>
    </row>
    <row r="124" spans="1:4" x14ac:dyDescent="0.2">
      <c r="A124" t="s">
        <v>182</v>
      </c>
      <c r="B124" t="s">
        <v>21</v>
      </c>
      <c r="C124">
        <v>20</v>
      </c>
      <c r="D124">
        <v>83</v>
      </c>
    </row>
    <row r="125" spans="1:4" x14ac:dyDescent="0.2">
      <c r="A125" t="s">
        <v>482</v>
      </c>
      <c r="B125" t="s">
        <v>22</v>
      </c>
      <c r="C125">
        <v>1</v>
      </c>
      <c r="D125">
        <v>12</v>
      </c>
    </row>
    <row r="126" spans="1:4" x14ac:dyDescent="0.2">
      <c r="A126" t="s">
        <v>147</v>
      </c>
      <c r="B126" t="s">
        <v>10</v>
      </c>
      <c r="C126">
        <v>19</v>
      </c>
      <c r="D126">
        <v>103</v>
      </c>
    </row>
    <row r="127" spans="1:4" x14ac:dyDescent="0.2">
      <c r="A127" t="s">
        <v>178</v>
      </c>
      <c r="B127" t="s">
        <v>49</v>
      </c>
      <c r="C127">
        <v>15</v>
      </c>
      <c r="D127">
        <v>58</v>
      </c>
    </row>
    <row r="128" spans="1:4" x14ac:dyDescent="0.2">
      <c r="A128" t="s">
        <v>202</v>
      </c>
      <c r="B128" t="s">
        <v>41</v>
      </c>
      <c r="C128">
        <v>17</v>
      </c>
      <c r="D128">
        <v>67</v>
      </c>
    </row>
    <row r="129" spans="1:4" x14ac:dyDescent="0.2">
      <c r="A129" t="s">
        <v>128</v>
      </c>
      <c r="B129" t="s">
        <v>53</v>
      </c>
      <c r="C129">
        <v>23</v>
      </c>
      <c r="D129">
        <v>101</v>
      </c>
    </row>
    <row r="130" spans="1:4" x14ac:dyDescent="0.2">
      <c r="A130" t="s">
        <v>442</v>
      </c>
      <c r="B130" t="s">
        <v>86</v>
      </c>
      <c r="C130">
        <v>4</v>
      </c>
      <c r="D130">
        <v>16</v>
      </c>
    </row>
    <row r="131" spans="1:4" x14ac:dyDescent="0.2">
      <c r="A131" t="s">
        <v>247</v>
      </c>
      <c r="B131" t="s">
        <v>41</v>
      </c>
      <c r="C131">
        <v>4</v>
      </c>
      <c r="D131">
        <v>52</v>
      </c>
    </row>
    <row r="132" spans="1:4" x14ac:dyDescent="0.2">
      <c r="A132" t="s">
        <v>124</v>
      </c>
      <c r="B132" t="s">
        <v>8</v>
      </c>
      <c r="C132">
        <v>17</v>
      </c>
      <c r="D132">
        <v>92</v>
      </c>
    </row>
    <row r="133" spans="1:4" x14ac:dyDescent="0.2">
      <c r="A133" t="s">
        <v>132</v>
      </c>
      <c r="B133" t="s">
        <v>22</v>
      </c>
      <c r="C133">
        <v>23</v>
      </c>
      <c r="D133">
        <v>164</v>
      </c>
    </row>
    <row r="134" spans="1:4" x14ac:dyDescent="0.2">
      <c r="A134" t="s">
        <v>203</v>
      </c>
      <c r="B134" t="s">
        <v>48</v>
      </c>
      <c r="C134">
        <v>12</v>
      </c>
      <c r="D134">
        <v>48</v>
      </c>
    </row>
    <row r="135" spans="1:4" x14ac:dyDescent="0.2">
      <c r="A135" t="s">
        <v>472</v>
      </c>
      <c r="B135" t="s">
        <v>39</v>
      </c>
      <c r="C135">
        <v>2</v>
      </c>
      <c r="D135">
        <v>10</v>
      </c>
    </row>
    <row r="136" spans="1:4" x14ac:dyDescent="0.2">
      <c r="A136" t="s">
        <v>125</v>
      </c>
      <c r="B136" t="s">
        <v>18</v>
      </c>
      <c r="C136">
        <v>25</v>
      </c>
      <c r="D136">
        <v>101</v>
      </c>
    </row>
    <row r="137" spans="1:4" x14ac:dyDescent="0.2">
      <c r="A137" t="s">
        <v>188</v>
      </c>
      <c r="B137" t="s">
        <v>48</v>
      </c>
      <c r="C137">
        <v>27</v>
      </c>
      <c r="D137">
        <v>101</v>
      </c>
    </row>
    <row r="138" spans="1:4" x14ac:dyDescent="0.2">
      <c r="A138" t="s">
        <v>315</v>
      </c>
      <c r="B138" t="s">
        <v>32</v>
      </c>
      <c r="C138">
        <v>12</v>
      </c>
      <c r="D138">
        <v>56</v>
      </c>
    </row>
    <row r="139" spans="1:4" x14ac:dyDescent="0.2">
      <c r="A139" t="s">
        <v>115</v>
      </c>
      <c r="B139" t="s">
        <v>48</v>
      </c>
      <c r="C139">
        <v>5</v>
      </c>
      <c r="D139">
        <v>23</v>
      </c>
    </row>
    <row r="140" spans="1:4" x14ac:dyDescent="0.2">
      <c r="A140" t="s">
        <v>456</v>
      </c>
      <c r="B140" t="s">
        <v>47</v>
      </c>
      <c r="C140">
        <v>4</v>
      </c>
      <c r="D140">
        <v>13</v>
      </c>
    </row>
    <row r="141" spans="1:4" x14ac:dyDescent="0.2">
      <c r="A141" t="s">
        <v>161</v>
      </c>
      <c r="B141" t="s">
        <v>34</v>
      </c>
      <c r="C141">
        <v>28</v>
      </c>
      <c r="D141">
        <v>133</v>
      </c>
    </row>
    <row r="142" spans="1:4" x14ac:dyDescent="0.2">
      <c r="A142" t="s">
        <v>141</v>
      </c>
      <c r="B142" t="s">
        <v>21</v>
      </c>
      <c r="C142">
        <v>29</v>
      </c>
      <c r="D142">
        <v>135</v>
      </c>
    </row>
    <row r="143" spans="1:4" x14ac:dyDescent="0.2">
      <c r="A143" t="s">
        <v>528</v>
      </c>
      <c r="B143" t="s">
        <v>39</v>
      </c>
      <c r="C143">
        <v>3</v>
      </c>
      <c r="D143">
        <v>16</v>
      </c>
    </row>
    <row r="144" spans="1:4" x14ac:dyDescent="0.2">
      <c r="A144" t="s">
        <v>217</v>
      </c>
      <c r="B144" t="s">
        <v>12</v>
      </c>
      <c r="C144">
        <v>29</v>
      </c>
      <c r="D144">
        <v>126</v>
      </c>
    </row>
    <row r="145" spans="1:4" x14ac:dyDescent="0.2">
      <c r="A145" t="s">
        <v>216</v>
      </c>
      <c r="B145" t="s">
        <v>46</v>
      </c>
      <c r="C145">
        <v>8</v>
      </c>
      <c r="D145">
        <v>24</v>
      </c>
    </row>
    <row r="146" spans="1:4" x14ac:dyDescent="0.2">
      <c r="A146" t="s">
        <v>33</v>
      </c>
      <c r="B146" t="s">
        <v>34</v>
      </c>
      <c r="C146">
        <v>29</v>
      </c>
      <c r="D146">
        <v>134</v>
      </c>
    </row>
    <row r="147" spans="1:4" x14ac:dyDescent="0.2">
      <c r="A147" t="s">
        <v>96</v>
      </c>
      <c r="B147" t="s">
        <v>49</v>
      </c>
      <c r="C147">
        <v>28</v>
      </c>
      <c r="D147">
        <v>124</v>
      </c>
    </row>
    <row r="148" spans="1:4" x14ac:dyDescent="0.2">
      <c r="A148" t="s">
        <v>129</v>
      </c>
      <c r="B148" t="s">
        <v>12</v>
      </c>
      <c r="C148">
        <v>18</v>
      </c>
      <c r="D148">
        <v>110</v>
      </c>
    </row>
    <row r="149" spans="1:4" x14ac:dyDescent="0.2">
      <c r="A149" t="s">
        <v>330</v>
      </c>
      <c r="B149" t="s">
        <v>41</v>
      </c>
      <c r="C149">
        <v>22</v>
      </c>
      <c r="D149">
        <v>95</v>
      </c>
    </row>
    <row r="150" spans="1:4" x14ac:dyDescent="0.2">
      <c r="A150" t="s">
        <v>233</v>
      </c>
      <c r="B150" t="s">
        <v>12</v>
      </c>
      <c r="C150">
        <v>15</v>
      </c>
      <c r="D150">
        <v>70</v>
      </c>
    </row>
    <row r="151" spans="1:4" x14ac:dyDescent="0.2">
      <c r="A151" t="s">
        <v>437</v>
      </c>
      <c r="B151" t="s">
        <v>105</v>
      </c>
      <c r="C151">
        <v>5</v>
      </c>
      <c r="D151">
        <v>19</v>
      </c>
    </row>
    <row r="152" spans="1:4" x14ac:dyDescent="0.2">
      <c r="A152" t="s">
        <v>443</v>
      </c>
      <c r="B152" t="s">
        <v>27</v>
      </c>
      <c r="C152">
        <v>10</v>
      </c>
      <c r="D152">
        <v>48</v>
      </c>
    </row>
    <row r="153" spans="1:4" x14ac:dyDescent="0.2">
      <c r="A153" t="s">
        <v>333</v>
      </c>
      <c r="B153" t="s">
        <v>21</v>
      </c>
      <c r="C153">
        <v>4</v>
      </c>
      <c r="D153">
        <v>24</v>
      </c>
    </row>
    <row r="154" spans="1:4" x14ac:dyDescent="0.2">
      <c r="A154" t="s">
        <v>529</v>
      </c>
      <c r="B154" t="s">
        <v>20</v>
      </c>
      <c r="C154">
        <v>4</v>
      </c>
      <c r="D154">
        <v>31</v>
      </c>
    </row>
    <row r="155" spans="1:4" x14ac:dyDescent="0.2">
      <c r="A155" t="s">
        <v>198</v>
      </c>
      <c r="B155" t="s">
        <v>86</v>
      </c>
      <c r="C155">
        <v>23</v>
      </c>
      <c r="D155">
        <v>95</v>
      </c>
    </row>
    <row r="156" spans="1:4" x14ac:dyDescent="0.2">
      <c r="A156" t="s">
        <v>36</v>
      </c>
      <c r="B156" t="s">
        <v>37</v>
      </c>
      <c r="C156">
        <v>20</v>
      </c>
      <c r="D156">
        <v>92</v>
      </c>
    </row>
    <row r="157" spans="1:4" x14ac:dyDescent="0.2">
      <c r="A157" t="s">
        <v>206</v>
      </c>
      <c r="B157" t="s">
        <v>39</v>
      </c>
      <c r="C157">
        <v>19</v>
      </c>
      <c r="D157">
        <v>74</v>
      </c>
    </row>
    <row r="158" spans="1:4" x14ac:dyDescent="0.2">
      <c r="A158" t="s">
        <v>210</v>
      </c>
      <c r="B158" t="s">
        <v>68</v>
      </c>
      <c r="C158">
        <v>28</v>
      </c>
      <c r="D158">
        <v>121</v>
      </c>
    </row>
    <row r="159" spans="1:4" x14ac:dyDescent="0.2">
      <c r="A159" t="s">
        <v>162</v>
      </c>
      <c r="B159" t="s">
        <v>86</v>
      </c>
      <c r="C159">
        <v>31</v>
      </c>
      <c r="D159">
        <v>136</v>
      </c>
    </row>
    <row r="160" spans="1:4" x14ac:dyDescent="0.2">
      <c r="A160" t="s">
        <v>278</v>
      </c>
      <c r="B160" t="s">
        <v>20</v>
      </c>
      <c r="C160">
        <v>7</v>
      </c>
      <c r="D160">
        <v>46</v>
      </c>
    </row>
    <row r="161" spans="1:4" x14ac:dyDescent="0.2">
      <c r="A161" t="s">
        <v>530</v>
      </c>
      <c r="B161" t="s">
        <v>37</v>
      </c>
      <c r="C161">
        <v>4</v>
      </c>
      <c r="D161">
        <v>17</v>
      </c>
    </row>
    <row r="162" spans="1:4" x14ac:dyDescent="0.2">
      <c r="A162" t="s">
        <v>38</v>
      </c>
      <c r="B162" t="s">
        <v>39</v>
      </c>
      <c r="C162">
        <v>15</v>
      </c>
      <c r="D162">
        <v>62</v>
      </c>
    </row>
    <row r="163" spans="1:4" x14ac:dyDescent="0.2">
      <c r="A163" t="s">
        <v>258</v>
      </c>
      <c r="B163" t="s">
        <v>30</v>
      </c>
      <c r="C163">
        <v>15</v>
      </c>
      <c r="D163">
        <v>74</v>
      </c>
    </row>
    <row r="164" spans="1:4" x14ac:dyDescent="0.2">
      <c r="A164" t="s">
        <v>87</v>
      </c>
      <c r="B164" t="s">
        <v>47</v>
      </c>
      <c r="C164">
        <v>31</v>
      </c>
      <c r="D164">
        <v>131</v>
      </c>
    </row>
    <row r="165" spans="1:4" x14ac:dyDescent="0.2">
      <c r="A165" t="s">
        <v>73</v>
      </c>
      <c r="B165" t="s">
        <v>16</v>
      </c>
      <c r="C165">
        <v>28</v>
      </c>
      <c r="D165">
        <v>121</v>
      </c>
    </row>
    <row r="166" spans="1:4" x14ac:dyDescent="0.2">
      <c r="A166" t="s">
        <v>301</v>
      </c>
      <c r="B166" t="s">
        <v>7</v>
      </c>
      <c r="C166">
        <v>21</v>
      </c>
      <c r="D166">
        <v>79</v>
      </c>
    </row>
    <row r="167" spans="1:4" x14ac:dyDescent="0.2">
      <c r="A167" t="s">
        <v>184</v>
      </c>
      <c r="B167" t="s">
        <v>61</v>
      </c>
      <c r="C167">
        <v>20</v>
      </c>
      <c r="D167">
        <v>103</v>
      </c>
    </row>
    <row r="168" spans="1:4" x14ac:dyDescent="0.2">
      <c r="A168" t="s">
        <v>464</v>
      </c>
      <c r="B168" t="s">
        <v>27</v>
      </c>
      <c r="C168">
        <v>3</v>
      </c>
      <c r="D168">
        <v>11</v>
      </c>
    </row>
    <row r="169" spans="1:4" x14ac:dyDescent="0.2">
      <c r="A169" t="s">
        <v>136</v>
      </c>
      <c r="B169" t="s">
        <v>18</v>
      </c>
      <c r="C169">
        <v>22</v>
      </c>
      <c r="D169">
        <v>100</v>
      </c>
    </row>
    <row r="170" spans="1:4" x14ac:dyDescent="0.2">
      <c r="A170" t="s">
        <v>410</v>
      </c>
      <c r="B170" t="s">
        <v>32</v>
      </c>
      <c r="C170">
        <v>14</v>
      </c>
      <c r="D170">
        <v>55</v>
      </c>
    </row>
    <row r="171" spans="1:4" x14ac:dyDescent="0.2">
      <c r="A171" t="s">
        <v>245</v>
      </c>
      <c r="B171" t="s">
        <v>30</v>
      </c>
      <c r="C171">
        <v>26</v>
      </c>
      <c r="D171">
        <v>108</v>
      </c>
    </row>
    <row r="172" spans="1:4" x14ac:dyDescent="0.2">
      <c r="A172" t="s">
        <v>405</v>
      </c>
      <c r="B172" t="s">
        <v>47</v>
      </c>
      <c r="C172">
        <v>19</v>
      </c>
      <c r="D172">
        <v>67</v>
      </c>
    </row>
    <row r="173" spans="1:4" x14ac:dyDescent="0.2">
      <c r="A173" t="s">
        <v>102</v>
      </c>
      <c r="B173" t="s">
        <v>37</v>
      </c>
      <c r="C173">
        <v>22</v>
      </c>
      <c r="D173">
        <v>129</v>
      </c>
    </row>
    <row r="174" spans="1:4" x14ac:dyDescent="0.2">
      <c r="A174" t="s">
        <v>99</v>
      </c>
      <c r="B174" t="s">
        <v>12</v>
      </c>
      <c r="C174">
        <v>21</v>
      </c>
      <c r="D174">
        <v>73</v>
      </c>
    </row>
    <row r="175" spans="1:4" x14ac:dyDescent="0.2">
      <c r="A175" t="s">
        <v>134</v>
      </c>
      <c r="B175" t="s">
        <v>65</v>
      </c>
      <c r="C175">
        <v>28</v>
      </c>
      <c r="D175">
        <v>117</v>
      </c>
    </row>
    <row r="176" spans="1:4" x14ac:dyDescent="0.2">
      <c r="A176" t="s">
        <v>257</v>
      </c>
      <c r="B176" t="s">
        <v>11</v>
      </c>
      <c r="C176">
        <v>25</v>
      </c>
      <c r="D176">
        <v>93</v>
      </c>
    </row>
    <row r="177" spans="1:4" x14ac:dyDescent="0.2">
      <c r="A177" t="s">
        <v>213</v>
      </c>
      <c r="B177" t="s">
        <v>34</v>
      </c>
      <c r="C177">
        <v>13</v>
      </c>
      <c r="D177">
        <v>73</v>
      </c>
    </row>
    <row r="178" spans="1:4" x14ac:dyDescent="0.2">
      <c r="A178" t="s">
        <v>194</v>
      </c>
      <c r="B178" t="s">
        <v>10</v>
      </c>
      <c r="C178">
        <v>23</v>
      </c>
      <c r="D178">
        <v>88</v>
      </c>
    </row>
    <row r="179" spans="1:4" x14ac:dyDescent="0.2">
      <c r="A179" t="s">
        <v>140</v>
      </c>
      <c r="B179" t="s">
        <v>68</v>
      </c>
      <c r="C179">
        <v>23</v>
      </c>
      <c r="D179">
        <v>106</v>
      </c>
    </row>
    <row r="180" spans="1:4" x14ac:dyDescent="0.2">
      <c r="A180" t="s">
        <v>71</v>
      </c>
      <c r="B180" t="s">
        <v>20</v>
      </c>
      <c r="C180">
        <v>20</v>
      </c>
      <c r="D180">
        <v>116</v>
      </c>
    </row>
    <row r="181" spans="1:4" x14ac:dyDescent="0.2">
      <c r="A181" t="s">
        <v>444</v>
      </c>
      <c r="B181" t="s">
        <v>20</v>
      </c>
      <c r="C181">
        <v>4</v>
      </c>
      <c r="D181">
        <v>18</v>
      </c>
    </row>
    <row r="182" spans="1:4" x14ac:dyDescent="0.2">
      <c r="A182" t="s">
        <v>465</v>
      </c>
      <c r="B182" t="s">
        <v>53</v>
      </c>
      <c r="C182">
        <v>2</v>
      </c>
      <c r="D182">
        <v>10</v>
      </c>
    </row>
    <row r="183" spans="1:4" x14ac:dyDescent="0.2">
      <c r="A183" t="s">
        <v>434</v>
      </c>
      <c r="B183" t="s">
        <v>39</v>
      </c>
      <c r="C183">
        <v>7</v>
      </c>
      <c r="D183">
        <v>31</v>
      </c>
    </row>
    <row r="184" spans="1:4" x14ac:dyDescent="0.2">
      <c r="A184" t="s">
        <v>252</v>
      </c>
      <c r="B184" t="s">
        <v>65</v>
      </c>
      <c r="C184">
        <v>21</v>
      </c>
      <c r="D184">
        <v>108</v>
      </c>
    </row>
    <row r="185" spans="1:4" x14ac:dyDescent="0.2">
      <c r="A185" t="s">
        <v>40</v>
      </c>
      <c r="B185" t="s">
        <v>373</v>
      </c>
      <c r="C185">
        <v>30</v>
      </c>
      <c r="D185">
        <v>118</v>
      </c>
    </row>
    <row r="186" spans="1:4" x14ac:dyDescent="0.2">
      <c r="A186" t="s">
        <v>167</v>
      </c>
      <c r="B186" t="s">
        <v>25</v>
      </c>
      <c r="C186">
        <v>29</v>
      </c>
      <c r="D186">
        <v>111</v>
      </c>
    </row>
    <row r="187" spans="1:4" x14ac:dyDescent="0.2">
      <c r="A187" t="s">
        <v>446</v>
      </c>
      <c r="B187" t="s">
        <v>10</v>
      </c>
      <c r="C187">
        <v>4</v>
      </c>
      <c r="D187">
        <v>14</v>
      </c>
    </row>
    <row r="188" spans="1:4" x14ac:dyDescent="0.2">
      <c r="A188" t="s">
        <v>476</v>
      </c>
      <c r="B188" t="s">
        <v>18</v>
      </c>
      <c r="C188">
        <v>2</v>
      </c>
      <c r="D188">
        <v>14</v>
      </c>
    </row>
    <row r="189" spans="1:4" x14ac:dyDescent="0.2">
      <c r="A189" t="s">
        <v>42</v>
      </c>
      <c r="B189" t="s">
        <v>18</v>
      </c>
      <c r="C189">
        <v>6</v>
      </c>
      <c r="D189">
        <v>54</v>
      </c>
    </row>
    <row r="190" spans="1:4" x14ac:dyDescent="0.2">
      <c r="A190" t="s">
        <v>264</v>
      </c>
      <c r="B190" t="s">
        <v>86</v>
      </c>
      <c r="C190">
        <v>25</v>
      </c>
      <c r="D190">
        <v>104</v>
      </c>
    </row>
    <row r="191" spans="1:4" x14ac:dyDescent="0.2">
      <c r="A191" t="s">
        <v>270</v>
      </c>
      <c r="B191" t="s">
        <v>11</v>
      </c>
      <c r="C191">
        <v>13</v>
      </c>
      <c r="D191">
        <v>61</v>
      </c>
    </row>
    <row r="192" spans="1:4" x14ac:dyDescent="0.2">
      <c r="A192" t="s">
        <v>435</v>
      </c>
      <c r="B192" t="s">
        <v>48</v>
      </c>
      <c r="C192">
        <v>2</v>
      </c>
      <c r="D192">
        <v>20</v>
      </c>
    </row>
    <row r="193" spans="1:4" x14ac:dyDescent="0.2">
      <c r="A193" t="s">
        <v>200</v>
      </c>
      <c r="B193" t="s">
        <v>61</v>
      </c>
      <c r="C193">
        <v>12</v>
      </c>
      <c r="D193">
        <v>55</v>
      </c>
    </row>
    <row r="194" spans="1:4" x14ac:dyDescent="0.2">
      <c r="A194" t="s">
        <v>112</v>
      </c>
      <c r="B194" t="s">
        <v>64</v>
      </c>
      <c r="C194">
        <v>25</v>
      </c>
      <c r="D194">
        <v>113</v>
      </c>
    </row>
    <row r="195" spans="1:4" x14ac:dyDescent="0.2">
      <c r="A195" t="s">
        <v>88</v>
      </c>
      <c r="B195" t="s">
        <v>53</v>
      </c>
      <c r="C195">
        <v>11</v>
      </c>
      <c r="D195">
        <v>80</v>
      </c>
    </row>
    <row r="196" spans="1:4" x14ac:dyDescent="0.2">
      <c r="A196" t="s">
        <v>438</v>
      </c>
      <c r="B196" t="s">
        <v>66</v>
      </c>
      <c r="C196">
        <v>15</v>
      </c>
      <c r="D196">
        <v>54</v>
      </c>
    </row>
    <row r="197" spans="1:4" x14ac:dyDescent="0.2">
      <c r="A197" t="s">
        <v>436</v>
      </c>
      <c r="B197" t="s">
        <v>16</v>
      </c>
      <c r="C197">
        <v>4</v>
      </c>
      <c r="D197">
        <v>32</v>
      </c>
    </row>
    <row r="198" spans="1:4" x14ac:dyDescent="0.2">
      <c r="A198" t="s">
        <v>177</v>
      </c>
      <c r="B198" t="s">
        <v>25</v>
      </c>
      <c r="C198">
        <v>24</v>
      </c>
      <c r="D198">
        <v>101</v>
      </c>
    </row>
    <row r="199" spans="1:4" x14ac:dyDescent="0.2">
      <c r="A199" t="s">
        <v>531</v>
      </c>
      <c r="B199" t="s">
        <v>53</v>
      </c>
      <c r="C199">
        <v>3</v>
      </c>
      <c r="D199">
        <v>14</v>
      </c>
    </row>
    <row r="200" spans="1:4" x14ac:dyDescent="0.2">
      <c r="A200" t="s">
        <v>460</v>
      </c>
      <c r="B200" t="s">
        <v>18</v>
      </c>
      <c r="C200">
        <v>1</v>
      </c>
      <c r="D200">
        <v>12</v>
      </c>
    </row>
    <row r="201" spans="1:4" x14ac:dyDescent="0.2">
      <c r="A201" t="s">
        <v>367</v>
      </c>
      <c r="B201" t="s">
        <v>65</v>
      </c>
      <c r="C201">
        <v>3</v>
      </c>
      <c r="D201">
        <v>44</v>
      </c>
    </row>
    <row r="202" spans="1:4" x14ac:dyDescent="0.2">
      <c r="A202" t="s">
        <v>284</v>
      </c>
      <c r="B202" t="s">
        <v>12</v>
      </c>
      <c r="C202">
        <v>23</v>
      </c>
      <c r="D202">
        <v>92</v>
      </c>
    </row>
    <row r="203" spans="1:4" x14ac:dyDescent="0.2">
      <c r="A203" t="s">
        <v>259</v>
      </c>
      <c r="B203" t="s">
        <v>11</v>
      </c>
      <c r="C203">
        <v>29</v>
      </c>
      <c r="D203">
        <v>138</v>
      </c>
    </row>
    <row r="204" spans="1:4" x14ac:dyDescent="0.2">
      <c r="A204" t="s">
        <v>400</v>
      </c>
      <c r="B204" t="s">
        <v>41</v>
      </c>
      <c r="C204">
        <v>7</v>
      </c>
      <c r="D204">
        <v>28</v>
      </c>
    </row>
    <row r="205" spans="1:4" x14ac:dyDescent="0.2">
      <c r="A205" t="s">
        <v>447</v>
      </c>
      <c r="B205" t="s">
        <v>8</v>
      </c>
      <c r="C205">
        <v>3</v>
      </c>
      <c r="D205">
        <v>14</v>
      </c>
    </row>
    <row r="206" spans="1:4" x14ac:dyDescent="0.2">
      <c r="A206" t="s">
        <v>172</v>
      </c>
      <c r="B206" t="s">
        <v>48</v>
      </c>
      <c r="C206">
        <v>14</v>
      </c>
      <c r="D206">
        <v>122</v>
      </c>
    </row>
    <row r="207" spans="1:4" x14ac:dyDescent="0.2">
      <c r="A207" t="s">
        <v>439</v>
      </c>
      <c r="B207" t="s">
        <v>18</v>
      </c>
      <c r="C207">
        <v>7</v>
      </c>
      <c r="D207">
        <v>36</v>
      </c>
    </row>
    <row r="208" spans="1:4" x14ac:dyDescent="0.2">
      <c r="A208" t="s">
        <v>44</v>
      </c>
      <c r="B208" t="s">
        <v>30</v>
      </c>
      <c r="C208">
        <v>3</v>
      </c>
      <c r="D208">
        <v>21</v>
      </c>
    </row>
    <row r="209" spans="1:4" x14ac:dyDescent="0.2">
      <c r="A209" t="s">
        <v>157</v>
      </c>
      <c r="B209" t="s">
        <v>37</v>
      </c>
      <c r="C209">
        <v>17</v>
      </c>
      <c r="D209">
        <v>77</v>
      </c>
    </row>
    <row r="210" spans="1:4" x14ac:dyDescent="0.2">
      <c r="A210" t="s">
        <v>253</v>
      </c>
      <c r="B210" t="s">
        <v>46</v>
      </c>
      <c r="C210">
        <v>16</v>
      </c>
      <c r="D210">
        <v>74</v>
      </c>
    </row>
    <row r="211" spans="1:4" x14ac:dyDescent="0.2">
      <c r="A211" t="s">
        <v>138</v>
      </c>
      <c r="B211" t="s">
        <v>10</v>
      </c>
      <c r="C211">
        <v>16</v>
      </c>
      <c r="D211">
        <v>97</v>
      </c>
    </row>
    <row r="212" spans="1:4" x14ac:dyDescent="0.2">
      <c r="A212" t="s">
        <v>396</v>
      </c>
      <c r="B212" t="s">
        <v>25</v>
      </c>
      <c r="C212">
        <v>17</v>
      </c>
      <c r="D212">
        <v>68</v>
      </c>
    </row>
    <row r="213" spans="1:4" x14ac:dyDescent="0.2">
      <c r="A213" t="s">
        <v>143</v>
      </c>
      <c r="B213" t="s">
        <v>7</v>
      </c>
      <c r="C213">
        <v>1</v>
      </c>
      <c r="D213">
        <v>16</v>
      </c>
    </row>
    <row r="214" spans="1:4" x14ac:dyDescent="0.2">
      <c r="A214" t="s">
        <v>144</v>
      </c>
      <c r="B214" t="s">
        <v>7</v>
      </c>
      <c r="C214">
        <v>19</v>
      </c>
      <c r="D214">
        <v>95</v>
      </c>
    </row>
    <row r="215" spans="1:4" x14ac:dyDescent="0.2">
      <c r="A215" t="s">
        <v>321</v>
      </c>
      <c r="B215" t="s">
        <v>27</v>
      </c>
      <c r="C215">
        <v>15</v>
      </c>
      <c r="D215">
        <v>75</v>
      </c>
    </row>
    <row r="216" spans="1:4" x14ac:dyDescent="0.2">
      <c r="A216" t="s">
        <v>223</v>
      </c>
      <c r="B216" t="s">
        <v>34</v>
      </c>
      <c r="C216">
        <v>28</v>
      </c>
      <c r="D216">
        <v>115</v>
      </c>
    </row>
    <row r="217" spans="1:4" x14ac:dyDescent="0.2">
      <c r="A217" t="s">
        <v>448</v>
      </c>
      <c r="B217" t="s">
        <v>373</v>
      </c>
      <c r="C217">
        <v>2</v>
      </c>
      <c r="D217">
        <v>13</v>
      </c>
    </row>
    <row r="218" spans="1:4" x14ac:dyDescent="0.2">
      <c r="A218" t="s">
        <v>449</v>
      </c>
      <c r="B218" t="s">
        <v>20</v>
      </c>
      <c r="C218">
        <v>4</v>
      </c>
      <c r="D218">
        <v>17</v>
      </c>
    </row>
    <row r="219" spans="1:4" x14ac:dyDescent="0.2">
      <c r="A219" t="s">
        <v>239</v>
      </c>
      <c r="B219" t="s">
        <v>41</v>
      </c>
      <c r="C219">
        <v>26</v>
      </c>
      <c r="D219">
        <v>114</v>
      </c>
    </row>
    <row r="220" spans="1:4" x14ac:dyDescent="0.2">
      <c r="A220" t="s">
        <v>179</v>
      </c>
      <c r="B220" t="s">
        <v>20</v>
      </c>
      <c r="C220">
        <v>20</v>
      </c>
      <c r="D220">
        <v>116</v>
      </c>
    </row>
    <row r="221" spans="1:4" x14ac:dyDescent="0.2">
      <c r="A221" t="s">
        <v>192</v>
      </c>
      <c r="B221" t="s">
        <v>105</v>
      </c>
      <c r="C221">
        <v>27</v>
      </c>
      <c r="D221">
        <v>109</v>
      </c>
    </row>
    <row r="222" spans="1:4" x14ac:dyDescent="0.2">
      <c r="A222" t="s">
        <v>72</v>
      </c>
      <c r="B222" t="s">
        <v>21</v>
      </c>
      <c r="C222">
        <v>24</v>
      </c>
      <c r="D222">
        <v>108</v>
      </c>
    </row>
    <row r="223" spans="1:4" x14ac:dyDescent="0.2">
      <c r="A223" t="s">
        <v>335</v>
      </c>
      <c r="B223" t="s">
        <v>86</v>
      </c>
      <c r="C223">
        <v>2</v>
      </c>
      <c r="D223">
        <v>28</v>
      </c>
    </row>
    <row r="224" spans="1:4" x14ac:dyDescent="0.2">
      <c r="A224" t="s">
        <v>473</v>
      </c>
      <c r="B224" t="s">
        <v>64</v>
      </c>
      <c r="C224">
        <v>3</v>
      </c>
      <c r="D224">
        <v>11</v>
      </c>
    </row>
    <row r="225" spans="1:4" x14ac:dyDescent="0.2">
      <c r="A225" t="s">
        <v>480</v>
      </c>
      <c r="B225" t="s">
        <v>34</v>
      </c>
      <c r="C225">
        <v>7</v>
      </c>
      <c r="D225">
        <v>47</v>
      </c>
    </row>
    <row r="226" spans="1:4" x14ac:dyDescent="0.2">
      <c r="A226" t="s">
        <v>477</v>
      </c>
      <c r="B226" t="s">
        <v>373</v>
      </c>
      <c r="C226">
        <v>9</v>
      </c>
      <c r="D226">
        <v>33</v>
      </c>
    </row>
    <row r="227" spans="1:4" x14ac:dyDescent="0.2">
      <c r="A227" t="s">
        <v>52</v>
      </c>
      <c r="B227" t="s">
        <v>37</v>
      </c>
      <c r="C227">
        <v>20</v>
      </c>
      <c r="D227">
        <v>88</v>
      </c>
    </row>
    <row r="228" spans="1:4" x14ac:dyDescent="0.2">
      <c r="A228" t="s">
        <v>219</v>
      </c>
      <c r="B228" t="s">
        <v>34</v>
      </c>
      <c r="C228">
        <v>13</v>
      </c>
      <c r="D228">
        <v>93</v>
      </c>
    </row>
    <row r="229" spans="1:4" x14ac:dyDescent="0.2">
      <c r="A229" t="s">
        <v>364</v>
      </c>
      <c r="B229" t="s">
        <v>30</v>
      </c>
      <c r="C229">
        <v>1</v>
      </c>
      <c r="D229">
        <v>11</v>
      </c>
    </row>
    <row r="230" spans="1:4" x14ac:dyDescent="0.2">
      <c r="A230" t="s">
        <v>228</v>
      </c>
      <c r="B230" t="s">
        <v>39</v>
      </c>
      <c r="C230">
        <v>18</v>
      </c>
      <c r="D230">
        <v>88</v>
      </c>
    </row>
    <row r="231" spans="1:4" x14ac:dyDescent="0.2">
      <c r="A231" t="s">
        <v>415</v>
      </c>
      <c r="B231" t="s">
        <v>48</v>
      </c>
      <c r="C231">
        <v>9</v>
      </c>
      <c r="D231">
        <v>66</v>
      </c>
    </row>
    <row r="232" spans="1:4" x14ac:dyDescent="0.2">
      <c r="A232" t="s">
        <v>467</v>
      </c>
      <c r="B232" t="s">
        <v>22</v>
      </c>
      <c r="C232">
        <v>3</v>
      </c>
      <c r="D232">
        <v>15</v>
      </c>
    </row>
    <row r="233" spans="1:4" x14ac:dyDescent="0.2">
      <c r="A233" t="s">
        <v>458</v>
      </c>
      <c r="B233" t="s">
        <v>53</v>
      </c>
      <c r="C233">
        <v>1</v>
      </c>
      <c r="D233">
        <v>13</v>
      </c>
    </row>
    <row r="234" spans="1:4" x14ac:dyDescent="0.2">
      <c r="A234" t="s">
        <v>450</v>
      </c>
      <c r="B234" t="s">
        <v>8</v>
      </c>
      <c r="C234">
        <v>12</v>
      </c>
      <c r="D234">
        <v>41</v>
      </c>
    </row>
    <row r="235" spans="1:4" x14ac:dyDescent="0.2">
      <c r="A235" t="s">
        <v>54</v>
      </c>
      <c r="B235" t="s">
        <v>39</v>
      </c>
      <c r="C235">
        <v>7</v>
      </c>
      <c r="D235">
        <v>49</v>
      </c>
    </row>
    <row r="236" spans="1:4" x14ac:dyDescent="0.2">
      <c r="A236" t="s">
        <v>55</v>
      </c>
      <c r="B236" t="s">
        <v>46</v>
      </c>
      <c r="C236">
        <v>11</v>
      </c>
      <c r="D236">
        <v>64</v>
      </c>
    </row>
    <row r="237" spans="1:4" x14ac:dyDescent="0.2">
      <c r="A237" t="s">
        <v>328</v>
      </c>
      <c r="B237" t="s">
        <v>10</v>
      </c>
      <c r="C237">
        <v>2</v>
      </c>
      <c r="D237">
        <v>25</v>
      </c>
    </row>
    <row r="238" spans="1:4" x14ac:dyDescent="0.2">
      <c r="A238" t="s">
        <v>248</v>
      </c>
      <c r="B238" t="s">
        <v>66</v>
      </c>
      <c r="C238">
        <v>16</v>
      </c>
      <c r="D238">
        <v>79</v>
      </c>
    </row>
    <row r="239" spans="1:4" x14ac:dyDescent="0.2">
      <c r="A239" t="s">
        <v>238</v>
      </c>
      <c r="B239" t="s">
        <v>373</v>
      </c>
      <c r="C239">
        <v>13</v>
      </c>
      <c r="D239">
        <v>85</v>
      </c>
    </row>
    <row r="240" spans="1:4" x14ac:dyDescent="0.2">
      <c r="A240" t="s">
        <v>166</v>
      </c>
      <c r="B240" t="s">
        <v>7</v>
      </c>
      <c r="C240">
        <v>18</v>
      </c>
      <c r="D240">
        <v>121</v>
      </c>
    </row>
    <row r="241" spans="1:4" x14ac:dyDescent="0.2">
      <c r="A241" t="s">
        <v>474</v>
      </c>
      <c r="B241" t="s">
        <v>39</v>
      </c>
      <c r="C241">
        <v>2</v>
      </c>
      <c r="D241">
        <v>15</v>
      </c>
    </row>
    <row r="242" spans="1:4" x14ac:dyDescent="0.2">
      <c r="A242" t="s">
        <v>427</v>
      </c>
      <c r="B242" t="s">
        <v>27</v>
      </c>
      <c r="C242">
        <v>4</v>
      </c>
      <c r="D242">
        <v>47</v>
      </c>
    </row>
    <row r="243" spans="1:4" x14ac:dyDescent="0.2">
      <c r="A243" t="s">
        <v>420</v>
      </c>
      <c r="B243" t="s">
        <v>32</v>
      </c>
      <c r="C243">
        <v>13</v>
      </c>
      <c r="D243">
        <v>67</v>
      </c>
    </row>
    <row r="244" spans="1:4" x14ac:dyDescent="0.2">
      <c r="A244" t="s">
        <v>240</v>
      </c>
      <c r="B244" t="s">
        <v>32</v>
      </c>
      <c r="C244">
        <v>22</v>
      </c>
      <c r="D244">
        <v>107</v>
      </c>
    </row>
    <row r="245" spans="1:4" x14ac:dyDescent="0.2">
      <c r="A245" t="s">
        <v>220</v>
      </c>
      <c r="B245" t="s">
        <v>27</v>
      </c>
      <c r="C245">
        <v>26</v>
      </c>
      <c r="D245">
        <v>91</v>
      </c>
    </row>
    <row r="246" spans="1:4" x14ac:dyDescent="0.2">
      <c r="A246" t="s">
        <v>532</v>
      </c>
      <c r="B246" t="s">
        <v>32</v>
      </c>
      <c r="C246">
        <v>3</v>
      </c>
      <c r="D246">
        <v>17</v>
      </c>
    </row>
    <row r="247" spans="1:4" x14ac:dyDescent="0.2">
      <c r="A247" t="s">
        <v>402</v>
      </c>
      <c r="B247" t="s">
        <v>20</v>
      </c>
      <c r="C247">
        <v>19</v>
      </c>
      <c r="D247">
        <v>78</v>
      </c>
    </row>
    <row r="248" spans="1:4" x14ac:dyDescent="0.2">
      <c r="A248" t="s">
        <v>475</v>
      </c>
      <c r="B248" t="s">
        <v>22</v>
      </c>
      <c r="C248">
        <v>1</v>
      </c>
      <c r="D248">
        <v>11</v>
      </c>
    </row>
    <row r="249" spans="1:4" x14ac:dyDescent="0.2">
      <c r="A249" t="s">
        <v>139</v>
      </c>
      <c r="B249" t="s">
        <v>22</v>
      </c>
      <c r="C249">
        <v>26</v>
      </c>
      <c r="D249">
        <v>93</v>
      </c>
    </row>
    <row r="250" spans="1:4" x14ac:dyDescent="0.2">
      <c r="A250" t="s">
        <v>236</v>
      </c>
      <c r="B250" t="s">
        <v>22</v>
      </c>
      <c r="C250">
        <v>3</v>
      </c>
      <c r="D250">
        <v>26</v>
      </c>
    </row>
    <row r="251" spans="1:4" x14ac:dyDescent="0.2">
      <c r="A251" t="s">
        <v>249</v>
      </c>
      <c r="B251" t="s">
        <v>34</v>
      </c>
      <c r="C251">
        <v>10</v>
      </c>
      <c r="D251">
        <v>44</v>
      </c>
    </row>
    <row r="252" spans="1:4" x14ac:dyDescent="0.2">
      <c r="A252" t="s">
        <v>332</v>
      </c>
      <c r="B252" t="s">
        <v>53</v>
      </c>
      <c r="C252">
        <v>19</v>
      </c>
      <c r="D252">
        <v>81</v>
      </c>
    </row>
    <row r="253" spans="1:4" x14ac:dyDescent="0.2">
      <c r="A253" t="s">
        <v>58</v>
      </c>
      <c r="B253" t="s">
        <v>41</v>
      </c>
      <c r="C253">
        <v>19</v>
      </c>
      <c r="D253">
        <v>77</v>
      </c>
    </row>
    <row r="254" spans="1:4" x14ac:dyDescent="0.2">
      <c r="A254" t="s">
        <v>290</v>
      </c>
      <c r="B254" t="s">
        <v>105</v>
      </c>
      <c r="C254">
        <v>7</v>
      </c>
      <c r="D254">
        <v>55</v>
      </c>
    </row>
    <row r="255" spans="1:4" x14ac:dyDescent="0.2">
      <c r="A255" t="s">
        <v>237</v>
      </c>
      <c r="B255" t="s">
        <v>34</v>
      </c>
      <c r="C255">
        <v>12</v>
      </c>
      <c r="D255">
        <v>46</v>
      </c>
    </row>
    <row r="256" spans="1:4" x14ac:dyDescent="0.2">
      <c r="A256" t="s">
        <v>419</v>
      </c>
      <c r="B256" t="s">
        <v>68</v>
      </c>
      <c r="C256">
        <v>16</v>
      </c>
      <c r="D256">
        <v>61</v>
      </c>
    </row>
    <row r="257" spans="1:4" x14ac:dyDescent="0.2">
      <c r="A257" t="s">
        <v>89</v>
      </c>
      <c r="B257" t="s">
        <v>16</v>
      </c>
      <c r="C257">
        <v>26</v>
      </c>
      <c r="D257">
        <v>129</v>
      </c>
    </row>
    <row r="258" spans="1:4" x14ac:dyDescent="0.2">
      <c r="A258" t="s">
        <v>416</v>
      </c>
      <c r="B258" t="s">
        <v>34</v>
      </c>
      <c r="C258">
        <v>9</v>
      </c>
      <c r="D258">
        <v>45</v>
      </c>
    </row>
    <row r="259" spans="1:4" x14ac:dyDescent="0.2">
      <c r="A259" t="s">
        <v>98</v>
      </c>
      <c r="B259" t="s">
        <v>39</v>
      </c>
      <c r="C259">
        <v>26</v>
      </c>
      <c r="D259">
        <v>125</v>
      </c>
    </row>
    <row r="260" spans="1:4" x14ac:dyDescent="0.2">
      <c r="A260" t="s">
        <v>59</v>
      </c>
      <c r="B260" t="s">
        <v>10</v>
      </c>
      <c r="C260">
        <v>14</v>
      </c>
      <c r="D260">
        <v>61</v>
      </c>
    </row>
    <row r="261" spans="1:4" x14ac:dyDescent="0.2">
      <c r="A261" t="s">
        <v>404</v>
      </c>
      <c r="B261" t="s">
        <v>8</v>
      </c>
      <c r="C261">
        <v>12</v>
      </c>
      <c r="D261">
        <v>83</v>
      </c>
    </row>
    <row r="262" spans="1:4" x14ac:dyDescent="0.2">
      <c r="A262" t="s">
        <v>242</v>
      </c>
      <c r="B262" t="s">
        <v>11</v>
      </c>
      <c r="C262">
        <v>10</v>
      </c>
      <c r="D262">
        <v>96</v>
      </c>
    </row>
    <row r="263" spans="1:4" x14ac:dyDescent="0.2">
      <c r="A263" t="s">
        <v>60</v>
      </c>
      <c r="B263" t="s">
        <v>16</v>
      </c>
      <c r="C263">
        <v>7</v>
      </c>
      <c r="D263">
        <v>83</v>
      </c>
    </row>
    <row r="264" spans="1:4" x14ac:dyDescent="0.2">
      <c r="A264" t="s">
        <v>183</v>
      </c>
      <c r="B264" t="s">
        <v>65</v>
      </c>
      <c r="C264">
        <v>14</v>
      </c>
      <c r="D264">
        <v>108</v>
      </c>
    </row>
    <row r="265" spans="1:4" x14ac:dyDescent="0.2">
      <c r="A265" t="s">
        <v>197</v>
      </c>
      <c r="B265" t="s">
        <v>11</v>
      </c>
      <c r="C265">
        <v>29</v>
      </c>
      <c r="D265">
        <v>109</v>
      </c>
    </row>
    <row r="266" spans="1:4" x14ac:dyDescent="0.2">
      <c r="A266" t="s">
        <v>121</v>
      </c>
      <c r="B266" t="s">
        <v>32</v>
      </c>
      <c r="C266">
        <v>17</v>
      </c>
      <c r="D266">
        <v>76</v>
      </c>
    </row>
    <row r="267" spans="1:4" x14ac:dyDescent="0.2">
      <c r="A267" t="s">
        <v>262</v>
      </c>
      <c r="B267" t="s">
        <v>7</v>
      </c>
      <c r="C267">
        <v>16</v>
      </c>
      <c r="D267">
        <v>106</v>
      </c>
    </row>
    <row r="268" spans="1:4" x14ac:dyDescent="0.2">
      <c r="A268" t="s">
        <v>114</v>
      </c>
      <c r="B268" t="s">
        <v>39</v>
      </c>
      <c r="C268">
        <v>6</v>
      </c>
      <c r="D268">
        <v>54</v>
      </c>
    </row>
    <row r="269" spans="1:4" x14ac:dyDescent="0.2">
      <c r="A269" t="s">
        <v>272</v>
      </c>
      <c r="B269" t="s">
        <v>37</v>
      </c>
      <c r="C269">
        <v>17</v>
      </c>
      <c r="D269">
        <v>117</v>
      </c>
    </row>
    <row r="270" spans="1:4" x14ac:dyDescent="0.2">
      <c r="A270" t="s">
        <v>403</v>
      </c>
      <c r="B270" t="s">
        <v>39</v>
      </c>
      <c r="C270">
        <v>8</v>
      </c>
      <c r="D270">
        <v>44</v>
      </c>
    </row>
    <row r="271" spans="1:4" x14ac:dyDescent="0.2">
      <c r="A271" t="s">
        <v>533</v>
      </c>
      <c r="B271" t="s">
        <v>21</v>
      </c>
      <c r="C271">
        <v>3</v>
      </c>
      <c r="D271">
        <v>25</v>
      </c>
    </row>
    <row r="272" spans="1:4" x14ac:dyDescent="0.2">
      <c r="A272" t="s">
        <v>62</v>
      </c>
      <c r="B272" t="s">
        <v>7</v>
      </c>
      <c r="C272">
        <v>29</v>
      </c>
      <c r="D272">
        <v>109</v>
      </c>
    </row>
    <row r="273" spans="1:4" x14ac:dyDescent="0.2">
      <c r="A273" t="s">
        <v>304</v>
      </c>
      <c r="B273" t="s">
        <v>16</v>
      </c>
      <c r="C273">
        <v>7</v>
      </c>
      <c r="D273">
        <v>54</v>
      </c>
    </row>
    <row r="274" spans="1:4" x14ac:dyDescent="0.2">
      <c r="A274" t="s">
        <v>204</v>
      </c>
      <c r="B274" t="s">
        <v>10</v>
      </c>
      <c r="C274">
        <v>4</v>
      </c>
      <c r="D274">
        <v>34</v>
      </c>
    </row>
    <row r="275" spans="1:4" x14ac:dyDescent="0.2">
      <c r="A275" t="s">
        <v>303</v>
      </c>
      <c r="B275" t="s">
        <v>68</v>
      </c>
      <c r="C275">
        <v>18</v>
      </c>
      <c r="D275">
        <v>90</v>
      </c>
    </row>
    <row r="276" spans="1:4" x14ac:dyDescent="0.2">
      <c r="A276" t="s">
        <v>63</v>
      </c>
      <c r="B276" t="s">
        <v>61</v>
      </c>
      <c r="C276">
        <v>18</v>
      </c>
      <c r="D276">
        <v>126</v>
      </c>
    </row>
    <row r="277" spans="1:4" x14ac:dyDescent="0.2">
      <c r="A277" t="s">
        <v>431</v>
      </c>
      <c r="B277" t="s">
        <v>10</v>
      </c>
      <c r="C277">
        <v>5</v>
      </c>
      <c r="D277">
        <v>32</v>
      </c>
    </row>
    <row r="278" spans="1:4" x14ac:dyDescent="0.2">
      <c r="A278" t="s">
        <v>534</v>
      </c>
      <c r="B278" t="s">
        <v>27</v>
      </c>
      <c r="C278">
        <v>2</v>
      </c>
      <c r="D278">
        <v>19</v>
      </c>
    </row>
    <row r="279" spans="1:4" x14ac:dyDescent="0.2">
      <c r="A279" t="s">
        <v>535</v>
      </c>
      <c r="B279" t="s">
        <v>8</v>
      </c>
      <c r="C279">
        <v>2</v>
      </c>
      <c r="D279">
        <v>16</v>
      </c>
    </row>
    <row r="280" spans="1:4" x14ac:dyDescent="0.2">
      <c r="A280" t="s">
        <v>370</v>
      </c>
      <c r="B280" t="s">
        <v>30</v>
      </c>
      <c r="C280">
        <v>2</v>
      </c>
      <c r="D280">
        <v>20</v>
      </c>
    </row>
    <row r="281" spans="1:4" x14ac:dyDescent="0.2">
      <c r="A281" t="s">
        <v>398</v>
      </c>
      <c r="B281" t="s">
        <v>65</v>
      </c>
      <c r="C281">
        <v>13</v>
      </c>
      <c r="D281">
        <v>62</v>
      </c>
    </row>
    <row r="282" spans="1:4" x14ac:dyDescent="0.2">
      <c r="A282" t="s">
        <v>90</v>
      </c>
      <c r="B282" t="s">
        <v>11</v>
      </c>
      <c r="C282">
        <v>8</v>
      </c>
      <c r="D282">
        <v>48</v>
      </c>
    </row>
    <row r="283" spans="1:4" x14ac:dyDescent="0.2">
      <c r="A283" t="s">
        <v>100</v>
      </c>
      <c r="B283" t="s">
        <v>21</v>
      </c>
      <c r="C283">
        <v>20</v>
      </c>
      <c r="D283">
        <v>79</v>
      </c>
    </row>
    <row r="284" spans="1:4" x14ac:dyDescent="0.2">
      <c r="A284" t="s">
        <v>457</v>
      </c>
      <c r="B284" t="s">
        <v>41</v>
      </c>
      <c r="C284">
        <v>2</v>
      </c>
      <c r="D284">
        <v>14</v>
      </c>
    </row>
    <row r="285" spans="1:4" x14ac:dyDescent="0.2">
      <c r="A285" t="s">
        <v>409</v>
      </c>
      <c r="B285" t="s">
        <v>68</v>
      </c>
      <c r="C285">
        <v>2</v>
      </c>
      <c r="D285">
        <v>16</v>
      </c>
    </row>
    <row r="286" spans="1:4" x14ac:dyDescent="0.2">
      <c r="A286" t="s">
        <v>536</v>
      </c>
      <c r="B286" t="s">
        <v>32</v>
      </c>
      <c r="C286">
        <v>2</v>
      </c>
      <c r="D286">
        <v>12</v>
      </c>
    </row>
    <row r="287" spans="1:4" x14ac:dyDescent="0.2">
      <c r="A287" t="s">
        <v>428</v>
      </c>
      <c r="B287" t="s">
        <v>65</v>
      </c>
      <c r="C287">
        <v>12</v>
      </c>
      <c r="D287">
        <v>53</v>
      </c>
    </row>
    <row r="288" spans="1:4" x14ac:dyDescent="0.2">
      <c r="A288" t="s">
        <v>310</v>
      </c>
      <c r="B288" t="s">
        <v>11</v>
      </c>
      <c r="C288">
        <v>11</v>
      </c>
      <c r="D288">
        <v>41</v>
      </c>
    </row>
    <row r="289" spans="1:4" x14ac:dyDescent="0.2">
      <c r="A289" t="s">
        <v>412</v>
      </c>
      <c r="B289" t="s">
        <v>7</v>
      </c>
      <c r="C289">
        <v>13</v>
      </c>
      <c r="D289">
        <v>56</v>
      </c>
    </row>
    <row r="290" spans="1:4" x14ac:dyDescent="0.2">
      <c r="A290" t="s">
        <v>432</v>
      </c>
      <c r="B290" t="s">
        <v>46</v>
      </c>
      <c r="C290">
        <v>6</v>
      </c>
      <c r="D290">
        <v>44</v>
      </c>
    </row>
    <row r="291" spans="1:4" x14ac:dyDescent="0.2">
      <c r="A291" t="s">
        <v>454</v>
      </c>
      <c r="B291" t="s">
        <v>7</v>
      </c>
      <c r="C291">
        <v>3</v>
      </c>
      <c r="D291">
        <v>16</v>
      </c>
    </row>
    <row r="292" spans="1:4" x14ac:dyDescent="0.2">
      <c r="A292" t="s">
        <v>67</v>
      </c>
      <c r="B292" t="s">
        <v>68</v>
      </c>
      <c r="C292">
        <v>6</v>
      </c>
      <c r="D292">
        <v>40</v>
      </c>
    </row>
    <row r="293" spans="1:4" x14ac:dyDescent="0.2">
      <c r="A293" t="s">
        <v>455</v>
      </c>
      <c r="B293" t="s">
        <v>61</v>
      </c>
      <c r="C293">
        <v>2</v>
      </c>
      <c r="D293">
        <v>12</v>
      </c>
    </row>
    <row r="294" spans="1:4" x14ac:dyDescent="0.2">
      <c r="A294" t="s">
        <v>69</v>
      </c>
      <c r="B294" t="s">
        <v>7</v>
      </c>
      <c r="C294">
        <v>27</v>
      </c>
      <c r="D294">
        <v>114</v>
      </c>
    </row>
    <row r="295" spans="1:4" x14ac:dyDescent="0.2">
      <c r="A295" t="s">
        <v>488</v>
      </c>
      <c r="B295" t="s">
        <v>105</v>
      </c>
      <c r="C295">
        <v>6</v>
      </c>
      <c r="D295">
        <v>34</v>
      </c>
    </row>
    <row r="296" spans="1:4" x14ac:dyDescent="0.2">
      <c r="A296" t="s">
        <v>537</v>
      </c>
      <c r="B296" t="s">
        <v>11</v>
      </c>
      <c r="C296">
        <v>3</v>
      </c>
      <c r="D296">
        <v>22</v>
      </c>
    </row>
    <row r="297" spans="1:4" x14ac:dyDescent="0.2">
      <c r="A297" t="s">
        <v>469</v>
      </c>
      <c r="B297" t="s">
        <v>16</v>
      </c>
      <c r="C297">
        <v>4</v>
      </c>
      <c r="D297">
        <v>20</v>
      </c>
    </row>
    <row r="298" spans="1:4" x14ac:dyDescent="0.2">
      <c r="A298" t="s">
        <v>282</v>
      </c>
      <c r="B298" t="s">
        <v>64</v>
      </c>
      <c r="C298">
        <v>24</v>
      </c>
      <c r="D298">
        <v>99</v>
      </c>
    </row>
    <row r="299" spans="1:4" x14ac:dyDescent="0.2">
      <c r="A299" t="s">
        <v>313</v>
      </c>
      <c r="B299" t="s">
        <v>22</v>
      </c>
      <c r="C299">
        <v>12</v>
      </c>
      <c r="D299">
        <v>87</v>
      </c>
    </row>
    <row r="300" spans="1:4" x14ac:dyDescent="0.2">
      <c r="A300" t="s">
        <v>479</v>
      </c>
      <c r="B300" t="s">
        <v>47</v>
      </c>
      <c r="C300">
        <v>3</v>
      </c>
      <c r="D300">
        <v>13</v>
      </c>
    </row>
    <row r="301" spans="1:4" x14ac:dyDescent="0.2">
      <c r="A301" t="s">
        <v>117</v>
      </c>
      <c r="B301" t="s">
        <v>47</v>
      </c>
      <c r="C301">
        <v>13</v>
      </c>
      <c r="D301">
        <v>50</v>
      </c>
    </row>
    <row r="302" spans="1:4" x14ac:dyDescent="0.2">
      <c r="A302" t="s">
        <v>285</v>
      </c>
      <c r="B302" t="s">
        <v>37</v>
      </c>
      <c r="C302">
        <v>3</v>
      </c>
      <c r="D302">
        <v>33</v>
      </c>
    </row>
    <row r="303" spans="1:4" x14ac:dyDescent="0.2">
      <c r="A303" t="s">
        <v>293</v>
      </c>
      <c r="B303" t="s">
        <v>68</v>
      </c>
      <c r="C303">
        <v>4</v>
      </c>
      <c r="D303">
        <v>41</v>
      </c>
    </row>
    <row r="304" spans="1:4" x14ac:dyDescent="0.2">
      <c r="A304" t="s">
        <v>145</v>
      </c>
      <c r="B304" t="s">
        <v>86</v>
      </c>
      <c r="C304">
        <v>10</v>
      </c>
      <c r="D304">
        <v>76</v>
      </c>
    </row>
    <row r="305" spans="1:4" x14ac:dyDescent="0.2">
      <c r="A305" t="s">
        <v>459</v>
      </c>
      <c r="B305" t="s">
        <v>65</v>
      </c>
      <c r="C305">
        <v>4</v>
      </c>
      <c r="D305">
        <v>31</v>
      </c>
    </row>
    <row r="306" spans="1:4" x14ac:dyDescent="0.2">
      <c r="A306" t="s">
        <v>70</v>
      </c>
      <c r="B306" t="s">
        <v>34</v>
      </c>
      <c r="C306">
        <v>1</v>
      </c>
      <c r="D306">
        <v>17</v>
      </c>
    </row>
    <row r="307" spans="1:4" x14ac:dyDescent="0.2">
      <c r="A307" t="s">
        <v>324</v>
      </c>
      <c r="B307" t="s">
        <v>21</v>
      </c>
      <c r="C307">
        <v>5</v>
      </c>
      <c r="D307">
        <v>46</v>
      </c>
    </row>
    <row r="308" spans="1:4" x14ac:dyDescent="0.2">
      <c r="A308" t="s">
        <v>345</v>
      </c>
      <c r="B308" t="s">
        <v>25</v>
      </c>
      <c r="C308">
        <v>2</v>
      </c>
      <c r="D308">
        <v>18</v>
      </c>
    </row>
    <row r="309" spans="1:4" x14ac:dyDescent="0.2">
      <c r="A309" t="s">
        <v>296</v>
      </c>
      <c r="B309" t="s">
        <v>64</v>
      </c>
      <c r="C309">
        <v>3</v>
      </c>
      <c r="D309">
        <v>21</v>
      </c>
    </row>
    <row r="310" spans="1:4" x14ac:dyDescent="0.2">
      <c r="A310" t="s">
        <v>211</v>
      </c>
      <c r="B310" t="s">
        <v>53</v>
      </c>
      <c r="C310">
        <v>25</v>
      </c>
      <c r="D310">
        <v>109</v>
      </c>
    </row>
    <row r="311" spans="1:4" x14ac:dyDescent="0.2">
      <c r="A311" t="s">
        <v>369</v>
      </c>
      <c r="B311" t="s">
        <v>105</v>
      </c>
      <c r="C311">
        <v>17</v>
      </c>
      <c r="D311">
        <v>116</v>
      </c>
    </row>
    <row r="312" spans="1:4" x14ac:dyDescent="0.2">
      <c r="A312" t="s">
        <v>107</v>
      </c>
      <c r="B312" t="s">
        <v>65</v>
      </c>
      <c r="C312">
        <v>2</v>
      </c>
      <c r="D312">
        <v>24</v>
      </c>
    </row>
    <row r="313" spans="1:4" x14ac:dyDescent="0.2">
      <c r="A313" t="s">
        <v>305</v>
      </c>
      <c r="B313" t="s">
        <v>27</v>
      </c>
      <c r="C313">
        <v>7</v>
      </c>
      <c r="D313">
        <v>64</v>
      </c>
    </row>
    <row r="314" spans="1:4" x14ac:dyDescent="0.2">
      <c r="A314" t="s">
        <v>275</v>
      </c>
      <c r="B314" t="s">
        <v>30</v>
      </c>
      <c r="C314">
        <v>15</v>
      </c>
      <c r="D314">
        <v>77</v>
      </c>
    </row>
    <row r="315" spans="1:4" x14ac:dyDescent="0.2">
      <c r="A315" t="s">
        <v>119</v>
      </c>
      <c r="B315" t="s">
        <v>61</v>
      </c>
      <c r="C315">
        <v>23</v>
      </c>
      <c r="D315">
        <v>108</v>
      </c>
    </row>
  </sheetData>
  <sortState xmlns:xlrd2="http://schemas.microsoft.com/office/spreadsheetml/2017/richdata2" ref="A2:D611">
    <sortCondition descending="1" ref="D1:D6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B5BD-3862-46B5-8A92-0616447DE8E5}">
  <dimension ref="A1:D124"/>
  <sheetViews>
    <sheetView workbookViewId="0"/>
  </sheetViews>
  <sheetFormatPr defaultRowHeight="15" x14ac:dyDescent="0.2"/>
  <cols>
    <col min="1" max="1" width="18.16015625" bestFit="1" customWidth="1"/>
    <col min="2" max="2" width="5.37890625" bestFit="1" customWidth="1"/>
    <col min="3" max="3" width="2.6875" bestFit="1" customWidth="1"/>
    <col min="4" max="4" width="3.765625" bestFit="1" customWidth="1"/>
  </cols>
  <sheetData>
    <row r="1" spans="1:4" x14ac:dyDescent="0.2">
      <c r="A1" t="s">
        <v>0</v>
      </c>
      <c r="B1" t="s">
        <v>362</v>
      </c>
      <c r="C1" t="s">
        <v>363</v>
      </c>
      <c r="D1" t="s">
        <v>2</v>
      </c>
    </row>
    <row r="2" spans="1:4" x14ac:dyDescent="0.2">
      <c r="A2" t="s">
        <v>6</v>
      </c>
      <c r="B2" t="s">
        <v>7</v>
      </c>
      <c r="C2">
        <v>5</v>
      </c>
      <c r="D2">
        <v>18</v>
      </c>
    </row>
    <row r="3" spans="1:4" x14ac:dyDescent="0.2">
      <c r="A3" t="s">
        <v>224</v>
      </c>
      <c r="B3" t="s">
        <v>20</v>
      </c>
      <c r="C3">
        <v>26</v>
      </c>
      <c r="D3">
        <v>102</v>
      </c>
    </row>
    <row r="4" spans="1:4" x14ac:dyDescent="0.2">
      <c r="A4" t="s">
        <v>379</v>
      </c>
      <c r="B4" t="s">
        <v>64</v>
      </c>
      <c r="C4">
        <v>6</v>
      </c>
      <c r="D4">
        <v>30</v>
      </c>
    </row>
    <row r="5" spans="1:4" x14ac:dyDescent="0.2">
      <c r="A5" t="s">
        <v>94</v>
      </c>
      <c r="B5" t="s">
        <v>68</v>
      </c>
      <c r="C5">
        <v>22</v>
      </c>
      <c r="D5">
        <v>90</v>
      </c>
    </row>
    <row r="6" spans="1:4" x14ac:dyDescent="0.2">
      <c r="A6" t="s">
        <v>331</v>
      </c>
      <c r="B6" t="s">
        <v>12</v>
      </c>
      <c r="C6">
        <v>4</v>
      </c>
      <c r="D6">
        <v>27</v>
      </c>
    </row>
    <row r="7" spans="1:4" x14ac:dyDescent="0.2">
      <c r="A7" t="s">
        <v>85</v>
      </c>
      <c r="B7" t="s">
        <v>86</v>
      </c>
      <c r="C7">
        <v>23</v>
      </c>
      <c r="D7">
        <v>81</v>
      </c>
    </row>
    <row r="8" spans="1:4" x14ac:dyDescent="0.2">
      <c r="A8" t="s">
        <v>256</v>
      </c>
      <c r="B8" t="s">
        <v>46</v>
      </c>
      <c r="C8">
        <v>12</v>
      </c>
      <c r="D8">
        <v>69</v>
      </c>
    </row>
    <row r="9" spans="1:4" x14ac:dyDescent="0.2">
      <c r="A9" t="s">
        <v>491</v>
      </c>
      <c r="B9" t="s">
        <v>39</v>
      </c>
      <c r="C9">
        <v>5</v>
      </c>
      <c r="D9">
        <v>45</v>
      </c>
    </row>
    <row r="10" spans="1:4" x14ac:dyDescent="0.2">
      <c r="A10" t="s">
        <v>318</v>
      </c>
      <c r="B10" t="s">
        <v>32</v>
      </c>
      <c r="C10">
        <v>13</v>
      </c>
      <c r="D10">
        <v>65</v>
      </c>
    </row>
    <row r="11" spans="1:4" x14ac:dyDescent="0.2">
      <c r="A11" t="s">
        <v>170</v>
      </c>
      <c r="B11" t="s">
        <v>16</v>
      </c>
      <c r="C11">
        <v>15</v>
      </c>
      <c r="D11">
        <v>61</v>
      </c>
    </row>
    <row r="12" spans="1:4" x14ac:dyDescent="0.2">
      <c r="A12" t="s">
        <v>154</v>
      </c>
      <c r="B12" t="s">
        <v>49</v>
      </c>
      <c r="C12">
        <v>28</v>
      </c>
      <c r="D12">
        <v>116</v>
      </c>
    </row>
    <row r="13" spans="1:4" x14ac:dyDescent="0.2">
      <c r="A13" t="s">
        <v>251</v>
      </c>
      <c r="B13" t="s">
        <v>37</v>
      </c>
      <c r="C13">
        <v>5</v>
      </c>
      <c r="D13">
        <v>21</v>
      </c>
    </row>
    <row r="14" spans="1:4" x14ac:dyDescent="0.2">
      <c r="A14" t="s">
        <v>186</v>
      </c>
      <c r="B14" t="s">
        <v>47</v>
      </c>
      <c r="C14">
        <v>20</v>
      </c>
      <c r="D14">
        <v>94</v>
      </c>
    </row>
    <row r="15" spans="1:4" x14ac:dyDescent="0.2">
      <c r="A15" t="s">
        <v>271</v>
      </c>
      <c r="B15" t="s">
        <v>34</v>
      </c>
      <c r="C15">
        <v>13</v>
      </c>
      <c r="D15">
        <v>61</v>
      </c>
    </row>
    <row r="16" spans="1:4" x14ac:dyDescent="0.2">
      <c r="A16" t="s">
        <v>165</v>
      </c>
      <c r="B16" t="s">
        <v>47</v>
      </c>
      <c r="C16">
        <v>29</v>
      </c>
      <c r="D16">
        <v>110</v>
      </c>
    </row>
    <row r="17" spans="1:4" x14ac:dyDescent="0.2">
      <c r="A17" t="s">
        <v>189</v>
      </c>
      <c r="B17" t="s">
        <v>10</v>
      </c>
      <c r="C17">
        <v>5</v>
      </c>
      <c r="D17">
        <v>54</v>
      </c>
    </row>
    <row r="18" spans="1:4" x14ac:dyDescent="0.2">
      <c r="A18" t="s">
        <v>234</v>
      </c>
      <c r="B18" t="s">
        <v>68</v>
      </c>
      <c r="C18">
        <v>28</v>
      </c>
      <c r="D18">
        <v>90</v>
      </c>
    </row>
    <row r="19" spans="1:4" x14ac:dyDescent="0.2">
      <c r="A19" t="s">
        <v>187</v>
      </c>
      <c r="B19" t="s">
        <v>66</v>
      </c>
      <c r="C19">
        <v>27</v>
      </c>
      <c r="D19">
        <v>104</v>
      </c>
    </row>
    <row r="20" spans="1:4" x14ac:dyDescent="0.2">
      <c r="A20" t="s">
        <v>207</v>
      </c>
      <c r="B20" t="s">
        <v>16</v>
      </c>
      <c r="C20">
        <v>22</v>
      </c>
      <c r="D20">
        <v>121</v>
      </c>
    </row>
    <row r="21" spans="1:4" x14ac:dyDescent="0.2">
      <c r="A21" t="s">
        <v>14</v>
      </c>
      <c r="B21" t="s">
        <v>12</v>
      </c>
      <c r="C21">
        <v>24</v>
      </c>
      <c r="D21">
        <v>106</v>
      </c>
    </row>
    <row r="22" spans="1:4" x14ac:dyDescent="0.2">
      <c r="A22" t="s">
        <v>538</v>
      </c>
      <c r="B22" t="s">
        <v>11</v>
      </c>
      <c r="C22">
        <v>5</v>
      </c>
      <c r="D22">
        <v>22</v>
      </c>
    </row>
    <row r="23" spans="1:4" x14ac:dyDescent="0.2">
      <c r="A23" t="s">
        <v>193</v>
      </c>
      <c r="B23" t="s">
        <v>8</v>
      </c>
      <c r="C23">
        <v>24</v>
      </c>
      <c r="D23">
        <v>86</v>
      </c>
    </row>
    <row r="24" spans="1:4" x14ac:dyDescent="0.2">
      <c r="A24" t="s">
        <v>215</v>
      </c>
      <c r="B24" t="s">
        <v>66</v>
      </c>
      <c r="C24">
        <v>27</v>
      </c>
      <c r="D24">
        <v>106</v>
      </c>
    </row>
    <row r="25" spans="1:4" x14ac:dyDescent="0.2">
      <c r="A25" t="s">
        <v>292</v>
      </c>
      <c r="B25" t="s">
        <v>65</v>
      </c>
      <c r="C25">
        <v>29</v>
      </c>
      <c r="D25">
        <v>112</v>
      </c>
    </row>
    <row r="26" spans="1:4" x14ac:dyDescent="0.2">
      <c r="A26" t="s">
        <v>196</v>
      </c>
      <c r="B26" t="s">
        <v>27</v>
      </c>
      <c r="C26">
        <v>20</v>
      </c>
      <c r="D26">
        <v>93</v>
      </c>
    </row>
    <row r="27" spans="1:4" x14ac:dyDescent="0.2">
      <c r="A27" t="s">
        <v>15</v>
      </c>
      <c r="B27" t="s">
        <v>16</v>
      </c>
      <c r="C27">
        <v>25</v>
      </c>
      <c r="D27">
        <v>92</v>
      </c>
    </row>
    <row r="28" spans="1:4" x14ac:dyDescent="0.2">
      <c r="A28" t="s">
        <v>17</v>
      </c>
      <c r="B28" t="s">
        <v>18</v>
      </c>
      <c r="C28">
        <v>21</v>
      </c>
      <c r="D28">
        <v>65</v>
      </c>
    </row>
    <row r="29" spans="1:4" x14ac:dyDescent="0.2">
      <c r="A29" t="s">
        <v>163</v>
      </c>
      <c r="B29" t="s">
        <v>46</v>
      </c>
      <c r="C29">
        <v>13</v>
      </c>
      <c r="D29">
        <v>45</v>
      </c>
    </row>
    <row r="30" spans="1:4" x14ac:dyDescent="0.2">
      <c r="A30" t="s">
        <v>299</v>
      </c>
      <c r="B30" t="s">
        <v>49</v>
      </c>
      <c r="C30">
        <v>12</v>
      </c>
      <c r="D30">
        <v>51</v>
      </c>
    </row>
    <row r="31" spans="1:4" x14ac:dyDescent="0.2">
      <c r="A31" t="s">
        <v>466</v>
      </c>
      <c r="B31" t="s">
        <v>22</v>
      </c>
      <c r="C31">
        <v>14</v>
      </c>
      <c r="D31">
        <v>49</v>
      </c>
    </row>
    <row r="32" spans="1:4" x14ac:dyDescent="0.2">
      <c r="A32" t="s">
        <v>277</v>
      </c>
      <c r="B32" t="s">
        <v>66</v>
      </c>
      <c r="C32">
        <v>13</v>
      </c>
      <c r="D32">
        <v>61</v>
      </c>
    </row>
    <row r="33" spans="1:4" x14ac:dyDescent="0.2">
      <c r="A33" t="s">
        <v>79</v>
      </c>
      <c r="B33" t="s">
        <v>48</v>
      </c>
      <c r="C33">
        <v>14</v>
      </c>
      <c r="D33">
        <v>56</v>
      </c>
    </row>
    <row r="34" spans="1:4" x14ac:dyDescent="0.2">
      <c r="A34" t="s">
        <v>323</v>
      </c>
      <c r="B34" t="s">
        <v>66</v>
      </c>
      <c r="C34">
        <v>8</v>
      </c>
      <c r="D34">
        <v>51</v>
      </c>
    </row>
    <row r="35" spans="1:4" x14ac:dyDescent="0.2">
      <c r="A35" t="s">
        <v>235</v>
      </c>
      <c r="B35" t="s">
        <v>105</v>
      </c>
      <c r="C35">
        <v>19</v>
      </c>
      <c r="D35">
        <v>79</v>
      </c>
    </row>
    <row r="36" spans="1:4" x14ac:dyDescent="0.2">
      <c r="A36" t="s">
        <v>471</v>
      </c>
      <c r="B36" t="s">
        <v>46</v>
      </c>
      <c r="C36">
        <v>1</v>
      </c>
      <c r="D36">
        <v>12</v>
      </c>
    </row>
    <row r="37" spans="1:4" x14ac:dyDescent="0.2">
      <c r="A37" t="s">
        <v>397</v>
      </c>
      <c r="B37" t="s">
        <v>8</v>
      </c>
      <c r="C37">
        <v>3</v>
      </c>
      <c r="D37">
        <v>15</v>
      </c>
    </row>
    <row r="38" spans="1:4" x14ac:dyDescent="0.2">
      <c r="A38" t="s">
        <v>481</v>
      </c>
      <c r="B38" t="s">
        <v>25</v>
      </c>
      <c r="C38">
        <v>4</v>
      </c>
      <c r="D38">
        <v>16</v>
      </c>
    </row>
    <row r="39" spans="1:4" x14ac:dyDescent="0.2">
      <c r="A39" t="s">
        <v>287</v>
      </c>
      <c r="B39" t="s">
        <v>48</v>
      </c>
      <c r="C39">
        <v>7</v>
      </c>
      <c r="D39">
        <v>47</v>
      </c>
    </row>
    <row r="40" spans="1:4" x14ac:dyDescent="0.2">
      <c r="A40" t="s">
        <v>208</v>
      </c>
      <c r="B40" t="s">
        <v>86</v>
      </c>
      <c r="C40">
        <v>29</v>
      </c>
      <c r="D40">
        <v>105</v>
      </c>
    </row>
    <row r="41" spans="1:4" x14ac:dyDescent="0.2">
      <c r="A41" t="s">
        <v>222</v>
      </c>
      <c r="B41" t="s">
        <v>8</v>
      </c>
      <c r="C41">
        <v>30</v>
      </c>
      <c r="D41">
        <v>110</v>
      </c>
    </row>
    <row r="42" spans="1:4" x14ac:dyDescent="0.2">
      <c r="A42" t="s">
        <v>334</v>
      </c>
      <c r="B42" t="s">
        <v>49</v>
      </c>
      <c r="C42">
        <v>11</v>
      </c>
      <c r="D42">
        <v>65</v>
      </c>
    </row>
    <row r="43" spans="1:4" x14ac:dyDescent="0.2">
      <c r="A43" t="s">
        <v>463</v>
      </c>
      <c r="B43" t="s">
        <v>30</v>
      </c>
      <c r="C43">
        <v>5</v>
      </c>
      <c r="D43">
        <v>26</v>
      </c>
    </row>
    <row r="44" spans="1:4" x14ac:dyDescent="0.2">
      <c r="A44" t="s">
        <v>417</v>
      </c>
      <c r="B44" t="s">
        <v>47</v>
      </c>
      <c r="C44">
        <v>7</v>
      </c>
      <c r="D44">
        <v>33</v>
      </c>
    </row>
    <row r="45" spans="1:4" x14ac:dyDescent="0.2">
      <c r="A45" t="s">
        <v>26</v>
      </c>
      <c r="B45" t="s">
        <v>27</v>
      </c>
      <c r="C45">
        <v>25</v>
      </c>
      <c r="D45">
        <v>109</v>
      </c>
    </row>
    <row r="46" spans="1:4" x14ac:dyDescent="0.2">
      <c r="A46" t="s">
        <v>286</v>
      </c>
      <c r="B46" t="s">
        <v>32</v>
      </c>
      <c r="C46">
        <v>24</v>
      </c>
      <c r="D46">
        <v>105</v>
      </c>
    </row>
    <row r="47" spans="1:4" x14ac:dyDescent="0.2">
      <c r="A47" t="s">
        <v>171</v>
      </c>
      <c r="B47" t="s">
        <v>30</v>
      </c>
      <c r="C47">
        <v>23</v>
      </c>
      <c r="D47">
        <v>131</v>
      </c>
    </row>
    <row r="48" spans="1:4" x14ac:dyDescent="0.2">
      <c r="A48" t="s">
        <v>31</v>
      </c>
      <c r="B48" t="s">
        <v>30</v>
      </c>
      <c r="C48">
        <v>26</v>
      </c>
      <c r="D48">
        <v>96</v>
      </c>
    </row>
    <row r="49" spans="1:4" x14ac:dyDescent="0.2">
      <c r="A49" t="s">
        <v>255</v>
      </c>
      <c r="B49" t="s">
        <v>373</v>
      </c>
      <c r="C49">
        <v>28</v>
      </c>
      <c r="D49">
        <v>92</v>
      </c>
    </row>
    <row r="50" spans="1:4" x14ac:dyDescent="0.2">
      <c r="A50" t="s">
        <v>329</v>
      </c>
      <c r="B50" t="s">
        <v>20</v>
      </c>
      <c r="C50">
        <v>21</v>
      </c>
      <c r="D50">
        <v>82</v>
      </c>
    </row>
    <row r="51" spans="1:4" x14ac:dyDescent="0.2">
      <c r="A51" t="s">
        <v>461</v>
      </c>
      <c r="B51" t="s">
        <v>11</v>
      </c>
      <c r="C51">
        <v>12</v>
      </c>
      <c r="D51">
        <v>50</v>
      </c>
    </row>
    <row r="52" spans="1:4" x14ac:dyDescent="0.2">
      <c r="A52" t="s">
        <v>75</v>
      </c>
      <c r="B52" t="s">
        <v>11</v>
      </c>
      <c r="C52">
        <v>18</v>
      </c>
      <c r="D52">
        <v>129</v>
      </c>
    </row>
    <row r="53" spans="1:4" x14ac:dyDescent="0.2">
      <c r="A53" t="s">
        <v>295</v>
      </c>
      <c r="B53" t="s">
        <v>34</v>
      </c>
      <c r="C53">
        <v>22</v>
      </c>
      <c r="D53">
        <v>92</v>
      </c>
    </row>
    <row r="54" spans="1:4" x14ac:dyDescent="0.2">
      <c r="A54" t="s">
        <v>35</v>
      </c>
      <c r="B54" t="s">
        <v>10</v>
      </c>
      <c r="C54">
        <v>26</v>
      </c>
      <c r="D54">
        <v>83</v>
      </c>
    </row>
    <row r="55" spans="1:4" x14ac:dyDescent="0.2">
      <c r="A55" t="s">
        <v>159</v>
      </c>
      <c r="B55" t="s">
        <v>25</v>
      </c>
      <c r="C55">
        <v>12</v>
      </c>
      <c r="D55">
        <v>42</v>
      </c>
    </row>
    <row r="56" spans="1:4" x14ac:dyDescent="0.2">
      <c r="A56" t="s">
        <v>84</v>
      </c>
      <c r="B56" t="s">
        <v>37</v>
      </c>
      <c r="C56">
        <v>24</v>
      </c>
      <c r="D56">
        <v>93</v>
      </c>
    </row>
    <row r="57" spans="1:4" x14ac:dyDescent="0.2">
      <c r="A57" t="s">
        <v>130</v>
      </c>
      <c r="B57" t="s">
        <v>65</v>
      </c>
      <c r="C57">
        <v>10</v>
      </c>
      <c r="D57">
        <v>68</v>
      </c>
    </row>
    <row r="58" spans="1:4" x14ac:dyDescent="0.2">
      <c r="A58" t="s">
        <v>158</v>
      </c>
      <c r="B58" t="s">
        <v>53</v>
      </c>
      <c r="C58">
        <v>26</v>
      </c>
      <c r="D58">
        <v>108</v>
      </c>
    </row>
    <row r="59" spans="1:4" x14ac:dyDescent="0.2">
      <c r="A59" t="s">
        <v>122</v>
      </c>
      <c r="B59" t="s">
        <v>22</v>
      </c>
      <c r="C59">
        <v>30</v>
      </c>
      <c r="D59">
        <v>96</v>
      </c>
    </row>
    <row r="60" spans="1:4" x14ac:dyDescent="0.2">
      <c r="A60" t="s">
        <v>218</v>
      </c>
      <c r="B60" t="s">
        <v>12</v>
      </c>
      <c r="C60">
        <v>25</v>
      </c>
      <c r="D60">
        <v>91</v>
      </c>
    </row>
    <row r="61" spans="1:4" x14ac:dyDescent="0.2">
      <c r="A61" t="s">
        <v>126</v>
      </c>
      <c r="B61" t="s">
        <v>10</v>
      </c>
      <c r="C61">
        <v>13</v>
      </c>
      <c r="D61">
        <v>51</v>
      </c>
    </row>
    <row r="62" spans="1:4" x14ac:dyDescent="0.2">
      <c r="A62" t="s">
        <v>445</v>
      </c>
      <c r="B62" t="s">
        <v>8</v>
      </c>
      <c r="C62">
        <v>8</v>
      </c>
      <c r="D62">
        <v>33</v>
      </c>
    </row>
    <row r="63" spans="1:4" x14ac:dyDescent="0.2">
      <c r="A63" t="s">
        <v>152</v>
      </c>
      <c r="B63" t="s">
        <v>46</v>
      </c>
      <c r="C63">
        <v>25</v>
      </c>
      <c r="D63">
        <v>86</v>
      </c>
    </row>
    <row r="64" spans="1:4" x14ac:dyDescent="0.2">
      <c r="A64" t="s">
        <v>280</v>
      </c>
      <c r="B64" t="s">
        <v>65</v>
      </c>
      <c r="C64">
        <v>12</v>
      </c>
      <c r="D64">
        <v>49</v>
      </c>
    </row>
    <row r="65" spans="1:4" x14ac:dyDescent="0.2">
      <c r="A65" t="s">
        <v>77</v>
      </c>
      <c r="B65" t="s">
        <v>25</v>
      </c>
      <c r="C65">
        <v>4</v>
      </c>
      <c r="D65">
        <v>72</v>
      </c>
    </row>
    <row r="66" spans="1:4" x14ac:dyDescent="0.2">
      <c r="A66" t="s">
        <v>108</v>
      </c>
      <c r="B66" t="s">
        <v>48</v>
      </c>
      <c r="C66">
        <v>30</v>
      </c>
      <c r="D66">
        <v>109</v>
      </c>
    </row>
    <row r="67" spans="1:4" x14ac:dyDescent="0.2">
      <c r="A67" t="s">
        <v>116</v>
      </c>
      <c r="B67" t="s">
        <v>66</v>
      </c>
      <c r="C67">
        <v>19</v>
      </c>
      <c r="D67">
        <v>78</v>
      </c>
    </row>
    <row r="68" spans="1:4" x14ac:dyDescent="0.2">
      <c r="A68" t="s">
        <v>425</v>
      </c>
      <c r="B68" t="s">
        <v>64</v>
      </c>
      <c r="C68">
        <v>12</v>
      </c>
      <c r="D68">
        <v>80</v>
      </c>
    </row>
    <row r="69" spans="1:4" x14ac:dyDescent="0.2">
      <c r="A69" t="s">
        <v>43</v>
      </c>
      <c r="B69" t="s">
        <v>8</v>
      </c>
      <c r="C69">
        <v>11</v>
      </c>
      <c r="D69">
        <v>56</v>
      </c>
    </row>
    <row r="70" spans="1:4" x14ac:dyDescent="0.2">
      <c r="A70" t="s">
        <v>316</v>
      </c>
      <c r="B70" t="s">
        <v>61</v>
      </c>
      <c r="C70">
        <v>26</v>
      </c>
      <c r="D70">
        <v>94</v>
      </c>
    </row>
    <row r="71" spans="1:4" x14ac:dyDescent="0.2">
      <c r="A71" t="s">
        <v>199</v>
      </c>
      <c r="B71" t="s">
        <v>105</v>
      </c>
      <c r="C71">
        <v>24</v>
      </c>
      <c r="D71">
        <v>101</v>
      </c>
    </row>
    <row r="72" spans="1:4" x14ac:dyDescent="0.2">
      <c r="A72" t="s">
        <v>185</v>
      </c>
      <c r="B72" t="s">
        <v>34</v>
      </c>
      <c r="C72">
        <v>29</v>
      </c>
      <c r="D72">
        <v>129</v>
      </c>
    </row>
    <row r="73" spans="1:4" x14ac:dyDescent="0.2">
      <c r="A73" t="s">
        <v>164</v>
      </c>
      <c r="B73" t="s">
        <v>37</v>
      </c>
      <c r="C73">
        <v>29</v>
      </c>
      <c r="D73">
        <v>111</v>
      </c>
    </row>
    <row r="74" spans="1:4" x14ac:dyDescent="0.2">
      <c r="A74" t="s">
        <v>221</v>
      </c>
      <c r="B74" t="s">
        <v>25</v>
      </c>
      <c r="C74">
        <v>26</v>
      </c>
      <c r="D74">
        <v>112</v>
      </c>
    </row>
    <row r="75" spans="1:4" x14ac:dyDescent="0.2">
      <c r="A75" t="s">
        <v>268</v>
      </c>
      <c r="B75" t="s">
        <v>32</v>
      </c>
      <c r="C75">
        <v>15</v>
      </c>
      <c r="D75">
        <v>100</v>
      </c>
    </row>
    <row r="76" spans="1:4" x14ac:dyDescent="0.2">
      <c r="A76" t="s">
        <v>289</v>
      </c>
      <c r="B76" t="s">
        <v>30</v>
      </c>
      <c r="C76">
        <v>13</v>
      </c>
      <c r="D76">
        <v>58</v>
      </c>
    </row>
    <row r="77" spans="1:4" x14ac:dyDescent="0.2">
      <c r="A77" t="s">
        <v>97</v>
      </c>
      <c r="B77" t="s">
        <v>64</v>
      </c>
      <c r="C77">
        <v>25</v>
      </c>
      <c r="D77">
        <v>101</v>
      </c>
    </row>
    <row r="78" spans="1:4" x14ac:dyDescent="0.2">
      <c r="A78" t="s">
        <v>123</v>
      </c>
      <c r="B78" t="s">
        <v>21</v>
      </c>
      <c r="C78">
        <v>31</v>
      </c>
      <c r="D78">
        <v>122</v>
      </c>
    </row>
    <row r="79" spans="1:4" x14ac:dyDescent="0.2">
      <c r="A79" t="s">
        <v>539</v>
      </c>
      <c r="B79" t="s">
        <v>39</v>
      </c>
      <c r="C79">
        <v>4</v>
      </c>
      <c r="D79">
        <v>18</v>
      </c>
    </row>
    <row r="80" spans="1:4" x14ac:dyDescent="0.2">
      <c r="A80" t="s">
        <v>490</v>
      </c>
      <c r="B80" t="s">
        <v>16</v>
      </c>
      <c r="C80">
        <v>3</v>
      </c>
      <c r="D80">
        <v>40</v>
      </c>
    </row>
    <row r="81" spans="1:4" x14ac:dyDescent="0.2">
      <c r="A81" t="s">
        <v>45</v>
      </c>
      <c r="B81" t="s">
        <v>46</v>
      </c>
      <c r="C81">
        <v>8</v>
      </c>
      <c r="D81">
        <v>30</v>
      </c>
    </row>
    <row r="82" spans="1:4" x14ac:dyDescent="0.2">
      <c r="A82" t="s">
        <v>50</v>
      </c>
      <c r="B82" t="s">
        <v>39</v>
      </c>
      <c r="C82">
        <v>28</v>
      </c>
      <c r="D82">
        <v>103</v>
      </c>
    </row>
    <row r="83" spans="1:4" x14ac:dyDescent="0.2">
      <c r="A83" t="s">
        <v>302</v>
      </c>
      <c r="B83" t="s">
        <v>47</v>
      </c>
      <c r="C83">
        <v>18</v>
      </c>
      <c r="D83">
        <v>89</v>
      </c>
    </row>
    <row r="84" spans="1:4" x14ac:dyDescent="0.2">
      <c r="A84" t="s">
        <v>281</v>
      </c>
      <c r="B84" t="s">
        <v>105</v>
      </c>
      <c r="C84">
        <v>20</v>
      </c>
      <c r="D84">
        <v>144</v>
      </c>
    </row>
    <row r="85" spans="1:4" x14ac:dyDescent="0.2">
      <c r="A85" t="s">
        <v>173</v>
      </c>
      <c r="B85" t="s">
        <v>11</v>
      </c>
      <c r="C85">
        <v>26</v>
      </c>
      <c r="D85">
        <v>124</v>
      </c>
    </row>
    <row r="86" spans="1:4" x14ac:dyDescent="0.2">
      <c r="A86" t="s">
        <v>51</v>
      </c>
      <c r="B86" t="s">
        <v>373</v>
      </c>
      <c r="C86">
        <v>5</v>
      </c>
      <c r="D86">
        <v>29</v>
      </c>
    </row>
    <row r="87" spans="1:4" x14ac:dyDescent="0.2">
      <c r="A87" t="s">
        <v>230</v>
      </c>
      <c r="B87" t="s">
        <v>7</v>
      </c>
      <c r="C87">
        <v>6</v>
      </c>
      <c r="D87">
        <v>61</v>
      </c>
    </row>
    <row r="88" spans="1:4" x14ac:dyDescent="0.2">
      <c r="A88" t="s">
        <v>382</v>
      </c>
      <c r="B88" t="s">
        <v>10</v>
      </c>
      <c r="C88">
        <v>9</v>
      </c>
      <c r="D88">
        <v>43</v>
      </c>
    </row>
    <row r="89" spans="1:4" x14ac:dyDescent="0.2">
      <c r="A89" t="s">
        <v>195</v>
      </c>
      <c r="B89" t="s">
        <v>66</v>
      </c>
      <c r="C89">
        <v>28</v>
      </c>
      <c r="D89">
        <v>105</v>
      </c>
    </row>
    <row r="90" spans="1:4" x14ac:dyDescent="0.2">
      <c r="A90" t="s">
        <v>118</v>
      </c>
      <c r="B90" t="s">
        <v>105</v>
      </c>
      <c r="C90">
        <v>10</v>
      </c>
      <c r="D90">
        <v>86</v>
      </c>
    </row>
    <row r="91" spans="1:4" x14ac:dyDescent="0.2">
      <c r="A91" t="s">
        <v>540</v>
      </c>
      <c r="B91" t="s">
        <v>47</v>
      </c>
      <c r="C91">
        <v>4</v>
      </c>
      <c r="D91">
        <v>26</v>
      </c>
    </row>
    <row r="92" spans="1:4" x14ac:dyDescent="0.2">
      <c r="A92" t="s">
        <v>451</v>
      </c>
      <c r="B92" t="s">
        <v>86</v>
      </c>
      <c r="C92">
        <v>2</v>
      </c>
      <c r="D92">
        <v>14</v>
      </c>
    </row>
    <row r="93" spans="1:4" x14ac:dyDescent="0.2">
      <c r="A93" t="s">
        <v>56</v>
      </c>
      <c r="B93" t="s">
        <v>47</v>
      </c>
      <c r="C93">
        <v>22</v>
      </c>
      <c r="D93">
        <v>78</v>
      </c>
    </row>
    <row r="94" spans="1:4" x14ac:dyDescent="0.2">
      <c r="A94" t="s">
        <v>231</v>
      </c>
      <c r="B94" t="s">
        <v>105</v>
      </c>
      <c r="C94">
        <v>5</v>
      </c>
      <c r="D94">
        <v>50</v>
      </c>
    </row>
    <row r="95" spans="1:4" x14ac:dyDescent="0.2">
      <c r="A95" t="s">
        <v>376</v>
      </c>
      <c r="B95" t="s">
        <v>30</v>
      </c>
      <c r="C95">
        <v>3</v>
      </c>
      <c r="D95">
        <v>37</v>
      </c>
    </row>
    <row r="96" spans="1:4" x14ac:dyDescent="0.2">
      <c r="A96" t="s">
        <v>377</v>
      </c>
      <c r="B96" t="s">
        <v>18</v>
      </c>
      <c r="C96">
        <v>3</v>
      </c>
      <c r="D96">
        <v>31</v>
      </c>
    </row>
    <row r="97" spans="1:4" x14ac:dyDescent="0.2">
      <c r="A97" t="s">
        <v>452</v>
      </c>
      <c r="B97" t="s">
        <v>49</v>
      </c>
      <c r="C97">
        <v>1</v>
      </c>
      <c r="D97">
        <v>14</v>
      </c>
    </row>
    <row r="98" spans="1:4" x14ac:dyDescent="0.2">
      <c r="A98" t="s">
        <v>422</v>
      </c>
      <c r="B98" t="s">
        <v>37</v>
      </c>
      <c r="C98">
        <v>4</v>
      </c>
      <c r="D98">
        <v>43</v>
      </c>
    </row>
    <row r="99" spans="1:4" x14ac:dyDescent="0.2">
      <c r="A99" t="s">
        <v>375</v>
      </c>
      <c r="B99" t="s">
        <v>86</v>
      </c>
      <c r="C99">
        <v>3</v>
      </c>
      <c r="D99">
        <v>33</v>
      </c>
    </row>
    <row r="100" spans="1:4" x14ac:dyDescent="0.2">
      <c r="A100" t="s">
        <v>57</v>
      </c>
      <c r="B100" t="s">
        <v>27</v>
      </c>
      <c r="C100">
        <v>1</v>
      </c>
      <c r="D100">
        <v>17</v>
      </c>
    </row>
    <row r="101" spans="1:4" x14ac:dyDescent="0.2">
      <c r="A101" t="s">
        <v>320</v>
      </c>
      <c r="B101" t="s">
        <v>64</v>
      </c>
      <c r="C101">
        <v>11</v>
      </c>
      <c r="D101">
        <v>44</v>
      </c>
    </row>
    <row r="102" spans="1:4" x14ac:dyDescent="0.2">
      <c r="A102" t="s">
        <v>298</v>
      </c>
      <c r="B102" t="s">
        <v>20</v>
      </c>
      <c r="C102">
        <v>18</v>
      </c>
      <c r="D102">
        <v>84</v>
      </c>
    </row>
    <row r="103" spans="1:4" x14ac:dyDescent="0.2">
      <c r="A103" t="s">
        <v>181</v>
      </c>
      <c r="B103" t="s">
        <v>32</v>
      </c>
      <c r="C103">
        <v>29</v>
      </c>
      <c r="D103">
        <v>113</v>
      </c>
    </row>
    <row r="104" spans="1:4" x14ac:dyDescent="0.2">
      <c r="A104" t="s">
        <v>243</v>
      </c>
      <c r="B104" t="s">
        <v>61</v>
      </c>
      <c r="C104">
        <v>24</v>
      </c>
      <c r="D104">
        <v>94</v>
      </c>
    </row>
    <row r="105" spans="1:4" x14ac:dyDescent="0.2">
      <c r="A105" t="s">
        <v>408</v>
      </c>
      <c r="B105" t="s">
        <v>86</v>
      </c>
      <c r="C105">
        <v>5</v>
      </c>
      <c r="D105">
        <v>63</v>
      </c>
    </row>
    <row r="106" spans="1:4" x14ac:dyDescent="0.2">
      <c r="A106" t="s">
        <v>378</v>
      </c>
      <c r="B106" t="s">
        <v>49</v>
      </c>
      <c r="C106">
        <v>5</v>
      </c>
      <c r="D106">
        <v>38</v>
      </c>
    </row>
    <row r="107" spans="1:4" x14ac:dyDescent="0.2">
      <c r="A107" t="s">
        <v>294</v>
      </c>
      <c r="B107" t="s">
        <v>41</v>
      </c>
      <c r="C107">
        <v>18</v>
      </c>
      <c r="D107">
        <v>76</v>
      </c>
    </row>
    <row r="108" spans="1:4" x14ac:dyDescent="0.2">
      <c r="A108" t="s">
        <v>478</v>
      </c>
      <c r="B108" t="s">
        <v>37</v>
      </c>
      <c r="C108">
        <v>2</v>
      </c>
      <c r="D108">
        <v>13</v>
      </c>
    </row>
    <row r="109" spans="1:4" x14ac:dyDescent="0.2">
      <c r="A109" t="s">
        <v>374</v>
      </c>
      <c r="B109" t="s">
        <v>37</v>
      </c>
      <c r="C109">
        <v>1</v>
      </c>
      <c r="D109">
        <v>20</v>
      </c>
    </row>
    <row r="110" spans="1:4" x14ac:dyDescent="0.2">
      <c r="A110" t="s">
        <v>381</v>
      </c>
      <c r="B110" t="s">
        <v>10</v>
      </c>
      <c r="C110">
        <v>1</v>
      </c>
      <c r="D110">
        <v>12</v>
      </c>
    </row>
    <row r="111" spans="1:4" x14ac:dyDescent="0.2">
      <c r="A111" t="s">
        <v>288</v>
      </c>
      <c r="B111" t="s">
        <v>39</v>
      </c>
      <c r="C111">
        <v>2</v>
      </c>
      <c r="D111">
        <v>20</v>
      </c>
    </row>
    <row r="112" spans="1:4" x14ac:dyDescent="0.2">
      <c r="A112" t="s">
        <v>131</v>
      </c>
      <c r="B112" t="s">
        <v>25</v>
      </c>
      <c r="C112">
        <v>5</v>
      </c>
      <c r="D112">
        <v>99</v>
      </c>
    </row>
    <row r="113" spans="1:4" x14ac:dyDescent="0.2">
      <c r="A113" t="s">
        <v>453</v>
      </c>
      <c r="B113" t="s">
        <v>7</v>
      </c>
      <c r="C113">
        <v>6</v>
      </c>
      <c r="D113">
        <v>28</v>
      </c>
    </row>
    <row r="114" spans="1:4" x14ac:dyDescent="0.2">
      <c r="A114" t="s">
        <v>395</v>
      </c>
      <c r="B114" t="s">
        <v>41</v>
      </c>
      <c r="C114">
        <v>11</v>
      </c>
      <c r="D114">
        <v>49</v>
      </c>
    </row>
    <row r="115" spans="1:4" x14ac:dyDescent="0.2">
      <c r="A115" t="s">
        <v>399</v>
      </c>
      <c r="B115" t="s">
        <v>21</v>
      </c>
      <c r="C115">
        <v>4</v>
      </c>
      <c r="D115">
        <v>50</v>
      </c>
    </row>
    <row r="116" spans="1:4" x14ac:dyDescent="0.2">
      <c r="A116" t="s">
        <v>470</v>
      </c>
      <c r="B116" t="s">
        <v>68</v>
      </c>
      <c r="C116">
        <v>1</v>
      </c>
      <c r="D116">
        <v>13</v>
      </c>
    </row>
    <row r="117" spans="1:4" x14ac:dyDescent="0.2">
      <c r="A117" t="s">
        <v>104</v>
      </c>
      <c r="B117" t="s">
        <v>105</v>
      </c>
      <c r="C117">
        <v>22</v>
      </c>
      <c r="D117">
        <v>136</v>
      </c>
    </row>
    <row r="118" spans="1:4" x14ac:dyDescent="0.2">
      <c r="A118" t="s">
        <v>424</v>
      </c>
      <c r="B118" t="s">
        <v>39</v>
      </c>
      <c r="C118">
        <v>4</v>
      </c>
      <c r="D118">
        <v>20</v>
      </c>
    </row>
    <row r="119" spans="1:4" x14ac:dyDescent="0.2">
      <c r="A119" t="s">
        <v>175</v>
      </c>
      <c r="B119" t="s">
        <v>32</v>
      </c>
      <c r="C119">
        <v>2</v>
      </c>
      <c r="D119">
        <v>27</v>
      </c>
    </row>
    <row r="120" spans="1:4" x14ac:dyDescent="0.2">
      <c r="A120" t="s">
        <v>106</v>
      </c>
      <c r="B120" t="s">
        <v>48</v>
      </c>
      <c r="C120">
        <v>5</v>
      </c>
      <c r="D120">
        <v>43</v>
      </c>
    </row>
    <row r="121" spans="1:4" x14ac:dyDescent="0.2">
      <c r="A121" t="s">
        <v>426</v>
      </c>
      <c r="B121" t="s">
        <v>46</v>
      </c>
      <c r="C121">
        <v>10</v>
      </c>
      <c r="D121">
        <v>48</v>
      </c>
    </row>
    <row r="122" spans="1:4" x14ac:dyDescent="0.2">
      <c r="A122" t="s">
        <v>541</v>
      </c>
      <c r="B122" t="s">
        <v>47</v>
      </c>
      <c r="C122">
        <v>1</v>
      </c>
      <c r="D122">
        <v>14</v>
      </c>
    </row>
    <row r="123" spans="1:4" x14ac:dyDescent="0.2">
      <c r="A123" t="s">
        <v>81</v>
      </c>
      <c r="B123" t="s">
        <v>53</v>
      </c>
      <c r="C123">
        <v>18</v>
      </c>
      <c r="D123">
        <v>89</v>
      </c>
    </row>
    <row r="124" spans="1:4" x14ac:dyDescent="0.2">
      <c r="A124" t="s">
        <v>380</v>
      </c>
      <c r="B124" t="s">
        <v>105</v>
      </c>
      <c r="C124">
        <v>4</v>
      </c>
      <c r="D124">
        <v>60</v>
      </c>
    </row>
  </sheetData>
  <sortState xmlns:xlrd2="http://schemas.microsoft.com/office/spreadsheetml/2017/richdata2" ref="A2:D278">
    <sortCondition descending="1" ref="D1:D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</vt:lpstr>
      <vt:lpstr>Teams</vt:lpstr>
      <vt:lpstr>Bullpens</vt:lpstr>
      <vt:lpstr>Injuries</vt:lpstr>
      <vt:lpstr>RHP</vt:lpstr>
      <vt:lpstr>LHP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Tschopp</dc:creator>
  <cp:lastModifiedBy>Neil Tschopp</cp:lastModifiedBy>
  <dcterms:created xsi:type="dcterms:W3CDTF">2021-04-30T03:37:30Z</dcterms:created>
  <dcterms:modified xsi:type="dcterms:W3CDTF">2021-06-21T09:51:42Z</dcterms:modified>
</cp:coreProperties>
</file>