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3646b12107c828/文件/碩士研究/code/"/>
    </mc:Choice>
  </mc:AlternateContent>
  <xr:revisionPtr revIDLastSave="65" documentId="11_BAB9F4A1A3E4C87DB01788AB913E9D409B4F44C1" xr6:coauthVersionLast="47" xr6:coauthVersionMax="47" xr10:uidLastSave="{A219E910-D420-4B81-8F15-3AECD08350F2}"/>
  <bookViews>
    <workbookView xWindow="-120" yWindow="-120" windowWidth="29040" windowHeight="16440" firstSheet="1" activeTab="1" xr2:uid="{00000000-000D-0000-FFFF-FFFF00000000}"/>
  </bookViews>
  <sheets>
    <sheet name="database0126" sheetId="1" r:id="rId1"/>
    <sheet name="cal" sheetId="2" r:id="rId2"/>
    <sheet name="工作表1" sheetId="3" r:id="rId3"/>
  </sheets>
  <definedNames>
    <definedName name="_xlnm._FilterDatabase" localSheetId="0" hidden="1">database0126!$A$2:$J$18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G56" i="1"/>
  <c r="H54" i="1"/>
  <c r="G54" i="1"/>
  <c r="H53" i="1"/>
  <c r="G53" i="1"/>
  <c r="H52" i="1"/>
  <c r="G52" i="1"/>
  <c r="H49" i="1"/>
  <c r="G49" i="1"/>
  <c r="H46" i="1"/>
  <c r="G46" i="1"/>
  <c r="H43" i="1"/>
  <c r="G43" i="1"/>
  <c r="AB17" i="2" a="1"/>
  <c r="AB17" i="2"/>
  <c r="AA17" i="2" a="1"/>
  <c r="AA17" i="2"/>
  <c r="Z17" i="2" a="1"/>
  <c r="Z17" i="2"/>
  <c r="Y17" i="2" a="1"/>
  <c r="Y17" i="2"/>
  <c r="X17" i="2" a="1"/>
  <c r="X17" i="2"/>
  <c r="W17" i="2" a="1"/>
  <c r="W17" i="2"/>
  <c r="V17" i="2" a="1"/>
  <c r="V17" i="2"/>
  <c r="E18" i="3"/>
  <c r="D6" i="3"/>
  <c r="D5" i="3"/>
  <c r="D4" i="3"/>
  <c r="D3" i="3"/>
  <c r="D2" i="3"/>
  <c r="BN31" i="2"/>
  <c r="BF31" i="2"/>
  <c r="AX31" i="2"/>
  <c r="AP31" i="2"/>
  <c r="BN30" i="2"/>
  <c r="BF30" i="2"/>
  <c r="AX30" i="2"/>
  <c r="AP30" i="2"/>
  <c r="BN29" i="2"/>
  <c r="BF29" i="2"/>
  <c r="AX29" i="2"/>
  <c r="AP29" i="2"/>
  <c r="BP27" i="2" a="1"/>
  <c r="BP31" i="2" s="1"/>
  <c r="BO27" i="2" a="1"/>
  <c r="BO27" i="2" s="1"/>
  <c r="BH27" i="2" a="1"/>
  <c r="BH27" i="2" s="1"/>
  <c r="BG27" i="2" a="1"/>
  <c r="BG31" i="2" s="1"/>
  <c r="AZ27" i="2" a="1"/>
  <c r="AZ31" i="2" s="1"/>
  <c r="AY27" i="2" a="1"/>
  <c r="AR27" i="2" a="1"/>
  <c r="AR28" i="2" s="1"/>
  <c r="AQ27" i="2" a="1"/>
  <c r="BM17" i="2" a="1"/>
  <c r="BM18" i="2" s="1"/>
  <c r="BL17" i="2" a="1"/>
  <c r="BL17" i="2" s="1"/>
  <c r="BL13" i="2" s="1"/>
  <c r="AW17" i="2" a="1"/>
  <c r="AW18" i="2" s="1"/>
  <c r="AV17" i="2" a="1"/>
  <c r="AV17" i="2" s="1"/>
  <c r="AV13" i="2" s="1"/>
  <c r="AK17" i="2" a="1"/>
  <c r="AK19" i="2" s="1"/>
  <c r="AJ17" i="2" a="1"/>
  <c r="AJ18" i="2" s="1"/>
  <c r="AI17" i="2" a="1"/>
  <c r="AI18" i="2" s="1"/>
  <c r="AH17" i="2" a="1"/>
  <c r="AH17" i="2" s="1"/>
  <c r="AG17" i="2" a="1"/>
  <c r="AG18" i="2" s="1"/>
  <c r="AF17" i="2" a="1"/>
  <c r="AF19" i="2" s="1"/>
  <c r="AE17" i="2" a="1"/>
  <c r="AE17" i="2" s="1"/>
  <c r="S17" i="2" a="1"/>
  <c r="S19" i="2" s="1"/>
  <c r="R17" i="2" a="1"/>
  <c r="R17" i="2" s="1"/>
  <c r="Q17" i="2" a="1"/>
  <c r="Q17" i="2" s="1"/>
  <c r="P17" i="2" a="1"/>
  <c r="P18" i="2" s="1"/>
  <c r="O17" i="2" a="1"/>
  <c r="O18" i="2" s="1"/>
  <c r="N17" i="2" a="1"/>
  <c r="N18" i="2" s="1"/>
  <c r="M17" i="2" a="1"/>
  <c r="M19" i="2" s="1"/>
  <c r="J17" i="2" a="1"/>
  <c r="J19" i="2" s="1"/>
  <c r="BM7" i="2" a="1"/>
  <c r="BM7" i="2" s="1"/>
  <c r="BM3" i="2" s="1"/>
  <c r="BL7" i="2" a="1"/>
  <c r="BL9" i="2" s="1"/>
  <c r="BE7" i="2" a="1"/>
  <c r="BE8" i="2" s="1"/>
  <c r="BD7" i="2" a="1"/>
  <c r="BD9" i="2" s="1"/>
  <c r="AW7" i="2" a="1"/>
  <c r="AW7" i="2" s="1"/>
  <c r="AW3" i="2" s="1"/>
  <c r="AV7" i="2" a="1"/>
  <c r="AV9" i="2" s="1"/>
  <c r="AO7" i="2" a="1"/>
  <c r="AO7" i="2" s="1"/>
  <c r="AO3" i="2" s="1"/>
  <c r="AN7" i="2" a="1"/>
  <c r="AN7" i="2" s="1"/>
  <c r="AN3" i="2" s="1"/>
  <c r="AK7" i="2" a="1"/>
  <c r="AK7" i="2" s="1"/>
  <c r="AJ7" i="2" a="1"/>
  <c r="AJ8" i="2" s="1"/>
  <c r="AI7" i="2" a="1"/>
  <c r="AI8" i="2" s="1"/>
  <c r="AH7" i="2" a="1"/>
  <c r="AH7" i="2" s="1"/>
  <c r="AG7" i="2" a="1"/>
  <c r="AG9" i="2" s="1"/>
  <c r="AF7" i="2" a="1"/>
  <c r="AF10" i="2" s="1"/>
  <c r="AE7" i="2" a="1"/>
  <c r="AE9" i="2" s="1"/>
  <c r="AB7" i="2" a="1"/>
  <c r="AB9" i="2" s="1"/>
  <c r="AA7" i="2" a="1"/>
  <c r="AA9" i="2" s="1"/>
  <c r="Z7" i="2" a="1"/>
  <c r="Z9" i="2" s="1"/>
  <c r="Y7" i="2" a="1"/>
  <c r="Y9" i="2" s="1"/>
  <c r="X7" i="2" a="1"/>
  <c r="X9" i="2" s="1"/>
  <c r="W7" i="2" a="1"/>
  <c r="W8" i="2" s="1"/>
  <c r="V7" i="2" a="1"/>
  <c r="V8" i="2" s="1"/>
  <c r="S7" i="2" a="1"/>
  <c r="S7" i="2" s="1"/>
  <c r="R7" i="2" a="1"/>
  <c r="R8" i="2" s="1"/>
  <c r="Q7" i="2" a="1"/>
  <c r="Q8" i="2" s="1"/>
  <c r="P7" i="2" a="1"/>
  <c r="P9" i="2" s="1"/>
  <c r="O7" i="2" a="1"/>
  <c r="O8" i="2" s="1"/>
  <c r="N7" i="2" a="1"/>
  <c r="N9" i="2" s="1"/>
  <c r="M7" i="2" a="1"/>
  <c r="M9" i="2" s="1"/>
  <c r="J7" i="2" a="1"/>
  <c r="J9" i="2" s="1"/>
  <c r="I7" i="2" a="1"/>
  <c r="I9" i="2" s="1"/>
  <c r="H7" i="2" a="1"/>
  <c r="H9" i="2" s="1"/>
  <c r="G7" i="2" a="1"/>
  <c r="G9" i="2" s="1"/>
  <c r="F7" i="2" a="1"/>
  <c r="F9" i="2" s="1"/>
  <c r="E7" i="2" a="1"/>
  <c r="E7" i="2" s="1"/>
  <c r="D7" i="2" a="1"/>
  <c r="D8" i="2" s="1"/>
  <c r="N43" i="1"/>
  <c r="I17" i="2" s="1" a="1"/>
  <c r="I18" i="2" s="1"/>
  <c r="H42" i="1"/>
  <c r="G42" i="1"/>
  <c r="H41" i="1"/>
  <c r="G41" i="1"/>
  <c r="H40" i="1"/>
  <c r="BE17" i="2" s="1" a="1"/>
  <c r="BE17" i="2" s="1"/>
  <c r="H39" i="1"/>
  <c r="G39" i="1" s="1"/>
  <c r="AN17" i="2" s="1" a="1"/>
  <c r="AN17" i="2" s="1"/>
  <c r="AN13" i="2" s="1"/>
  <c r="H38" i="1"/>
  <c r="G38" i="1" s="1"/>
  <c r="H37" i="1"/>
  <c r="G37" i="1"/>
  <c r="H36" i="1"/>
  <c r="G36" i="1" s="1"/>
  <c r="H35" i="1"/>
  <c r="G35" i="1"/>
  <c r="H34" i="1"/>
  <c r="G34" i="1"/>
  <c r="H33" i="1"/>
  <c r="G33" i="1" s="1"/>
  <c r="H32" i="1"/>
  <c r="G32" i="1" s="1"/>
  <c r="H31" i="1"/>
  <c r="G31" i="1"/>
  <c r="H30" i="1"/>
  <c r="G30" i="1"/>
  <c r="H17" i="2" s="1" a="1"/>
  <c r="H17" i="2" s="1"/>
  <c r="H29" i="1"/>
  <c r="G29" i="1" s="1"/>
  <c r="G17" i="2" s="1" a="1"/>
  <c r="G18" i="2" s="1"/>
  <c r="H28" i="1"/>
  <c r="G28" i="1"/>
  <c r="F17" i="2" s="1" a="1"/>
  <c r="F18" i="2" s="1"/>
  <c r="H27" i="1"/>
  <c r="G27" i="1" s="1"/>
  <c r="E17" i="2" s="1" a="1"/>
  <c r="E17" i="2" s="1"/>
  <c r="H26" i="1"/>
  <c r="G26" i="1" s="1"/>
  <c r="D17" i="2" s="1" a="1"/>
  <c r="D20" i="2" s="1"/>
  <c r="AQ31" i="2" l="1"/>
  <c r="AQ29" i="2"/>
  <c r="AY27" i="2"/>
  <c r="AY28" i="2"/>
  <c r="AR29" i="2"/>
  <c r="AZ28" i="2"/>
  <c r="AR30" i="2"/>
  <c r="AZ29" i="2"/>
  <c r="AQ28" i="2"/>
  <c r="BD17" i="2" a="1"/>
  <c r="BD17" i="2" s="1"/>
  <c r="BD13" i="2" s="1"/>
  <c r="G40" i="1"/>
  <c r="AO17" i="2" s="1" a="1"/>
  <c r="AO17" i="2" s="1"/>
  <c r="AO13" i="2" s="1"/>
  <c r="AO27" i="2" s="1" a="1"/>
  <c r="AO28" i="2" s="1"/>
  <c r="AQ30" i="2"/>
  <c r="AY29" i="2"/>
  <c r="F17" i="2"/>
  <c r="Z7" i="2"/>
  <c r="AV7" i="2"/>
  <c r="AV3" i="2" s="1"/>
  <c r="AV27" i="2" s="1" a="1"/>
  <c r="AE8" i="2"/>
  <c r="S9" i="2"/>
  <c r="BL7" i="2"/>
  <c r="BL3" i="2" s="1"/>
  <c r="BL27" i="2" s="1" a="1"/>
  <c r="BL27" i="2" s="1"/>
  <c r="AJ7" i="2"/>
  <c r="M8" i="2"/>
  <c r="AJ9" i="2"/>
  <c r="BM8" i="2"/>
  <c r="AN27" i="2" a="1"/>
  <c r="AN27" i="2" s="1"/>
  <c r="AE7" i="2"/>
  <c r="N8" i="2"/>
  <c r="R18" i="2"/>
  <c r="R14" i="2" s="1"/>
  <c r="AI7" i="2"/>
  <c r="J17" i="2"/>
  <c r="Z14" i="2"/>
  <c r="AJ17" i="2"/>
  <c r="AV8" i="2"/>
  <c r="AG8" i="2"/>
  <c r="H7" i="2"/>
  <c r="H8" i="2"/>
  <c r="P8" i="2"/>
  <c r="Z8" i="2"/>
  <c r="AI9" i="2"/>
  <c r="J18" i="2"/>
  <c r="E18" i="2"/>
  <c r="E14" i="2" s="1"/>
  <c r="AK18" i="2"/>
  <c r="D7" i="2"/>
  <c r="M7" i="2"/>
  <c r="S8" i="2"/>
  <c r="E19" i="2"/>
  <c r="N19" i="2"/>
  <c r="X14" i="2"/>
  <c r="AE20" i="2"/>
  <c r="E10" i="2"/>
  <c r="AG7" i="2"/>
  <c r="O9" i="2"/>
  <c r="R9" i="2"/>
  <c r="W9" i="2"/>
  <c r="E8" i="2"/>
  <c r="P7" i="2"/>
  <c r="W10" i="2"/>
  <c r="AH8" i="2"/>
  <c r="AK8" i="2"/>
  <c r="AW8" i="2"/>
  <c r="H18" i="2"/>
  <c r="H13" i="2" s="1"/>
  <c r="M20" i="2"/>
  <c r="AE18" i="2"/>
  <c r="AE14" i="2" s="1"/>
  <c r="AH18" i="2"/>
  <c r="AH14" i="2" s="1"/>
  <c r="BE18" i="2"/>
  <c r="BE13" i="2" s="1"/>
  <c r="BH28" i="2"/>
  <c r="E9" i="2"/>
  <c r="X7" i="2"/>
  <c r="AA7" i="2"/>
  <c r="AF7" i="2"/>
  <c r="AH9" i="2"/>
  <c r="AK9" i="2"/>
  <c r="AK4" i="2" s="1"/>
  <c r="BD7" i="2"/>
  <c r="BD3" i="2" s="1"/>
  <c r="I17" i="2"/>
  <c r="N17" i="2"/>
  <c r="Q18" i="2"/>
  <c r="Q14" i="2" s="1"/>
  <c r="AE19" i="2"/>
  <c r="AI17" i="2"/>
  <c r="AR31" i="2"/>
  <c r="AY30" i="2"/>
  <c r="BH29" i="2"/>
  <c r="BO28" i="2"/>
  <c r="AQ27" i="2"/>
  <c r="AY31" i="2"/>
  <c r="BH30" i="2"/>
  <c r="BO29" i="2"/>
  <c r="F7" i="2"/>
  <c r="I7" i="2"/>
  <c r="N7" i="2"/>
  <c r="X8" i="2"/>
  <c r="AA8" i="2"/>
  <c r="AF8" i="2"/>
  <c r="BD8" i="2"/>
  <c r="AF17" i="2"/>
  <c r="BM17" i="2"/>
  <c r="BM13" i="2" s="1"/>
  <c r="BM27" i="2" s="1" a="1"/>
  <c r="AZ27" i="2"/>
  <c r="BH31" i="2"/>
  <c r="BO30" i="2"/>
  <c r="Q7" i="2"/>
  <c r="V7" i="2"/>
  <c r="AF9" i="2"/>
  <c r="BG27" i="2"/>
  <c r="BO31" i="2"/>
  <c r="Y7" i="2"/>
  <c r="AB7" i="2"/>
  <c r="BE7" i="2"/>
  <c r="BE3" i="2" s="1"/>
  <c r="O17" i="2"/>
  <c r="S17" i="2"/>
  <c r="AF18" i="2"/>
  <c r="AW17" i="2"/>
  <c r="AW13" i="2" s="1"/>
  <c r="AW27" i="2" s="1" a="1"/>
  <c r="BP27" i="2"/>
  <c r="F8" i="2"/>
  <c r="I8" i="2"/>
  <c r="BG28" i="2"/>
  <c r="G7" i="2"/>
  <c r="J7" i="2"/>
  <c r="N10" i="2"/>
  <c r="Q9" i="2"/>
  <c r="V9" i="2"/>
  <c r="Y8" i="2"/>
  <c r="AB8" i="2"/>
  <c r="D17" i="2"/>
  <c r="G17" i="2"/>
  <c r="S18" i="2"/>
  <c r="AG17" i="2"/>
  <c r="AK17" i="2"/>
  <c r="AZ30" i="2"/>
  <c r="BG29" i="2"/>
  <c r="BP28" i="2"/>
  <c r="O7" i="2"/>
  <c r="R7" i="2"/>
  <c r="W7" i="2"/>
  <c r="M17" i="2"/>
  <c r="P17" i="2"/>
  <c r="AR27" i="2"/>
  <c r="BG30" i="2"/>
  <c r="BP29" i="2"/>
  <c r="D9" i="2"/>
  <c r="G8" i="2"/>
  <c r="J8" i="2"/>
  <c r="D18" i="2"/>
  <c r="BP30" i="2"/>
  <c r="BL8" i="2"/>
  <c r="D19" i="2"/>
  <c r="M18" i="2"/>
  <c r="AH3" i="2" l="1"/>
  <c r="Q13" i="2"/>
  <c r="H14" i="2"/>
  <c r="AH4" i="2"/>
  <c r="E4" i="2"/>
  <c r="S4" i="2"/>
  <c r="R13" i="2"/>
  <c r="E13" i="2"/>
  <c r="P14" i="2"/>
  <c r="P13" i="2"/>
  <c r="M14" i="2"/>
  <c r="M13" i="2"/>
  <c r="G14" i="2"/>
  <c r="G13" i="2"/>
  <c r="D14" i="2"/>
  <c r="D13" i="2"/>
  <c r="S14" i="2"/>
  <c r="S13" i="2"/>
  <c r="O14" i="2"/>
  <c r="O13" i="2"/>
  <c r="N14" i="2"/>
  <c r="N13" i="2"/>
  <c r="I14" i="2"/>
  <c r="I13" i="2"/>
  <c r="J14" i="2"/>
  <c r="J13" i="2"/>
  <c r="F14" i="2"/>
  <c r="F13" i="2"/>
  <c r="BE27" i="2" a="1"/>
  <c r="BE28" i="2" s="1"/>
  <c r="AK3" i="2"/>
  <c r="Z13" i="2"/>
  <c r="X13" i="2"/>
  <c r="E3" i="2"/>
  <c r="S3" i="2"/>
  <c r="AG4" i="2"/>
  <c r="AH13" i="2"/>
  <c r="AE13" i="2"/>
  <c r="AB14" i="2"/>
  <c r="AB13" i="2"/>
  <c r="V14" i="2"/>
  <c r="AI4" i="2"/>
  <c r="AV27" i="2"/>
  <c r="AV28" i="2"/>
  <c r="AO27" i="2"/>
  <c r="AP27" i="2" s="1"/>
  <c r="AG3" i="2"/>
  <c r="Z4" i="2"/>
  <c r="Z3" i="2"/>
  <c r="AN28" i="2"/>
  <c r="AP28" i="2" s="1"/>
  <c r="BL28" i="2"/>
  <c r="AJ4" i="2"/>
  <c r="AJ3" i="2"/>
  <c r="AI3" i="2"/>
  <c r="AE3" i="2"/>
  <c r="AE4" i="2"/>
  <c r="AJ13" i="2"/>
  <c r="AJ14" i="2"/>
  <c r="D3" i="2"/>
  <c r="D4" i="2"/>
  <c r="M3" i="2"/>
  <c r="M4" i="2"/>
  <c r="H3" i="2"/>
  <c r="H4" i="2"/>
  <c r="AW28" i="2"/>
  <c r="AW27" i="2"/>
  <c r="BM28" i="2"/>
  <c r="BM27" i="2"/>
  <c r="AA4" i="2"/>
  <c r="AA3" i="2"/>
  <c r="AK14" i="2"/>
  <c r="AK13" i="2"/>
  <c r="AG14" i="2"/>
  <c r="AG13" i="2"/>
  <c r="V4" i="2"/>
  <c r="V3" i="2"/>
  <c r="X4" i="2"/>
  <c r="X3" i="2"/>
  <c r="P4" i="2"/>
  <c r="P3" i="2"/>
  <c r="F4" i="2"/>
  <c r="F3" i="2"/>
  <c r="N4" i="2"/>
  <c r="N3" i="2"/>
  <c r="W4" i="2"/>
  <c r="W3" i="2"/>
  <c r="R4" i="2"/>
  <c r="R3" i="2"/>
  <c r="BD27" i="2" a="1"/>
  <c r="AF4" i="2"/>
  <c r="AF3" i="2"/>
  <c r="Q4" i="2"/>
  <c r="Q3" i="2"/>
  <c r="AI14" i="2"/>
  <c r="AI13" i="2"/>
  <c r="I4" i="2"/>
  <c r="I3" i="2"/>
  <c r="O4" i="2"/>
  <c r="O3" i="2"/>
  <c r="AF14" i="2"/>
  <c r="AF13" i="2"/>
  <c r="J4" i="2"/>
  <c r="J3" i="2"/>
  <c r="AB4" i="2"/>
  <c r="AB3" i="2"/>
  <c r="G4" i="2"/>
  <c r="G3" i="2"/>
  <c r="Y4" i="2"/>
  <c r="Y3" i="2"/>
  <c r="BN27" i="2"/>
  <c r="BE27" i="2" l="1"/>
  <c r="AX28" i="2"/>
  <c r="AA13" i="2"/>
  <c r="AA14" i="2"/>
  <c r="Y14" i="2"/>
  <c r="Y13" i="2"/>
  <c r="W14" i="2"/>
  <c r="W13" i="2"/>
  <c r="V13" i="2"/>
  <c r="AX27" i="2"/>
  <c r="BN28" i="2"/>
  <c r="AE27" i="2" a="1"/>
  <c r="AE31" i="2" s="1"/>
  <c r="AH27" i="2" a="1"/>
  <c r="AH33" i="2" s="1"/>
  <c r="G27" i="2" a="1"/>
  <c r="G33" i="2" s="1"/>
  <c r="AF27" i="2" a="1"/>
  <c r="AF29" i="2" s="1"/>
  <c r="AI27" i="2" a="1"/>
  <c r="AI33" i="2" s="1"/>
  <c r="D27" i="2" a="1"/>
  <c r="D30" i="2" s="1"/>
  <c r="M27" i="2" a="1"/>
  <c r="P27" i="2" a="1"/>
  <c r="V27" i="2" a="1"/>
  <c r="BD28" i="2"/>
  <c r="BF28" i="2" s="1"/>
  <c r="BD27" i="2"/>
  <c r="BF27" i="2" s="1"/>
  <c r="Y27" i="2" a="1"/>
  <c r="Z27" i="2" l="1" a="1"/>
  <c r="G27" i="2"/>
  <c r="G28" i="2"/>
  <c r="G29" i="2"/>
  <c r="G30" i="2"/>
  <c r="G32" i="2"/>
  <c r="AH29" i="2"/>
  <c r="AH27" i="2"/>
  <c r="AE32" i="2"/>
  <c r="Z28" i="2"/>
  <c r="Z31" i="2"/>
  <c r="Z30" i="2"/>
  <c r="Z33" i="2"/>
  <c r="Z27" i="2"/>
  <c r="Z29" i="2"/>
  <c r="Z32" i="2"/>
  <c r="AE33" i="2"/>
  <c r="AE28" i="2"/>
  <c r="AE29" i="2"/>
  <c r="AG29" i="2" s="1"/>
  <c r="W27" i="2" a="1"/>
  <c r="AE27" i="2"/>
  <c r="AE30" i="2"/>
  <c r="G31" i="2"/>
  <c r="D31" i="2"/>
  <c r="D32" i="2"/>
  <c r="AI28" i="2"/>
  <c r="D33" i="2"/>
  <c r="D27" i="2"/>
  <c r="D28" i="2"/>
  <c r="AF32" i="2"/>
  <c r="AF33" i="2"/>
  <c r="AH28" i="2"/>
  <c r="AF30" i="2"/>
  <c r="D29" i="2"/>
  <c r="AH30" i="2"/>
  <c r="AH32" i="2"/>
  <c r="AH31" i="2"/>
  <c r="AF27" i="2"/>
  <c r="AF28" i="2"/>
  <c r="AF31" i="2"/>
  <c r="AG31" i="2" s="1"/>
  <c r="AI29" i="2"/>
  <c r="AI30" i="2"/>
  <c r="AI31" i="2"/>
  <c r="AI27" i="2"/>
  <c r="AI32" i="2"/>
  <c r="M33" i="2"/>
  <c r="M32" i="2"/>
  <c r="M31" i="2"/>
  <c r="M30" i="2"/>
  <c r="M29" i="2"/>
  <c r="M28" i="2"/>
  <c r="M27" i="2"/>
  <c r="Y31" i="2"/>
  <c r="Y30" i="2"/>
  <c r="Y29" i="2"/>
  <c r="Y28" i="2"/>
  <c r="Y27" i="2"/>
  <c r="Y33" i="2"/>
  <c r="Y32" i="2"/>
  <c r="P28" i="2"/>
  <c r="P27" i="2"/>
  <c r="P33" i="2"/>
  <c r="P32" i="2"/>
  <c r="P31" i="2"/>
  <c r="P30" i="2"/>
  <c r="P29" i="2"/>
  <c r="V33" i="2"/>
  <c r="V32" i="2"/>
  <c r="V31" i="2"/>
  <c r="V30" i="2"/>
  <c r="V29" i="2"/>
  <c r="V28" i="2"/>
  <c r="V27" i="2"/>
  <c r="AG32" i="2" l="1"/>
  <c r="AG33" i="2"/>
  <c r="AG30" i="2"/>
  <c r="AG28" i="2"/>
  <c r="AG27" i="2"/>
  <c r="W33" i="2"/>
  <c r="X33" i="2" s="1"/>
  <c r="W30" i="2"/>
  <c r="X30" i="2" s="1"/>
  <c r="W32" i="2"/>
  <c r="X32" i="2" s="1"/>
  <c r="W27" i="2"/>
  <c r="X27" i="2" s="1"/>
  <c r="W28" i="2"/>
  <c r="X28" i="2" s="1"/>
  <c r="W29" i="2"/>
  <c r="X29" i="2" s="1"/>
  <c r="W31" i="2"/>
  <c r="X31" i="2" s="1"/>
  <c r="AG34" i="2" l="1"/>
  <c r="X25" i="2"/>
  <c r="X34" i="2"/>
  <c r="E27" i="2" a="1"/>
  <c r="E31" i="2" s="1"/>
  <c r="F31" i="2" s="1"/>
  <c r="E28" i="2" l="1"/>
  <c r="F28" i="2" s="1"/>
  <c r="E33" i="2"/>
  <c r="F33" i="2" s="1"/>
  <c r="E29" i="2"/>
  <c r="F29" i="2" s="1"/>
  <c r="E30" i="2"/>
  <c r="F30" i="2" s="1"/>
  <c r="E27" i="2"/>
  <c r="E32" i="2"/>
  <c r="F32" i="2" s="1"/>
  <c r="E25" i="2" l="1"/>
  <c r="F27" i="2"/>
  <c r="N27" i="2" a="1"/>
  <c r="N33" i="2" s="1"/>
  <c r="O33" i="2" s="1"/>
  <c r="F34" i="2" l="1"/>
  <c r="F25" i="2"/>
  <c r="H27" i="2" a="1"/>
  <c r="N29" i="2"/>
  <c r="O29" i="2" s="1"/>
  <c r="N31" i="2"/>
  <c r="O31" i="2" s="1"/>
  <c r="N30" i="2"/>
  <c r="O30" i="2" s="1"/>
  <c r="N27" i="2"/>
  <c r="N32" i="2"/>
  <c r="O32" i="2" s="1"/>
  <c r="N28" i="2"/>
  <c r="O28" i="2" s="1"/>
  <c r="H31" i="2" l="1"/>
  <c r="H29" i="2"/>
  <c r="H30" i="2"/>
  <c r="H27" i="2"/>
  <c r="H33" i="2"/>
  <c r="H32" i="2"/>
  <c r="H28" i="2"/>
  <c r="N25" i="2"/>
  <c r="O27" i="2"/>
  <c r="O34" i="2" l="1"/>
  <c r="O25" i="2"/>
  <c r="Q27" i="2" a="1"/>
  <c r="Q29" i="2" l="1"/>
  <c r="Q27" i="2"/>
  <c r="Q32" i="2"/>
  <c r="Q33" i="2"/>
  <c r="Q31" i="2"/>
  <c r="Q30" i="2"/>
  <c r="Q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<sst xmlns="http://schemas.openxmlformats.org/spreadsheetml/2006/main" count="244" uniqueCount="48">
  <si>
    <t>No.</t>
  </si>
  <si>
    <t>ratio</t>
  </si>
  <si>
    <t>optimize-parameter(x,y,t)</t>
  </si>
  <si>
    <t>time(s)</t>
  </si>
  <si>
    <t>material(g)</t>
  </si>
  <si>
    <t>x(mm)</t>
  </si>
  <si>
    <t>y(mm)</t>
  </si>
  <si>
    <t>t(degree)</t>
  </si>
  <si>
    <t>total time</t>
  </si>
  <si>
    <t>sup time</t>
  </si>
  <si>
    <t>total material</t>
  </si>
  <si>
    <t>sup material</t>
  </si>
  <si>
    <t>o</t>
  </si>
  <si>
    <t>ladder</t>
  </si>
  <si>
    <t>ladder2</t>
  </si>
  <si>
    <t>blade</t>
  </si>
  <si>
    <t>t</t>
  </si>
  <si>
    <t>sump=6016.203468799591</t>
  </si>
  <si>
    <t>sumf=41618.760152578354</t>
  </si>
  <si>
    <t>t</t>
    <phoneticPr fontId="1" type="noConversion"/>
  </si>
  <si>
    <t>time total</t>
  </si>
  <si>
    <t>material total</t>
  </si>
  <si>
    <t>time sup</t>
  </si>
  <si>
    <t>case</t>
  </si>
  <si>
    <t>avg</t>
  </si>
  <si>
    <t>std</t>
  </si>
  <si>
    <t>FILTER(database0126!$G:$G,(database0126!$B:$B=cal!D6)*(database0126!$C:$C=cal!$C$6),"")/3600</t>
  </si>
  <si>
    <t>FILTER(database0126!$I:$I,(database0126!$B:$B=cal!L6)*(database0126!$C:$C=cal!$K$6),"")</t>
  </si>
  <si>
    <t>FILTER(database0126!$H:$H,(database0126!$B:$B=cal!V6)*(database0126!$C:$C=cal!$U$6),"")/3600</t>
  </si>
  <si>
    <t>FILTER(database0126!$J:$J,(database0126!$B:$B=cal!AE6)*(database0126!$C:$C=cal!$AD$6),"")</t>
  </si>
  <si>
    <t>FILTER(database0126!$I:$I,(database0126!$B:$B=cal!AR6)*(database0126!$C:$C=cal!$AI$6),"")</t>
  </si>
  <si>
    <t>FILTER(database0126!$G:$G,(database0126!$B:$B=cal!B16)*(database0126!$C:$C=cal!$C$16),"")/3600</t>
  </si>
  <si>
    <t>FILTER(database0126!$I:$I,(database0126!$B:$B=cal!M16)*(database0126!$C:$C=cal!$L$16),"")</t>
  </si>
  <si>
    <t>FILTER(database0126!$H:$H,(database0126!$B:$B=cal!V16)*(database0126!$C:$C=cal!$U$16),"")/3600</t>
  </si>
  <si>
    <t>FILTER(database0126!$J:$J,(database0126!$B:$B=cal!AB16)*(database0126!$C:$C=cal!$AA$16),"")</t>
  </si>
  <si>
    <t>FDM</t>
  </si>
  <si>
    <t>MSFDM</t>
  </si>
  <si>
    <t>saved percentage</t>
  </si>
  <si>
    <t>3dp</t>
  </si>
  <si>
    <t>ms3dp</t>
  </si>
  <si>
    <t>total</t>
  </si>
  <si>
    <t>support only</t>
  </si>
  <si>
    <t>trimmed_sup</t>
  </si>
  <si>
    <t>total_used</t>
  </si>
  <si>
    <t>vertical</t>
  </si>
  <si>
    <t>turbine</t>
  </si>
  <si>
    <t>400_400</t>
  </si>
  <si>
    <t>Saved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</si>
</sst>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Fabrication time of the total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52743728456881"/>
          <c:y val="0.17434310848703241"/>
          <c:w val="0.66071042873425634"/>
          <c:h val="0.7211125782713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cal!$D$26</c:f>
              <c:strCache>
                <c:ptCount val="1"/>
                <c:pt idx="0">
                  <c:v>FDM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cal!$G$27:$G$33</c:f>
                <c:numCache>
                  <c:formatCode>General</c:formatCode>
                  <c:ptCount val="7"/>
                  <c:pt idx="0">
                    <c:v>9.5597306104640875E-4</c:v>
                  </c:pt>
                  <c:pt idx="1">
                    <c:v>1.2211474609742569E-3</c:v>
                  </c:pt>
                  <c:pt idx="2">
                    <c:v>2.4784065040417604E-3</c:v>
                  </c:pt>
                  <c:pt idx="3">
                    <c:v>2.4711826845994515E-3</c:v>
                  </c:pt>
                  <c:pt idx="4">
                    <c:v>1.1271266605486863E-3</c:v>
                  </c:pt>
                  <c:pt idx="5">
                    <c:v>8.9022018252101154E-5</c:v>
                  </c:pt>
                  <c:pt idx="6">
                    <c:v>6.779512253130397E-4</c:v>
                  </c:pt>
                </c:numCache>
              </c:numRef>
            </c:plus>
            <c:minus>
              <c:numRef>
                <c:f>cal!$G$27:$G$33</c:f>
                <c:numCache>
                  <c:formatCode>General</c:formatCode>
                  <c:ptCount val="7"/>
                  <c:pt idx="0">
                    <c:v>9.5597306104640875E-4</c:v>
                  </c:pt>
                  <c:pt idx="1">
                    <c:v>1.2211474609742569E-3</c:v>
                  </c:pt>
                  <c:pt idx="2">
                    <c:v>2.4784065040417604E-3</c:v>
                  </c:pt>
                  <c:pt idx="3">
                    <c:v>2.4711826845994515E-3</c:v>
                  </c:pt>
                  <c:pt idx="4">
                    <c:v>1.1271266605486863E-3</c:v>
                  </c:pt>
                  <c:pt idx="5">
                    <c:v>8.9022018252101154E-5</c:v>
                  </c:pt>
                  <c:pt idx="6">
                    <c:v>6.779512253130397E-4</c:v>
                  </c:pt>
                </c:numCache>
              </c:numRef>
            </c:minus>
          </c:errBars>
          <c:cat>
            <c:numRef>
              <c:f>cal!$C$27:$C$33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cal!$D$27:$D$33</c:f>
              <c:numCache>
                <c:formatCode>General</c:formatCode>
                <c:ptCount val="7"/>
                <c:pt idx="0">
                  <c:v>4.2107933031629559</c:v>
                </c:pt>
                <c:pt idx="1">
                  <c:v>6.0685757641163081</c:v>
                </c:pt>
                <c:pt idx="2">
                  <c:v>9.0970503531782718</c:v>
                </c:pt>
                <c:pt idx="3">
                  <c:v>12.155143085519464</c:v>
                </c:pt>
                <c:pt idx="4">
                  <c:v>16.902315954985436</c:v>
                </c:pt>
                <c:pt idx="5">
                  <c:v>21.112216438827687</c:v>
                </c:pt>
                <c:pt idx="6">
                  <c:v>27.65392390582296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D-489E-B70F-D8058725F04C}"/>
            </c:ext>
          </c:extLst>
        </c:ser>
        <c:ser>
          <c:idx val="1"/>
          <c:order val="1"/>
          <c:tx>
            <c:strRef>
              <c:f>cal!$E$26</c:f>
              <c:strCache>
                <c:ptCount val="1"/>
                <c:pt idx="0">
                  <c:v>MSFDM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cal!$H$27:$H$33</c:f>
                <c:numCache>
                  <c:formatCode>General</c:formatCode>
                  <c:ptCount val="7"/>
                  <c:pt idx="0">
                    <c:v>4.2313750111856174E-2</c:v>
                  </c:pt>
                  <c:pt idx="1">
                    <c:v>7.572061071804425E-3</c:v>
                  </c:pt>
                  <c:pt idx="2">
                    <c:v>1.5996992061644751E-4</c:v>
                  </c:pt>
                  <c:pt idx="3">
                    <c:v>9.0723522239192795E-3</c:v>
                  </c:pt>
                  <c:pt idx="4">
                    <c:v>2.6012845275227837E-2</c:v>
                  </c:pt>
                  <c:pt idx="5">
                    <c:v>2.0964021573002822E-4</c:v>
                  </c:pt>
                  <c:pt idx="6">
                    <c:v>3.0423870156406679E-4</c:v>
                  </c:pt>
                </c:numCache>
              </c:numRef>
            </c:plus>
            <c:minus>
              <c:numRef>
                <c:f>cal!$H$27:$H$33</c:f>
                <c:numCache>
                  <c:formatCode>General</c:formatCode>
                  <c:ptCount val="7"/>
                  <c:pt idx="0">
                    <c:v>4.2313750111856174E-2</c:v>
                  </c:pt>
                  <c:pt idx="1">
                    <c:v>7.572061071804425E-3</c:v>
                  </c:pt>
                  <c:pt idx="2">
                    <c:v>1.5996992061644751E-4</c:v>
                  </c:pt>
                  <c:pt idx="3">
                    <c:v>9.0723522239192795E-3</c:v>
                  </c:pt>
                  <c:pt idx="4">
                    <c:v>2.6012845275227837E-2</c:v>
                  </c:pt>
                  <c:pt idx="5">
                    <c:v>2.0964021573002822E-4</c:v>
                  </c:pt>
                  <c:pt idx="6">
                    <c:v>3.0423870156406679E-4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cal!$C$27:$C$33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cal!$E$27:$E$33</c:f>
              <c:numCache>
                <c:formatCode>General</c:formatCode>
                <c:ptCount val="7"/>
                <c:pt idx="0">
                  <c:v>3.3451262785287295</c:v>
                </c:pt>
                <c:pt idx="1">
                  <c:v>5.3514645962803442</c:v>
                </c:pt>
                <c:pt idx="2">
                  <c:v>7.8709414494120411</c:v>
                </c:pt>
                <c:pt idx="3">
                  <c:v>11.215219523550736</c:v>
                </c:pt>
                <c:pt idx="4">
                  <c:v>11.360229577595989</c:v>
                </c:pt>
                <c:pt idx="5">
                  <c:v>15.54983635835349</c:v>
                </c:pt>
                <c:pt idx="6">
                  <c:v>20.848456174913377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D-489E-B70F-D8058725F04C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4766111"/>
        <c:axId val="874750719"/>
      </c:barChart>
      <c:lineChart>
        <c:grouping val="standard"/>
        <c:varyColors val="0"/>
        <c:ser>
          <c:idx val="2"/>
          <c:order val="2"/>
          <c:tx>
            <c:strRef>
              <c:f>cal!$F$26</c:f>
              <c:strCache>
                <c:ptCount val="1"/>
                <c:pt idx="0">
                  <c:v>Saved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8D-489E-B70F-D8058725F04C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8D-489E-B70F-D8058725F04C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8D-489E-B70F-D8058725F04C}"/>
                </c:ext>
              </c:extLst>
            </c:dLbl>
            <c:dLbl>
              <c:idx val="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8D-489E-B70F-D8058725F04C}"/>
                </c:ext>
              </c:extLst>
            </c:dLbl>
            <c:dLbl>
              <c:idx val="4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8D-489E-B70F-D8058725F04C}"/>
                </c:ext>
              </c:extLst>
            </c:dLbl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cal!$C$27:$C$33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cal!$F$27:$F$33</c:f>
              <c:numCache>
                <c:formatCode>0.00%</c:formatCode>
                <c:ptCount val="7"/>
                <c:pt idx="0">
                  <c:v>0.20558288244259743</c:v>
                </c:pt>
                <c:pt idx="1">
                  <c:v>0.11816795170891105</c:v>
                </c:pt>
                <c:pt idx="2">
                  <c:v>0.13478092966011343</c:v>
                </c:pt>
                <c:pt idx="3">
                  <c:v>7.732723139133324E-2</c:v>
                </c:pt>
                <c:pt idx="4">
                  <c:v>0.32788917164660958</c:v>
                </c:pt>
                <c:pt idx="5">
                  <c:v>0.26346736718009239</c:v>
                </c:pt>
                <c:pt idx="6">
                  <c:v>0.24609410780495378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8D-489E-B70F-D8058725F0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753631"/>
        <c:axId val="874767775"/>
      </c:lineChart>
      <c:catAx>
        <c:axId val="874766111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Scaling ratio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874750719"/>
        <c:crosses val="autoZero"/>
        <c:auto val="1"/>
        <c:lblAlgn val="ctr"/>
        <c:lblOffset val="100"/>
        <c:noMultiLvlLbl val="0"/>
      </c:catAx>
      <c:valAx>
        <c:axId val="874750719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Printing time (hr)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endParaRPr lang="zh-TW"/>
          </a:p>
        </c:txPr>
        <c:crossAx val="874766111"/>
        <c:crosses val="autoZero"/>
        <c:crossBetween val="between"/>
      </c:valAx>
      <c:catAx>
        <c:axId val="874753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767775"/>
        <c:crosses val="autoZero"/>
        <c:auto val="1"/>
        <c:lblAlgn val="ctr"/>
        <c:lblOffset val="100"/>
        <c:noMultiLvlLbl val="0"/>
      </c:catAx>
      <c:valAx>
        <c:axId val="874767775"/>
        <c:scaling>
          <c:orientation val="minMax"/>
          <c:max val="0.4"/>
          <c:min val="-0.60000000000000009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40000"/>
                        <a:lumOff val="60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Saved percentage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40000"/>
                    <a:lumOff val="60000"/>
                  </a:schemeClr>
                </a:solidFill>
              </a:defRPr>
            </a:pPr>
            <a:endParaRPr lang="zh-TW"/>
          </a:p>
        </c:txPr>
        <c:crossAx val="874753631"/>
        <c:crosses val="max"/>
        <c:crossBetween val="between"/>
      </c:valAx>
    </c:plotArea>
    <c:legend>
      <c:legendPos val="r"/>
      <c:legendEntry>
        <c:idx val="0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1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2"/>
        <c:txPr>
          <a:bodyPr rot="0" vert="horz"/>
          <a:lstStyle/>
          <a:p>
            <a:pPr>
              <a:defRPr/>
            </a:pPr>
            <a:endParaRPr lang="zh-TW"/>
          </a:p>
        </c:txPr>
      </c:legendEntry>
      <c:layout>
        <c:manualLayout>
          <c:xMode val="edge"/>
          <c:yMode val="edge"/>
          <c:x val="0.13312666906767709"/>
          <c:y val="8.3156764319305271E-2"/>
          <c:w val="0.262229964989385"/>
          <c:h val="0.187818911212242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Material consumption of total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52743728456881"/>
          <c:y val="0.17434310848703241"/>
          <c:w val="0.66071042873425634"/>
          <c:h val="0.657724703822002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cal!$M$26</c:f>
              <c:strCache>
                <c:ptCount val="1"/>
                <c:pt idx="0">
                  <c:v>FDM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cal!$P$27:$P$33</c:f>
                <c:numCache>
                  <c:formatCode>General</c:formatCode>
                  <c:ptCount val="7"/>
                  <c:pt idx="0">
                    <c:v>0.26652079343520974</c:v>
                  </c:pt>
                  <c:pt idx="1">
                    <c:v>0.96315453934800477</c:v>
                  </c:pt>
                  <c:pt idx="2">
                    <c:v>0.95143750889552603</c:v>
                  </c:pt>
                  <c:pt idx="3">
                    <c:v>0.8702298546935765</c:v>
                  </c:pt>
                  <c:pt idx="4">
                    <c:v>5.0117761322708665</c:v>
                  </c:pt>
                  <c:pt idx="5">
                    <c:v>3.3985057500809583</c:v>
                  </c:pt>
                  <c:pt idx="6">
                    <c:v>5.9582547780369346</c:v>
                  </c:pt>
                </c:numCache>
              </c:numRef>
            </c:plus>
            <c:minus>
              <c:numRef>
                <c:f>cal!$P$27:$P$33</c:f>
                <c:numCache>
                  <c:formatCode>General</c:formatCode>
                  <c:ptCount val="7"/>
                  <c:pt idx="0">
                    <c:v>0.26652079343520974</c:v>
                  </c:pt>
                  <c:pt idx="1">
                    <c:v>0.96315453934800477</c:v>
                  </c:pt>
                  <c:pt idx="2">
                    <c:v>0.95143750889552603</c:v>
                  </c:pt>
                  <c:pt idx="3">
                    <c:v>0.8702298546935765</c:v>
                  </c:pt>
                  <c:pt idx="4">
                    <c:v>5.0117761322708665</c:v>
                  </c:pt>
                  <c:pt idx="5">
                    <c:v>3.3985057500809583</c:v>
                  </c:pt>
                  <c:pt idx="6">
                    <c:v>5.9582547780369346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cal!$L$27:$L$33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cal!$M$27:$M$33</c:f>
              <c:numCache>
                <c:formatCode>General</c:formatCode>
                <c:ptCount val="7"/>
                <c:pt idx="0">
                  <c:v>35.476666666666667</c:v>
                </c:pt>
                <c:pt idx="1">
                  <c:v>54.8</c:v>
                </c:pt>
                <c:pt idx="2">
                  <c:v>80.763333333333335</c:v>
                </c:pt>
                <c:pt idx="3">
                  <c:v>111.42</c:v>
                </c:pt>
                <c:pt idx="4">
                  <c:v>155.64999999999998</c:v>
                </c:pt>
                <c:pt idx="5">
                  <c:v>193.65266666666665</c:v>
                </c:pt>
                <c:pt idx="6">
                  <c:v>250.26900000000001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A-4E73-A136-D098BB0D848A}"/>
            </c:ext>
          </c:extLst>
        </c:ser>
        <c:ser>
          <c:idx val="1"/>
          <c:order val="1"/>
          <c:tx>
            <c:strRef>
              <c:f>cal!$N$26</c:f>
              <c:strCache>
                <c:ptCount val="1"/>
                <c:pt idx="0">
                  <c:v>MSFDM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cal!$Q$27:$Q$33</c:f>
                <c:numCache>
                  <c:formatCode>General</c:formatCode>
                  <c:ptCount val="7"/>
                  <c:pt idx="0">
                    <c:v>0.35223098481914705</c:v>
                  </c:pt>
                  <c:pt idx="1">
                    <c:v>0.56571488696456662</c:v>
                  </c:pt>
                  <c:pt idx="2">
                    <c:v>1.5697770542341347</c:v>
                  </c:pt>
                  <c:pt idx="3">
                    <c:v>1.9021172413918213</c:v>
                  </c:pt>
                  <c:pt idx="4">
                    <c:v>1.5061374439273429</c:v>
                  </c:pt>
                  <c:pt idx="5">
                    <c:v>3.273904396893712</c:v>
                  </c:pt>
                  <c:pt idx="6">
                    <c:v>2.2223908297146941</c:v>
                  </c:pt>
                </c:numCache>
              </c:numRef>
            </c:plus>
            <c:minus>
              <c:numRef>
                <c:f>cal!$Q$27:$Q$33</c:f>
                <c:numCache>
                  <c:formatCode>General</c:formatCode>
                  <c:ptCount val="7"/>
                  <c:pt idx="0">
                    <c:v>0.35223098481914705</c:v>
                  </c:pt>
                  <c:pt idx="1">
                    <c:v>0.56571488696456662</c:v>
                  </c:pt>
                  <c:pt idx="2">
                    <c:v>1.5697770542341347</c:v>
                  </c:pt>
                  <c:pt idx="3">
                    <c:v>1.9021172413918213</c:v>
                  </c:pt>
                  <c:pt idx="4">
                    <c:v>1.5061374439273429</c:v>
                  </c:pt>
                  <c:pt idx="5">
                    <c:v>3.273904396893712</c:v>
                  </c:pt>
                  <c:pt idx="6">
                    <c:v>2.2223908297146941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cal!$L$27:$L$33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cal!$N$27:$N$33</c:f>
              <c:numCache>
                <c:formatCode>General</c:formatCode>
                <c:ptCount val="7"/>
                <c:pt idx="0">
                  <c:v>26.520000000000003</c:v>
                </c:pt>
                <c:pt idx="1">
                  <c:v>42.283333333333331</c:v>
                </c:pt>
                <c:pt idx="2">
                  <c:v>64.55</c:v>
                </c:pt>
                <c:pt idx="3">
                  <c:v>92.164999999999992</c:v>
                </c:pt>
                <c:pt idx="4">
                  <c:v>99.685000000000002</c:v>
                </c:pt>
                <c:pt idx="5">
                  <c:v>135.755</c:v>
                </c:pt>
                <c:pt idx="6">
                  <c:v>184.67399999999998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CA-4E73-A136-D098BB0D848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4766111"/>
        <c:axId val="874750719"/>
      </c:barChart>
      <c:lineChart>
        <c:grouping val="standard"/>
        <c:varyColors val="0"/>
        <c:ser>
          <c:idx val="2"/>
          <c:order val="2"/>
          <c:tx>
            <c:strRef>
              <c:f>cal!$O$26</c:f>
              <c:strCache>
                <c:ptCount val="1"/>
                <c:pt idx="0">
                  <c:v>Saved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cal!$L$27:$L$33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cal!$O$27:$O$33</c:f>
              <c:numCache>
                <c:formatCode>0.00%</c:formatCode>
                <c:ptCount val="7"/>
                <c:pt idx="0">
                  <c:v>0.25246640984684759</c:v>
                </c:pt>
                <c:pt idx="1">
                  <c:v>0.22840632603406325</c:v>
                </c:pt>
                <c:pt idx="2">
                  <c:v>0.20075116595814937</c:v>
                </c:pt>
                <c:pt idx="3">
                  <c:v>0.17281457548016521</c:v>
                </c:pt>
                <c:pt idx="4">
                  <c:v>0.35955669771924176</c:v>
                </c:pt>
                <c:pt idx="5">
                  <c:v>0.29897686235493781</c:v>
                </c:pt>
                <c:pt idx="6">
                  <c:v>0.26209798257075395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A-4E73-A136-D098BB0D84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753631"/>
        <c:axId val="874767775"/>
      </c:lineChart>
      <c:catAx>
        <c:axId val="874766111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Scaling ratio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874750719"/>
        <c:crosses val="autoZero"/>
        <c:auto val="1"/>
        <c:lblAlgn val="ctr"/>
        <c:lblOffset val="100"/>
        <c:noMultiLvlLbl val="0"/>
      </c:catAx>
      <c:valAx>
        <c:axId val="874750719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using material(g)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endParaRPr lang="zh-TW"/>
          </a:p>
        </c:txPr>
        <c:crossAx val="874766111"/>
        <c:crosses val="autoZero"/>
        <c:crossBetween val="between"/>
      </c:valAx>
      <c:catAx>
        <c:axId val="874753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767775"/>
        <c:crosses val="autoZero"/>
        <c:auto val="1"/>
        <c:lblAlgn val="ctr"/>
        <c:lblOffset val="100"/>
        <c:noMultiLvlLbl val="0"/>
      </c:catAx>
      <c:valAx>
        <c:axId val="874767775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40000"/>
                        <a:lumOff val="60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saved percentage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40000"/>
                    <a:lumOff val="60000"/>
                  </a:schemeClr>
                </a:solidFill>
              </a:defRPr>
            </a:pPr>
            <a:endParaRPr lang="zh-TW"/>
          </a:p>
        </c:txPr>
        <c:crossAx val="874753631"/>
        <c:crosses val="max"/>
        <c:crossBetween val="between"/>
      </c:valAx>
    </c:plotArea>
    <c:legend>
      <c:legendPos val="r"/>
      <c:legendEntry>
        <c:idx val="0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1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2"/>
        <c:txPr>
          <a:bodyPr rot="0" vert="horz"/>
          <a:lstStyle/>
          <a:p>
            <a:pPr>
              <a:defRPr/>
            </a:pPr>
            <a:endParaRPr lang="zh-TW"/>
          </a:p>
        </c:txPr>
      </c:legendEntry>
      <c:layout>
        <c:manualLayout>
          <c:xMode val="edge"/>
          <c:yMode val="edge"/>
          <c:x val="0.13312660232366011"/>
          <c:y val="0.1241692872598138"/>
          <c:w val="0.262229964989385"/>
          <c:h val="0.188450658986244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Fabrication time of supports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52743728456881"/>
          <c:y val="0.17434310848703241"/>
          <c:w val="0.66071042873425634"/>
          <c:h val="0.657724703822002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cal!$V$26</c:f>
              <c:strCache>
                <c:ptCount val="1"/>
                <c:pt idx="0">
                  <c:v>FDM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cal!$Y$27:$Y$33</c:f>
                <c:numCache>
                  <c:formatCode>General</c:formatCode>
                  <c:ptCount val="7"/>
                  <c:pt idx="0">
                    <c:v>1.2637546739270153E-3</c:v>
                  </c:pt>
                  <c:pt idx="1">
                    <c:v>1.1620634683143583E-3</c:v>
                  </c:pt>
                  <c:pt idx="2">
                    <c:v>1.4753112667618975E-3</c:v>
                  </c:pt>
                  <c:pt idx="3">
                    <c:v>1.9552546836378065E-3</c:v>
                  </c:pt>
                  <c:pt idx="4">
                    <c:v>1.1282779926873369E-3</c:v>
                  </c:pt>
                  <c:pt idx="5">
                    <c:v>1.6495327146139976E-4</c:v>
                  </c:pt>
                  <c:pt idx="6">
                    <c:v>9.6678273033484665E-4</c:v>
                  </c:pt>
                </c:numCache>
              </c:numRef>
            </c:plus>
            <c:minus>
              <c:numRef>
                <c:f>cal!$Z$27:$Z$33</c:f>
                <c:numCache>
                  <c:formatCode>General</c:formatCode>
                  <c:ptCount val="7"/>
                  <c:pt idx="0">
                    <c:v>4.3054686213475753E-2</c:v>
                  </c:pt>
                  <c:pt idx="1">
                    <c:v>6.6541930493225713E-3</c:v>
                  </c:pt>
                  <c:pt idx="2">
                    <c:v>6.6287673969666347E-3</c:v>
                  </c:pt>
                  <c:pt idx="3">
                    <c:v>7.6672155379644384E-3</c:v>
                  </c:pt>
                  <c:pt idx="4">
                    <c:v>2.429052779782169E-2</c:v>
                  </c:pt>
                  <c:pt idx="5">
                    <c:v>8.7741308749473537E-4</c:v>
                  </c:pt>
                  <c:pt idx="6">
                    <c:v>5.3115221508937102E-4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cal!$U$27:$U$33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cal!$V$27:$V$33</c:f>
              <c:numCache>
                <c:formatCode>General</c:formatCode>
                <c:ptCount val="7"/>
                <c:pt idx="0">
                  <c:v>1.6378313904338409</c:v>
                </c:pt>
                <c:pt idx="1">
                  <c:v>2.2845260196261923</c:v>
                </c:pt>
                <c:pt idx="2">
                  <c:v>3.8278051268171382</c:v>
                </c:pt>
                <c:pt idx="3">
                  <c:v>5.08855252987808</c:v>
                </c:pt>
                <c:pt idx="4">
                  <c:v>7.7434567384366559</c:v>
                </c:pt>
                <c:pt idx="5">
                  <c:v>9.5514208665158904</c:v>
                </c:pt>
                <c:pt idx="6">
                  <c:v>13.375101907540248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5C-49C7-827E-715055AD7B84}"/>
            </c:ext>
          </c:extLst>
        </c:ser>
        <c:ser>
          <c:idx val="1"/>
          <c:order val="1"/>
          <c:tx>
            <c:strRef>
              <c:f>cal!$W$26</c:f>
              <c:strCache>
                <c:ptCount val="1"/>
                <c:pt idx="0">
                  <c:v>MSFDM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cal!$Z$27:$Z$33</c:f>
                <c:numCache>
                  <c:formatCode>General</c:formatCode>
                  <c:ptCount val="7"/>
                  <c:pt idx="0">
                    <c:v>4.3054686213475753E-2</c:v>
                  </c:pt>
                  <c:pt idx="1">
                    <c:v>6.6541930493225713E-3</c:v>
                  </c:pt>
                  <c:pt idx="2">
                    <c:v>6.6287673969666347E-3</c:v>
                  </c:pt>
                  <c:pt idx="3">
                    <c:v>7.6672155379644384E-3</c:v>
                  </c:pt>
                  <c:pt idx="4">
                    <c:v>2.429052779782169E-2</c:v>
                  </c:pt>
                  <c:pt idx="5">
                    <c:v>8.7741308749473537E-4</c:v>
                  </c:pt>
                  <c:pt idx="6">
                    <c:v>5.3115221508937102E-4</c:v>
                  </c:pt>
                </c:numCache>
              </c:numRef>
            </c:plus>
            <c:minus>
              <c:numRef>
                <c:f>cal!$Z$27:$Z$33</c:f>
                <c:numCache>
                  <c:formatCode>General</c:formatCode>
                  <c:ptCount val="7"/>
                  <c:pt idx="0">
                    <c:v>4.3054686213475753E-2</c:v>
                  </c:pt>
                  <c:pt idx="1">
                    <c:v>6.6541930493225713E-3</c:v>
                  </c:pt>
                  <c:pt idx="2">
                    <c:v>6.6287673969666347E-3</c:v>
                  </c:pt>
                  <c:pt idx="3">
                    <c:v>7.6672155379644384E-3</c:v>
                  </c:pt>
                  <c:pt idx="4">
                    <c:v>2.429052779782169E-2</c:v>
                  </c:pt>
                  <c:pt idx="5">
                    <c:v>8.7741308749473537E-4</c:v>
                  </c:pt>
                  <c:pt idx="6">
                    <c:v>5.3115221508937102E-4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cal!$U$27:$U$33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cal!$W$27:$W$33</c:f>
              <c:numCache>
                <c:formatCode>General</c:formatCode>
                <c:ptCount val="7"/>
                <c:pt idx="0">
                  <c:v>0.77153833249790726</c:v>
                </c:pt>
                <c:pt idx="1">
                  <c:v>1.566523168153233</c:v>
                </c:pt>
                <c:pt idx="2">
                  <c:v>2.5956009570647169</c:v>
                </c:pt>
                <c:pt idx="3">
                  <c:v>4.1489350021299396</c:v>
                </c:pt>
                <c:pt idx="4">
                  <c:v>2.2004197859515751</c:v>
                </c:pt>
                <c:pt idx="5">
                  <c:v>3.9887393424632278</c:v>
                </c:pt>
                <c:pt idx="6">
                  <c:v>6.5668352473941107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5C-49C7-827E-715055AD7B8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4766111"/>
        <c:axId val="874750719"/>
      </c:barChart>
      <c:lineChart>
        <c:grouping val="standard"/>
        <c:varyColors val="0"/>
        <c:ser>
          <c:idx val="2"/>
          <c:order val="2"/>
          <c:tx>
            <c:strRef>
              <c:f>cal!$X$26</c:f>
              <c:strCache>
                <c:ptCount val="1"/>
                <c:pt idx="0">
                  <c:v>Saved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  <a:prstDash val="solid"/>
              </a:ln>
            </c:spPr>
          </c:marker>
          <c:dLbls>
            <c:dLbl>
              <c:idx val="6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5C-49C7-827E-715055AD7B84}"/>
                </c:ext>
              </c:extLst>
            </c:dLbl>
            <c:spPr>
              <a:noFill/>
              <a:ln>
                <a:noFill/>
                <a:prstDash val="solid"/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cal!$U$27:$U$33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cal!$X$27:$X$33</c:f>
              <c:numCache>
                <c:formatCode>0.00%</c:formatCode>
                <c:ptCount val="7"/>
                <c:pt idx="0">
                  <c:v>0.52892688648888542</c:v>
                </c:pt>
                <c:pt idx="1">
                  <c:v>0.31428963614537564</c:v>
                </c:pt>
                <c:pt idx="2">
                  <c:v>0.32190880385204262</c:v>
                </c:pt>
                <c:pt idx="3">
                  <c:v>0.18465320387891393</c:v>
                </c:pt>
                <c:pt idx="4">
                  <c:v>0.71583494810150861</c:v>
                </c:pt>
                <c:pt idx="5">
                  <c:v>0.58239309122620453</c:v>
                </c:pt>
                <c:pt idx="6">
                  <c:v>0.50902540460704526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5C-49C7-827E-715055AD7B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753631"/>
        <c:axId val="874767775"/>
      </c:lineChart>
      <c:catAx>
        <c:axId val="874766111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Scaling ratio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874750719"/>
        <c:crosses val="autoZero"/>
        <c:auto val="1"/>
        <c:lblAlgn val="ctr"/>
        <c:lblOffset val="100"/>
        <c:noMultiLvlLbl val="0"/>
      </c:catAx>
      <c:valAx>
        <c:axId val="874750719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printing time (hr)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endParaRPr lang="zh-TW"/>
          </a:p>
        </c:txPr>
        <c:crossAx val="874766111"/>
        <c:crosses val="autoZero"/>
        <c:crossBetween val="between"/>
      </c:valAx>
      <c:catAx>
        <c:axId val="874753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767775"/>
        <c:crosses val="autoZero"/>
        <c:auto val="1"/>
        <c:lblAlgn val="ctr"/>
        <c:lblOffset val="100"/>
        <c:noMultiLvlLbl val="0"/>
      </c:catAx>
      <c:valAx>
        <c:axId val="874767775"/>
        <c:scaling>
          <c:orientation val="minMax"/>
          <c:min val="-0.4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40000"/>
                        <a:lumOff val="60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saved percentage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40000"/>
                    <a:lumOff val="60000"/>
                  </a:schemeClr>
                </a:solidFill>
              </a:defRPr>
            </a:pPr>
            <a:endParaRPr lang="zh-TW"/>
          </a:p>
        </c:txPr>
        <c:crossAx val="874753631"/>
        <c:crosses val="max"/>
        <c:crossBetween val="between"/>
      </c:valAx>
    </c:plotArea>
    <c:legend>
      <c:legendPos val="r"/>
      <c:legendEntry>
        <c:idx val="0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1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2"/>
        <c:txPr>
          <a:bodyPr rot="0" vert="horz"/>
          <a:lstStyle/>
          <a:p>
            <a:pPr>
              <a:defRPr/>
            </a:pPr>
            <a:endParaRPr lang="zh-TW"/>
          </a:p>
        </c:txPr>
      </c:legendEntry>
      <c:layout>
        <c:manualLayout>
          <c:xMode val="edge"/>
          <c:yMode val="edge"/>
          <c:x val="0.13312660232366011"/>
          <c:y val="0.1248009281576561"/>
          <c:w val="0.262229964989385"/>
          <c:h val="0.187818911212242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Material consumption of supports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752743728456881"/>
          <c:y val="0.17434310848703241"/>
          <c:w val="0.66071042873425634"/>
          <c:h val="0.657724703822002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cal!$AE$26</c:f>
              <c:strCache>
                <c:ptCount val="1"/>
                <c:pt idx="0">
                  <c:v>FDM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cal!$AH$27:$AH$33</c:f>
                <c:numCache>
                  <c:formatCode>General</c:formatCode>
                  <c:ptCount val="7"/>
                  <c:pt idx="0">
                    <c:v>2.0816659994660883E-2</c:v>
                  </c:pt>
                  <c:pt idx="1">
                    <c:v>0.45397320038375222</c:v>
                  </c:pt>
                  <c:pt idx="2">
                    <c:v>0.36115555282084888</c:v>
                  </c:pt>
                  <c:pt idx="3">
                    <c:v>0.38691084244306195</c:v>
                  </c:pt>
                  <c:pt idx="4">
                    <c:v>1.9852539719978735</c:v>
                  </c:pt>
                  <c:pt idx="5">
                    <c:v>1.5304582102538244</c:v>
                  </c:pt>
                  <c:pt idx="6">
                    <c:v>2.2528207503779205</c:v>
                  </c:pt>
                </c:numCache>
              </c:numRef>
            </c:plus>
            <c:minus>
              <c:numRef>
                <c:f>cal!$AH$27:$AH$33</c:f>
                <c:numCache>
                  <c:formatCode>General</c:formatCode>
                  <c:ptCount val="7"/>
                  <c:pt idx="0">
                    <c:v>2.0816659994660883E-2</c:v>
                  </c:pt>
                  <c:pt idx="1">
                    <c:v>0.45397320038375222</c:v>
                  </c:pt>
                  <c:pt idx="2">
                    <c:v>0.36115555282084888</c:v>
                  </c:pt>
                  <c:pt idx="3">
                    <c:v>0.38691084244306195</c:v>
                  </c:pt>
                  <c:pt idx="4">
                    <c:v>1.9852539719978735</c:v>
                  </c:pt>
                  <c:pt idx="5">
                    <c:v>1.5304582102538244</c:v>
                  </c:pt>
                  <c:pt idx="6">
                    <c:v>2.2528207503779205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cal!$AD$27:$AD$33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cal!$AE$27:$AE$33</c:f>
              <c:numCache>
                <c:formatCode>General</c:formatCode>
                <c:ptCount val="7"/>
                <c:pt idx="0">
                  <c:v>11.766666666666666</c:v>
                </c:pt>
                <c:pt idx="1">
                  <c:v>19.1175</c:v>
                </c:pt>
                <c:pt idx="2">
                  <c:v>30.033333333333331</c:v>
                </c:pt>
                <c:pt idx="3">
                  <c:v>42.05</c:v>
                </c:pt>
                <c:pt idx="4">
                  <c:v>62.793333333333329</c:v>
                </c:pt>
                <c:pt idx="5">
                  <c:v>78.355333333333334</c:v>
                </c:pt>
                <c:pt idx="6">
                  <c:v>105.99733333333334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B-45C1-AFA3-52CEAB5804EE}"/>
            </c:ext>
          </c:extLst>
        </c:ser>
        <c:ser>
          <c:idx val="1"/>
          <c:order val="1"/>
          <c:tx>
            <c:strRef>
              <c:f>cal!$AF$26</c:f>
              <c:strCache>
                <c:ptCount val="1"/>
                <c:pt idx="0">
                  <c:v>MSFDM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  <a:prstDash val="solid"/>
            </a:ln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cal!$AI$27:$AI$33</c:f>
                <c:numCache>
                  <c:formatCode>General</c:formatCode>
                  <c:ptCount val="7"/>
                  <c:pt idx="0">
                    <c:v>0.69754330809395892</c:v>
                  </c:pt>
                  <c:pt idx="1">
                    <c:v>5.7735026918961348E-3</c:v>
                  </c:pt>
                  <c:pt idx="2">
                    <c:v>0.93338095116624298</c:v>
                  </c:pt>
                  <c:pt idx="3">
                    <c:v>0.62932503525602768</c:v>
                  </c:pt>
                  <c:pt idx="4">
                    <c:v>0.25455844122715671</c:v>
                  </c:pt>
                  <c:pt idx="5">
                    <c:v>0.4348706704297256</c:v>
                  </c:pt>
                  <c:pt idx="6">
                    <c:v>0.48369446278961492</c:v>
                  </c:pt>
                </c:numCache>
              </c:numRef>
            </c:plus>
            <c:minus>
              <c:numRef>
                <c:f>cal!$AI$27:$AI$33</c:f>
                <c:numCache>
                  <c:formatCode>General</c:formatCode>
                  <c:ptCount val="7"/>
                  <c:pt idx="0">
                    <c:v>0.69754330809395892</c:v>
                  </c:pt>
                  <c:pt idx="1">
                    <c:v>5.7735026918961348E-3</c:v>
                  </c:pt>
                  <c:pt idx="2">
                    <c:v>0.93338095116624298</c:v>
                  </c:pt>
                  <c:pt idx="3">
                    <c:v>0.62932503525602768</c:v>
                  </c:pt>
                  <c:pt idx="4">
                    <c:v>0.25455844122715671</c:v>
                  </c:pt>
                  <c:pt idx="5">
                    <c:v>0.4348706704297256</c:v>
                  </c:pt>
                  <c:pt idx="6">
                    <c:v>0.48369446278961492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numRef>
              <c:f>cal!$AD$27:$AD$33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cal!$AF$27:$AF$33</c:f>
              <c:numCache>
                <c:formatCode>General</c:formatCode>
                <c:ptCount val="7"/>
                <c:pt idx="0">
                  <c:v>2.9150000000000005</c:v>
                </c:pt>
                <c:pt idx="1">
                  <c:v>7.003333333333333</c:v>
                </c:pt>
                <c:pt idx="2">
                  <c:v>13.23</c:v>
                </c:pt>
                <c:pt idx="3">
                  <c:v>21.434999999999999</c:v>
                </c:pt>
                <c:pt idx="4">
                  <c:v>8.4</c:v>
                </c:pt>
                <c:pt idx="5">
                  <c:v>19.002499999999998</c:v>
                </c:pt>
                <c:pt idx="6">
                  <c:v>34.612666666666662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AB-45C1-AFA3-52CEAB5804E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4766111"/>
        <c:axId val="874750719"/>
      </c:barChart>
      <c:lineChart>
        <c:grouping val="standard"/>
        <c:varyColors val="0"/>
        <c:ser>
          <c:idx val="2"/>
          <c:order val="2"/>
          <c:tx>
            <c:strRef>
              <c:f>cal!$AG$26</c:f>
              <c:strCache>
                <c:ptCount val="1"/>
                <c:pt idx="0">
                  <c:v>Saved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ED7D3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vert="horz"/>
              <a:lstStyle/>
              <a:p>
                <a:pPr>
                  <a:defRPr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cal!$AD$27:$AD$33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</c:numCache>
            </c:numRef>
          </c:cat>
          <c:val>
            <c:numRef>
              <c:f>cal!$AG$27:$AG$33</c:f>
              <c:numCache>
                <c:formatCode>0.00%</c:formatCode>
                <c:ptCount val="7"/>
                <c:pt idx="0">
                  <c:v>0.75226628895184122</c:v>
                </c:pt>
                <c:pt idx="1">
                  <c:v>0.63366897694084823</c:v>
                </c:pt>
                <c:pt idx="2">
                  <c:v>0.55948945615982237</c:v>
                </c:pt>
                <c:pt idx="3">
                  <c:v>0.49024970273483948</c:v>
                </c:pt>
                <c:pt idx="4">
                  <c:v>0.86622783735003717</c:v>
                </c:pt>
                <c:pt idx="5">
                  <c:v>0.75748300477312758</c:v>
                </c:pt>
                <c:pt idx="6">
                  <c:v>0.67345719389167025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AB-45C1-AFA3-52CEAB5804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74753631"/>
        <c:axId val="874767775"/>
      </c:lineChart>
      <c:catAx>
        <c:axId val="874766111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Scaling ratio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zh-TW"/>
          </a:p>
        </c:txPr>
        <c:crossAx val="874750719"/>
        <c:crosses val="autoZero"/>
        <c:auto val="1"/>
        <c:lblAlgn val="ctr"/>
        <c:lblOffset val="100"/>
        <c:noMultiLvlLbl val="0"/>
      </c:catAx>
      <c:valAx>
        <c:axId val="874750719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75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using material(g)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endParaRPr lang="zh-TW"/>
          </a:p>
        </c:txPr>
        <c:crossAx val="874766111"/>
        <c:crosses val="autoZero"/>
        <c:crossBetween val="between"/>
      </c:valAx>
      <c:catAx>
        <c:axId val="8747536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767775"/>
        <c:crosses val="autoZero"/>
        <c:auto val="1"/>
        <c:lblAlgn val="ctr"/>
        <c:lblOffset val="100"/>
        <c:noMultiLvlLbl val="0"/>
      </c:catAx>
      <c:valAx>
        <c:axId val="874767775"/>
        <c:scaling>
          <c:orientation val="minMax"/>
          <c:min val="-0.4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1">
                        <a:lumMod val="40000"/>
                        <a:lumOff val="60000"/>
                      </a:schemeClr>
                    </a:solidFill>
                  </a:defRPr>
                </a:pPr>
                <a:r>
                  <a:rPr lang="en-US">
                    <a:solidFill>
                      <a:schemeClr val="accent1">
                        <a:lumMod val="40000"/>
                        <a:lumOff val="60000"/>
                      </a:schemeClr>
                    </a:solidFill>
                  </a:rPr>
                  <a:t>Saved percentage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vert="horz"/>
          <a:lstStyle/>
          <a:p>
            <a:pPr>
              <a:defRPr>
                <a:solidFill>
                  <a:schemeClr val="accent1">
                    <a:lumMod val="40000"/>
                    <a:lumOff val="60000"/>
                  </a:schemeClr>
                </a:solidFill>
              </a:defRPr>
            </a:pPr>
            <a:endParaRPr lang="zh-TW"/>
          </a:p>
        </c:txPr>
        <c:crossAx val="874753631"/>
        <c:crosses val="max"/>
        <c:crossBetween val="between"/>
      </c:valAx>
    </c:plotArea>
    <c:legend>
      <c:legendPos val="r"/>
      <c:legendEntry>
        <c:idx val="0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1"/>
        <c:txPr>
          <a:bodyPr rot="0" vert="horz"/>
          <a:lstStyle/>
          <a:p>
            <a:pPr>
              <a:defRPr/>
            </a:pPr>
            <a:endParaRPr lang="zh-TW"/>
          </a:p>
        </c:txPr>
      </c:legendEntry>
      <c:legendEntry>
        <c:idx val="2"/>
        <c:txPr>
          <a:bodyPr rot="0" vert="horz"/>
          <a:lstStyle/>
          <a:p>
            <a:pPr>
              <a:defRPr/>
            </a:pPr>
            <a:endParaRPr lang="zh-TW"/>
          </a:p>
        </c:txPr>
      </c:legendEntry>
      <c:layout>
        <c:manualLayout>
          <c:xMode val="edge"/>
          <c:yMode val="edge"/>
          <c:x val="0.12931398768909891"/>
          <c:y val="8.3908593501309775E-2"/>
          <c:w val="0.262229964989385"/>
          <c:h val="0.188450658986244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  <a:prstDash val="solid"/>
        </a:ln>
      </c:spPr>
      <c:txPr>
        <a:bodyPr rot="0" vert="horz"/>
        <a:lstStyle/>
        <a:p>
          <a:pPr>
            <a:defRPr/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35</xdr:row>
      <xdr:rowOff>152400</xdr:rowOff>
    </xdr:from>
    <xdr:to>
      <xdr:col>9</xdr:col>
      <xdr:colOff>428625</xdr:colOff>
      <xdr:row>52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35</xdr:row>
      <xdr:rowOff>142875</xdr:rowOff>
    </xdr:from>
    <xdr:to>
      <xdr:col>18</xdr:col>
      <xdr:colOff>323850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542925</xdr:colOff>
      <xdr:row>36</xdr:row>
      <xdr:rowOff>161924</xdr:rowOff>
    </xdr:from>
    <xdr:to>
      <xdr:col>27</xdr:col>
      <xdr:colOff>209550</xdr:colOff>
      <xdr:row>52</xdr:row>
      <xdr:rowOff>68645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552450</xdr:colOff>
      <xdr:row>36</xdr:row>
      <xdr:rowOff>95250</xdr:rowOff>
    </xdr:from>
    <xdr:to>
      <xdr:col>36</xdr:col>
      <xdr:colOff>342900</xdr:colOff>
      <xdr:row>52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opLeftCell="A34" zoomScale="145" zoomScaleNormal="145" workbookViewId="0">
      <selection activeCell="H58" sqref="H58"/>
    </sheetView>
  </sheetViews>
  <sheetFormatPr defaultRowHeight="15.75" x14ac:dyDescent="0.25"/>
  <cols>
    <col min="2" max="3" width="9.140625" customWidth="1"/>
    <col min="4" max="4" width="9.5703125" bestFit="1" customWidth="1"/>
    <col min="7" max="8" width="9.85546875" bestFit="1" customWidth="1"/>
  </cols>
  <sheetData>
    <row r="1" spans="1:10" x14ac:dyDescent="0.25">
      <c r="A1" t="s">
        <v>0</v>
      </c>
      <c r="B1" t="s">
        <v>1</v>
      </c>
      <c r="D1" t="s">
        <v>2</v>
      </c>
      <c r="G1" t="s">
        <v>3</v>
      </c>
      <c r="I1" t="s">
        <v>4</v>
      </c>
    </row>
    <row r="2" spans="1:10" x14ac:dyDescent="0.25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>
        <v>40</v>
      </c>
      <c r="C3">
        <v>10</v>
      </c>
      <c r="D3">
        <v>76.5</v>
      </c>
      <c r="E3">
        <v>41.8</v>
      </c>
      <c r="F3">
        <v>0</v>
      </c>
      <c r="G3">
        <v>11582.592269659041</v>
      </c>
      <c r="H3">
        <v>2320.270777463913</v>
      </c>
    </row>
    <row r="4" spans="1:10" x14ac:dyDescent="0.25">
      <c r="A4">
        <v>2</v>
      </c>
      <c r="B4">
        <v>18</v>
      </c>
      <c r="C4" t="s">
        <v>12</v>
      </c>
      <c r="D4">
        <v>100.98</v>
      </c>
      <c r="E4">
        <v>77.3</v>
      </c>
      <c r="F4">
        <v>1.8</v>
      </c>
      <c r="G4">
        <v>60853.022814989003</v>
      </c>
      <c r="H4">
        <v>27881.134421348499</v>
      </c>
      <c r="I4">
        <v>161.41999999999999</v>
      </c>
      <c r="J4">
        <v>65.08</v>
      </c>
    </row>
    <row r="5" spans="1:10" x14ac:dyDescent="0.25">
      <c r="A5">
        <v>3</v>
      </c>
      <c r="B5">
        <v>10</v>
      </c>
      <c r="C5" t="s">
        <v>12</v>
      </c>
      <c r="D5">
        <v>76.5</v>
      </c>
      <c r="E5">
        <v>41.8</v>
      </c>
      <c r="F5">
        <v>0</v>
      </c>
      <c r="G5">
        <v>15162.8297083377</v>
      </c>
      <c r="H5">
        <v>5901.44629669189</v>
      </c>
      <c r="I5">
        <v>35.78</v>
      </c>
      <c r="J5">
        <v>11.76</v>
      </c>
    </row>
    <row r="6" spans="1:10" x14ac:dyDescent="0.25">
      <c r="A6">
        <v>4</v>
      </c>
      <c r="B6">
        <v>12</v>
      </c>
      <c r="C6" t="s">
        <v>12</v>
      </c>
      <c r="D6">
        <v>77.52</v>
      </c>
      <c r="E6">
        <v>78.540000000000006</v>
      </c>
      <c r="F6">
        <v>-9</v>
      </c>
      <c r="G6">
        <v>21853.398505687699</v>
      </c>
      <c r="H6">
        <v>8230.5190281867908</v>
      </c>
      <c r="I6">
        <v>55.67</v>
      </c>
      <c r="J6">
        <v>19.649999999999999</v>
      </c>
    </row>
    <row r="7" spans="1:10" x14ac:dyDescent="0.25">
      <c r="A7">
        <v>5</v>
      </c>
      <c r="B7">
        <v>12</v>
      </c>
      <c r="C7" t="s">
        <v>12</v>
      </c>
      <c r="D7">
        <v>77.52</v>
      </c>
      <c r="E7">
        <v>78.540000000000006</v>
      </c>
      <c r="F7">
        <v>-9</v>
      </c>
      <c r="G7">
        <v>21845.578299999201</v>
      </c>
      <c r="H7">
        <v>8222.6537353992408</v>
      </c>
      <c r="I7">
        <v>53.46</v>
      </c>
      <c r="J7">
        <v>18.54</v>
      </c>
    </row>
    <row r="8" spans="1:10" x14ac:dyDescent="0.25">
      <c r="A8">
        <v>6</v>
      </c>
      <c r="B8">
        <v>12</v>
      </c>
      <c r="C8" t="s">
        <v>12</v>
      </c>
      <c r="D8">
        <v>77.52</v>
      </c>
      <c r="E8">
        <v>78.540000000000006</v>
      </c>
      <c r="F8">
        <v>-9</v>
      </c>
      <c r="G8">
        <v>21844.12758231163</v>
      </c>
      <c r="H8">
        <v>8222.5233142375946</v>
      </c>
      <c r="I8">
        <v>55.28</v>
      </c>
      <c r="J8">
        <v>19.149999999999999</v>
      </c>
    </row>
    <row r="9" spans="1:10" x14ac:dyDescent="0.25">
      <c r="A9">
        <v>7</v>
      </c>
      <c r="B9">
        <v>10</v>
      </c>
      <c r="C9" t="s">
        <v>12</v>
      </c>
      <c r="D9">
        <v>76.5</v>
      </c>
      <c r="E9">
        <v>41.8</v>
      </c>
      <c r="F9">
        <v>0</v>
      </c>
      <c r="G9">
        <v>15156.891942977911</v>
      </c>
      <c r="H9">
        <v>5893.5837547779083</v>
      </c>
      <c r="I9">
        <v>35.369999999999997</v>
      </c>
      <c r="J9">
        <v>11.79</v>
      </c>
    </row>
    <row r="10" spans="1:10" x14ac:dyDescent="0.25">
      <c r="A10">
        <v>9</v>
      </c>
      <c r="B10">
        <v>14</v>
      </c>
      <c r="C10" t="s">
        <v>12</v>
      </c>
      <c r="D10">
        <v>61.2</v>
      </c>
      <c r="E10">
        <v>90</v>
      </c>
      <c r="F10">
        <v>0</v>
      </c>
      <c r="G10">
        <v>32739.07890868187</v>
      </c>
      <c r="H10">
        <v>13773.96574139595</v>
      </c>
      <c r="I10">
        <v>81.8</v>
      </c>
      <c r="J10">
        <v>30.41</v>
      </c>
    </row>
    <row r="11" spans="1:10" x14ac:dyDescent="0.25">
      <c r="A11">
        <v>12</v>
      </c>
      <c r="B11">
        <v>16</v>
      </c>
      <c r="C11" t="s">
        <v>12</v>
      </c>
      <c r="D11">
        <v>86.7</v>
      </c>
      <c r="E11">
        <v>75.400000000000006</v>
      </c>
      <c r="F11">
        <v>9</v>
      </c>
      <c r="G11">
        <v>43748.242596149437</v>
      </c>
      <c r="H11">
        <v>18310.66126871109</v>
      </c>
      <c r="I11">
        <v>112.34</v>
      </c>
      <c r="J11">
        <v>42.48</v>
      </c>
    </row>
    <row r="12" spans="1:10" x14ac:dyDescent="0.25">
      <c r="A12">
        <v>16</v>
      </c>
      <c r="B12">
        <v>10</v>
      </c>
      <c r="C12" t="s">
        <v>12</v>
      </c>
      <c r="D12">
        <v>76.5</v>
      </c>
      <c r="E12">
        <v>41.8</v>
      </c>
      <c r="F12">
        <v>0</v>
      </c>
      <c r="G12">
        <v>15156.846022844309</v>
      </c>
      <c r="H12">
        <v>5893.548965215683</v>
      </c>
      <c r="I12">
        <v>35.28</v>
      </c>
      <c r="J12">
        <v>11.75</v>
      </c>
    </row>
    <row r="13" spans="1:10" x14ac:dyDescent="0.25">
      <c r="A13">
        <v>17</v>
      </c>
      <c r="B13">
        <v>18</v>
      </c>
      <c r="C13" t="s">
        <v>12</v>
      </c>
      <c r="D13">
        <v>100.98</v>
      </c>
      <c r="E13">
        <v>77.3</v>
      </c>
      <c r="F13">
        <v>1.8</v>
      </c>
      <c r="G13">
        <v>60845.99662566185</v>
      </c>
      <c r="H13">
        <v>27874.10116815567</v>
      </c>
      <c r="I13">
        <v>152.38</v>
      </c>
      <c r="J13">
        <v>61.51</v>
      </c>
    </row>
    <row r="14" spans="1:10" x14ac:dyDescent="0.25">
      <c r="A14">
        <v>18</v>
      </c>
      <c r="B14">
        <v>16</v>
      </c>
      <c r="C14" t="s">
        <v>12</v>
      </c>
      <c r="D14">
        <v>86.7</v>
      </c>
      <c r="E14">
        <v>75.400000000000006</v>
      </c>
      <c r="F14">
        <v>9</v>
      </c>
      <c r="G14">
        <v>43763.646105766296</v>
      </c>
      <c r="H14">
        <v>18322.85825181007</v>
      </c>
      <c r="I14">
        <v>110.61</v>
      </c>
      <c r="J14">
        <v>41.73</v>
      </c>
    </row>
    <row r="15" spans="1:10" x14ac:dyDescent="0.25">
      <c r="A15">
        <v>19</v>
      </c>
      <c r="B15">
        <v>14</v>
      </c>
      <c r="C15" t="s">
        <v>12</v>
      </c>
      <c r="D15">
        <v>61.2</v>
      </c>
      <c r="E15">
        <v>90</v>
      </c>
      <c r="F15">
        <v>0</v>
      </c>
      <c r="G15">
        <v>32754.479768753052</v>
      </c>
      <c r="H15">
        <v>13783.18366384506</v>
      </c>
      <c r="I15">
        <v>79.930000000000007</v>
      </c>
      <c r="J15">
        <v>29.69</v>
      </c>
    </row>
    <row r="16" spans="1:10" x14ac:dyDescent="0.25">
      <c r="A16">
        <v>20</v>
      </c>
      <c r="B16">
        <v>14</v>
      </c>
      <c r="C16" t="s">
        <v>12</v>
      </c>
      <c r="D16">
        <v>61.2</v>
      </c>
      <c r="E16">
        <v>90</v>
      </c>
      <c r="F16">
        <v>0</v>
      </c>
      <c r="G16">
        <v>32754.585136890411</v>
      </c>
      <c r="H16">
        <v>13783.145964384081</v>
      </c>
      <c r="I16">
        <v>80.56</v>
      </c>
      <c r="J16">
        <v>30</v>
      </c>
    </row>
    <row r="17" spans="1:14" x14ac:dyDescent="0.25">
      <c r="A17">
        <v>21</v>
      </c>
      <c r="B17">
        <v>16</v>
      </c>
      <c r="C17" t="s">
        <v>12</v>
      </c>
      <c r="D17">
        <v>86.7</v>
      </c>
      <c r="E17">
        <v>75.400000000000006</v>
      </c>
      <c r="F17">
        <v>9</v>
      </c>
      <c r="G17">
        <v>43763.656621694499</v>
      </c>
      <c r="H17">
        <v>18322.847802162101</v>
      </c>
      <c r="I17">
        <v>111.31</v>
      </c>
      <c r="J17">
        <v>41.94</v>
      </c>
    </row>
    <row r="18" spans="1:14" x14ac:dyDescent="0.25">
      <c r="A18">
        <v>22</v>
      </c>
      <c r="B18">
        <v>18</v>
      </c>
      <c r="C18" t="s">
        <v>12</v>
      </c>
      <c r="D18">
        <v>100.98</v>
      </c>
      <c r="E18">
        <v>77.3</v>
      </c>
      <c r="F18">
        <v>1.8</v>
      </c>
      <c r="G18">
        <v>60845.992873191833</v>
      </c>
      <c r="H18">
        <v>27874.097185611721</v>
      </c>
      <c r="I18">
        <v>153.15</v>
      </c>
      <c r="J18">
        <v>61.79</v>
      </c>
    </row>
    <row r="19" spans="1:14" x14ac:dyDescent="0.25">
      <c r="A19">
        <v>23</v>
      </c>
      <c r="B19">
        <v>12</v>
      </c>
      <c r="C19" t="s">
        <v>12</v>
      </c>
      <c r="D19">
        <v>77.52</v>
      </c>
      <c r="E19">
        <v>78.540000000000006</v>
      </c>
      <c r="F19">
        <v>-9</v>
      </c>
      <c r="G19">
        <v>21844.3866152763</v>
      </c>
      <c r="H19">
        <v>8221.4786047935395</v>
      </c>
      <c r="I19">
        <v>54.79</v>
      </c>
      <c r="J19">
        <v>19.13</v>
      </c>
    </row>
    <row r="20" spans="1:14" x14ac:dyDescent="0.25">
      <c r="A20">
        <v>30</v>
      </c>
      <c r="B20" t="s">
        <v>13</v>
      </c>
      <c r="C20" t="s">
        <v>12</v>
      </c>
      <c r="D20">
        <v>51</v>
      </c>
      <c r="E20">
        <v>51</v>
      </c>
      <c r="F20">
        <v>0</v>
      </c>
      <c r="G20">
        <v>8559.5858101844788</v>
      </c>
      <c r="H20">
        <v>4119.2472810745239</v>
      </c>
      <c r="I20">
        <v>17.559999999999999</v>
      </c>
      <c r="J20">
        <v>6.44</v>
      </c>
    </row>
    <row r="21" spans="1:14" x14ac:dyDescent="0.25">
      <c r="A21">
        <v>31</v>
      </c>
      <c r="B21" t="s">
        <v>14</v>
      </c>
      <c r="C21" t="s">
        <v>12</v>
      </c>
      <c r="D21">
        <v>51</v>
      </c>
      <c r="E21">
        <v>51</v>
      </c>
      <c r="F21">
        <v>0</v>
      </c>
      <c r="G21">
        <v>7168.9685375690397</v>
      </c>
      <c r="H21">
        <v>3166.9054157733899</v>
      </c>
      <c r="I21">
        <v>14.7</v>
      </c>
      <c r="J21">
        <v>4.7</v>
      </c>
    </row>
    <row r="22" spans="1:14" x14ac:dyDescent="0.25">
      <c r="A22">
        <v>33</v>
      </c>
      <c r="B22" t="s">
        <v>15</v>
      </c>
      <c r="C22" t="s">
        <v>12</v>
      </c>
      <c r="D22">
        <v>117.3</v>
      </c>
      <c r="E22">
        <v>76.5</v>
      </c>
      <c r="F22">
        <v>54</v>
      </c>
      <c r="G22">
        <v>26413.257807731599</v>
      </c>
      <c r="H22">
        <v>16134.379330158201</v>
      </c>
      <c r="I22">
        <v>40.98</v>
      </c>
      <c r="J22">
        <v>23.49</v>
      </c>
    </row>
    <row r="23" spans="1:14" x14ac:dyDescent="0.25">
      <c r="A23">
        <v>35</v>
      </c>
      <c r="B23" t="s">
        <v>15</v>
      </c>
      <c r="C23" t="s">
        <v>12</v>
      </c>
      <c r="D23">
        <v>76.5</v>
      </c>
      <c r="E23">
        <v>86.7</v>
      </c>
      <c r="F23">
        <v>324</v>
      </c>
      <c r="G23">
        <v>26411.389930486679</v>
      </c>
      <c r="H23">
        <v>16132.670091152189</v>
      </c>
    </row>
    <row r="24" spans="1:14" x14ac:dyDescent="0.25">
      <c r="A24">
        <v>37</v>
      </c>
      <c r="B24" t="s">
        <v>14</v>
      </c>
      <c r="C24" t="s">
        <v>12</v>
      </c>
      <c r="D24">
        <v>51</v>
      </c>
      <c r="E24">
        <v>51</v>
      </c>
      <c r="F24">
        <v>90</v>
      </c>
      <c r="G24">
        <v>7170.3847405910401</v>
      </c>
      <c r="H24">
        <v>3168.3670709133098</v>
      </c>
    </row>
    <row r="25" spans="1:14" x14ac:dyDescent="0.25">
      <c r="A25">
        <v>39</v>
      </c>
      <c r="B25" t="s">
        <v>14</v>
      </c>
      <c r="C25" t="s">
        <v>12</v>
      </c>
      <c r="D25">
        <v>51</v>
      </c>
      <c r="E25">
        <v>51</v>
      </c>
      <c r="F25">
        <v>90</v>
      </c>
      <c r="G25">
        <v>4612.7034521102896</v>
      </c>
      <c r="H25">
        <v>611.40539932250897</v>
      </c>
      <c r="I25">
        <v>10.93</v>
      </c>
      <c r="J25">
        <v>0.52</v>
      </c>
    </row>
    <row r="26" spans="1:14" x14ac:dyDescent="0.25">
      <c r="A26">
        <v>1</v>
      </c>
      <c r="B26">
        <v>10</v>
      </c>
      <c r="C26" t="s">
        <v>16</v>
      </c>
      <c r="D26">
        <v>76.5</v>
      </c>
      <c r="E26">
        <v>41.8</v>
      </c>
      <c r="F26">
        <v>0</v>
      </c>
      <c r="G26">
        <f t="shared" ref="G26:G42" si="0">M26-N26+H26</f>
        <v>11845.315711319443</v>
      </c>
      <c r="H26">
        <f t="shared" ref="H26:H42" si="1">N26*15/12</f>
        <v>2577.8875389695163</v>
      </c>
      <c r="I26">
        <v>26.62</v>
      </c>
      <c r="J26">
        <v>2.15</v>
      </c>
      <c r="M26">
        <v>11329.73820352554</v>
      </c>
      <c r="N26">
        <v>2062.3100311756129</v>
      </c>
    </row>
    <row r="27" spans="1:14" x14ac:dyDescent="0.25">
      <c r="A27">
        <v>8</v>
      </c>
      <c r="B27">
        <v>12</v>
      </c>
      <c r="C27" t="s">
        <v>16</v>
      </c>
      <c r="D27">
        <v>77.52</v>
      </c>
      <c r="E27">
        <v>78.540000000000006</v>
      </c>
      <c r="F27">
        <v>-9</v>
      </c>
      <c r="G27">
        <f t="shared" si="0"/>
        <v>19274.712531864639</v>
      </c>
      <c r="H27">
        <f t="shared" si="1"/>
        <v>5646.8904235959053</v>
      </c>
      <c r="I27">
        <v>42.04</v>
      </c>
      <c r="J27">
        <v>7.01</v>
      </c>
      <c r="M27">
        <v>18145.334447145458</v>
      </c>
      <c r="N27">
        <v>4517.5123388767242</v>
      </c>
    </row>
    <row r="28" spans="1:14" x14ac:dyDescent="0.25">
      <c r="A28">
        <v>10</v>
      </c>
      <c r="B28">
        <v>14</v>
      </c>
      <c r="C28" t="s">
        <v>16</v>
      </c>
      <c r="D28">
        <v>61.2</v>
      </c>
      <c r="E28">
        <v>90</v>
      </c>
      <c r="F28">
        <v>0</v>
      </c>
      <c r="G28">
        <f t="shared" si="0"/>
        <v>28334.982000946995</v>
      </c>
      <c r="H28">
        <f t="shared" si="1"/>
        <v>9357.5259703397751</v>
      </c>
      <c r="I28">
        <v>65.66</v>
      </c>
      <c r="J28">
        <v>13.89</v>
      </c>
      <c r="M28">
        <v>26463.47680687904</v>
      </c>
      <c r="N28">
        <v>7486.0207762718201</v>
      </c>
    </row>
    <row r="29" spans="1:14" x14ac:dyDescent="0.25">
      <c r="A29">
        <v>11</v>
      </c>
      <c r="B29">
        <v>16</v>
      </c>
      <c r="C29" t="s">
        <v>16</v>
      </c>
      <c r="D29">
        <v>86.7</v>
      </c>
      <c r="E29">
        <v>75.400000000000006</v>
      </c>
      <c r="F29">
        <v>9</v>
      </c>
      <c r="G29">
        <f t="shared" si="0"/>
        <v>40397.884723186493</v>
      </c>
      <c r="H29">
        <f t="shared" si="1"/>
        <v>14955.68355202675</v>
      </c>
      <c r="I29">
        <v>93.51</v>
      </c>
      <c r="J29">
        <v>21.88</v>
      </c>
      <c r="M29">
        <v>37406.748012781143</v>
      </c>
      <c r="N29">
        <v>11964.546841621401</v>
      </c>
    </row>
    <row r="30" spans="1:14" x14ac:dyDescent="0.25">
      <c r="A30">
        <v>13</v>
      </c>
      <c r="B30">
        <v>18</v>
      </c>
      <c r="C30" t="s">
        <v>16</v>
      </c>
      <c r="D30">
        <v>100.98</v>
      </c>
      <c r="E30">
        <v>77.3</v>
      </c>
      <c r="F30">
        <v>1.8</v>
      </c>
      <c r="G30">
        <f t="shared" si="0"/>
        <v>40963.044372797012</v>
      </c>
      <c r="H30">
        <f t="shared" si="1"/>
        <v>7983.344818353653</v>
      </c>
      <c r="I30">
        <v>100.75</v>
      </c>
      <c r="J30">
        <v>8.2200000000000006</v>
      </c>
      <c r="M30">
        <v>39366.375409126282</v>
      </c>
      <c r="N30">
        <v>6386.6758546829224</v>
      </c>
    </row>
    <row r="31" spans="1:14" x14ac:dyDescent="0.25">
      <c r="A31">
        <v>14</v>
      </c>
      <c r="B31">
        <v>12</v>
      </c>
      <c r="C31" t="s">
        <v>16</v>
      </c>
      <c r="D31">
        <v>61.2</v>
      </c>
      <c r="E31">
        <v>90</v>
      </c>
      <c r="F31">
        <v>0</v>
      </c>
      <c r="G31">
        <f t="shared" si="0"/>
        <v>19286.557187795635</v>
      </c>
      <c r="H31">
        <f t="shared" si="1"/>
        <v>5658.8601613044739</v>
      </c>
      <c r="I31">
        <v>42.93</v>
      </c>
      <c r="J31">
        <v>7</v>
      </c>
      <c r="M31">
        <v>18154.785155534741</v>
      </c>
      <c r="N31">
        <v>4527.0881290435791</v>
      </c>
    </row>
    <row r="32" spans="1:14" x14ac:dyDescent="0.25">
      <c r="A32">
        <v>15</v>
      </c>
      <c r="B32">
        <v>10</v>
      </c>
      <c r="C32" t="s">
        <v>16</v>
      </c>
      <c r="D32">
        <v>76.5</v>
      </c>
      <c r="E32">
        <v>41.8</v>
      </c>
      <c r="F32">
        <v>0</v>
      </c>
      <c r="G32">
        <f t="shared" si="0"/>
        <v>11999.250250637453</v>
      </c>
      <c r="H32">
        <f t="shared" si="1"/>
        <v>2731.7643156647628</v>
      </c>
      <c r="I32">
        <v>26.01</v>
      </c>
      <c r="J32">
        <v>2.5</v>
      </c>
      <c r="M32">
        <v>11452.897387504499</v>
      </c>
      <c r="N32">
        <v>2185.41145253181</v>
      </c>
    </row>
    <row r="33" spans="1:17" x14ac:dyDescent="0.25">
      <c r="A33">
        <v>24</v>
      </c>
      <c r="B33">
        <v>14</v>
      </c>
      <c r="C33" t="s">
        <v>16</v>
      </c>
      <c r="D33">
        <v>61.2</v>
      </c>
      <c r="E33">
        <v>90</v>
      </c>
      <c r="F33">
        <v>0</v>
      </c>
      <c r="G33">
        <f t="shared" si="0"/>
        <v>28335.796434819702</v>
      </c>
      <c r="H33">
        <f t="shared" si="1"/>
        <v>9358.3520612120628</v>
      </c>
      <c r="I33">
        <v>63.44</v>
      </c>
      <c r="J33">
        <v>12.57</v>
      </c>
      <c r="M33">
        <v>26464.126022577289</v>
      </c>
      <c r="N33">
        <v>7486.6816489696503</v>
      </c>
    </row>
    <row r="34" spans="1:17" x14ac:dyDescent="0.25">
      <c r="A34">
        <v>25</v>
      </c>
      <c r="B34">
        <v>16</v>
      </c>
      <c r="C34" t="s">
        <v>16</v>
      </c>
      <c r="D34">
        <v>86.7</v>
      </c>
      <c r="E34">
        <v>75.400000000000006</v>
      </c>
      <c r="F34">
        <v>9</v>
      </c>
      <c r="G34">
        <f t="shared" si="0"/>
        <v>40351.695846378803</v>
      </c>
      <c r="H34">
        <f t="shared" si="1"/>
        <v>14916.648463308813</v>
      </c>
      <c r="I34">
        <v>90.82</v>
      </c>
      <c r="J34">
        <v>20.99</v>
      </c>
      <c r="M34">
        <v>37368.366153717041</v>
      </c>
      <c r="N34">
        <v>11933.318770647051</v>
      </c>
    </row>
    <row r="35" spans="1:17" x14ac:dyDescent="0.25">
      <c r="A35">
        <v>26</v>
      </c>
      <c r="B35">
        <v>12</v>
      </c>
      <c r="C35" t="s">
        <v>16</v>
      </c>
      <c r="D35">
        <v>77.52</v>
      </c>
      <c r="E35">
        <v>78.540000000000006</v>
      </c>
      <c r="F35">
        <v>-9</v>
      </c>
      <c r="G35">
        <f t="shared" si="0"/>
        <v>19234.547920167446</v>
      </c>
      <c r="H35">
        <f t="shared" si="1"/>
        <v>5612.6996311545372</v>
      </c>
      <c r="I35">
        <v>41.88</v>
      </c>
      <c r="J35">
        <v>7</v>
      </c>
      <c r="M35">
        <v>18112.007993936539</v>
      </c>
      <c r="N35">
        <v>4490.1597049236298</v>
      </c>
    </row>
    <row r="36" spans="1:17" x14ac:dyDescent="0.25">
      <c r="A36">
        <v>27</v>
      </c>
      <c r="B36">
        <v>10</v>
      </c>
      <c r="C36" t="s">
        <v>16</v>
      </c>
      <c r="D36">
        <v>76.5</v>
      </c>
      <c r="E36">
        <v>41.8</v>
      </c>
      <c r="F36">
        <v>0</v>
      </c>
      <c r="G36">
        <f t="shared" si="0"/>
        <v>12162.75700902939</v>
      </c>
      <c r="H36">
        <f t="shared" si="1"/>
        <v>2900.4083275794987</v>
      </c>
      <c r="I36">
        <v>26.63</v>
      </c>
      <c r="J36">
        <v>3.45</v>
      </c>
      <c r="M36">
        <v>11582.675343513491</v>
      </c>
      <c r="N36">
        <v>2320.3266620635991</v>
      </c>
    </row>
    <row r="37" spans="1:17" x14ac:dyDescent="0.25">
      <c r="A37">
        <v>28</v>
      </c>
      <c r="B37">
        <v>18</v>
      </c>
      <c r="C37" t="s">
        <v>16</v>
      </c>
      <c r="D37">
        <v>100.98</v>
      </c>
      <c r="E37">
        <v>77.3</v>
      </c>
      <c r="F37">
        <v>1.8</v>
      </c>
      <c r="G37">
        <f t="shared" si="0"/>
        <v>40830.608585894108</v>
      </c>
      <c r="H37">
        <f t="shared" si="1"/>
        <v>7859.6776404976845</v>
      </c>
      <c r="I37">
        <v>98.62</v>
      </c>
      <c r="J37">
        <v>8.58</v>
      </c>
      <c r="M37">
        <v>39258.673057794571</v>
      </c>
      <c r="N37">
        <v>6287.7421123981476</v>
      </c>
    </row>
    <row r="38" spans="1:17" x14ac:dyDescent="0.25">
      <c r="A38">
        <v>29</v>
      </c>
      <c r="B38" t="s">
        <v>13</v>
      </c>
      <c r="C38" t="s">
        <v>16</v>
      </c>
      <c r="D38">
        <v>51</v>
      </c>
      <c r="E38">
        <v>51</v>
      </c>
      <c r="F38">
        <v>0</v>
      </c>
      <c r="G38">
        <f t="shared" si="0"/>
        <v>5299.5535272359793</v>
      </c>
      <c r="H38">
        <f t="shared" si="1"/>
        <v>855.52184045314743</v>
      </c>
      <c r="I38">
        <v>11.77</v>
      </c>
      <c r="J38">
        <v>0.72</v>
      </c>
      <c r="M38">
        <v>5128.4491591453498</v>
      </c>
      <c r="N38">
        <v>684.41747236251797</v>
      </c>
    </row>
    <row r="39" spans="1:17" x14ac:dyDescent="0.25">
      <c r="A39">
        <v>32</v>
      </c>
      <c r="B39" t="s">
        <v>14</v>
      </c>
      <c r="C39" t="s">
        <v>16</v>
      </c>
      <c r="D39">
        <v>51</v>
      </c>
      <c r="E39">
        <v>51</v>
      </c>
      <c r="F39">
        <v>0</v>
      </c>
      <c r="G39">
        <f t="shared" si="0"/>
        <v>4765.1862884163857</v>
      </c>
      <c r="H39">
        <f t="shared" si="1"/>
        <v>763.88290911912873</v>
      </c>
      <c r="I39">
        <v>10.78</v>
      </c>
      <c r="J39">
        <v>0.6</v>
      </c>
      <c r="M39">
        <v>4612.4097065925598</v>
      </c>
      <c r="N39">
        <v>611.106327295303</v>
      </c>
    </row>
    <row r="40" spans="1:17" x14ac:dyDescent="0.25">
      <c r="A40">
        <v>34</v>
      </c>
      <c r="B40" t="s">
        <v>15</v>
      </c>
      <c r="C40" t="s">
        <v>16</v>
      </c>
      <c r="D40">
        <v>117.3</v>
      </c>
      <c r="E40">
        <v>76.5</v>
      </c>
      <c r="F40">
        <v>54</v>
      </c>
      <c r="G40">
        <f t="shared" si="0"/>
        <v>23516.556483626369</v>
      </c>
      <c r="H40">
        <f t="shared" si="1"/>
        <v>13233.878530859949</v>
      </c>
      <c r="I40">
        <v>25.89</v>
      </c>
      <c r="J40">
        <v>9.2899999999999991</v>
      </c>
      <c r="M40">
        <v>20869.78077745438</v>
      </c>
      <c r="N40">
        <v>10587.10282468796</v>
      </c>
    </row>
    <row r="41" spans="1:17" x14ac:dyDescent="0.25">
      <c r="A41">
        <v>36</v>
      </c>
      <c r="B41" t="s">
        <v>15</v>
      </c>
      <c r="C41" t="s">
        <v>16</v>
      </c>
      <c r="D41">
        <v>76.5</v>
      </c>
      <c r="E41">
        <v>86.7</v>
      </c>
      <c r="F41">
        <v>324</v>
      </c>
      <c r="G41">
        <f t="shared" si="0"/>
        <v>22283.64282536507</v>
      </c>
      <c r="H41">
        <f t="shared" si="1"/>
        <v>12000.774790048599</v>
      </c>
      <c r="M41">
        <v>19883.48786735535</v>
      </c>
      <c r="N41">
        <v>9600.6198320388794</v>
      </c>
    </row>
    <row r="42" spans="1:17" x14ac:dyDescent="0.25">
      <c r="A42">
        <v>38</v>
      </c>
      <c r="B42">
        <v>10</v>
      </c>
      <c r="C42" t="s">
        <v>16</v>
      </c>
      <c r="D42">
        <v>76.5</v>
      </c>
      <c r="E42">
        <v>41.8</v>
      </c>
      <c r="F42">
        <v>0</v>
      </c>
      <c r="G42">
        <f t="shared" si="0"/>
        <v>12162.495439827417</v>
      </c>
      <c r="H42">
        <f t="shared" si="1"/>
        <v>2900.0918057560871</v>
      </c>
      <c r="I42">
        <v>26.82</v>
      </c>
      <c r="J42">
        <v>3.56</v>
      </c>
      <c r="M42">
        <v>11582.4770786762</v>
      </c>
      <c r="N42">
        <v>2320.07344460487</v>
      </c>
    </row>
    <row r="43" spans="1:17" x14ac:dyDescent="0.25">
      <c r="A43">
        <v>41</v>
      </c>
      <c r="B43">
        <v>20</v>
      </c>
      <c r="C43" t="s">
        <v>16</v>
      </c>
      <c r="D43">
        <v>107.1</v>
      </c>
      <c r="E43">
        <v>96.9</v>
      </c>
      <c r="F43">
        <v>0</v>
      </c>
      <c r="G43">
        <f t="shared" ref="G43" si="2">M43-N43+H43</f>
        <v>55979.944546937913</v>
      </c>
      <c r="H43">
        <f t="shared" ref="H43" si="3">N43*15/12</f>
        <v>14361.184394359574</v>
      </c>
      <c r="I43">
        <v>138.07</v>
      </c>
      <c r="J43">
        <v>19.309999999999999</v>
      </c>
      <c r="M43">
        <v>53107.707668066003</v>
      </c>
      <c r="N43">
        <f>5472.74404668807+6016.20346879959</f>
        <v>11488.94751548766</v>
      </c>
      <c r="P43" t="s">
        <v>17</v>
      </c>
      <c r="Q43" t="s">
        <v>18</v>
      </c>
    </row>
    <row r="44" spans="1:17" x14ac:dyDescent="0.25">
      <c r="A44">
        <v>42</v>
      </c>
      <c r="B44">
        <v>20</v>
      </c>
      <c r="C44" t="s">
        <v>12</v>
      </c>
      <c r="D44">
        <v>107.1</v>
      </c>
      <c r="E44">
        <v>96.9</v>
      </c>
      <c r="F44">
        <v>0</v>
      </c>
      <c r="G44">
        <v>76003.609215021104</v>
      </c>
      <c r="H44">
        <v>34385.409198284098</v>
      </c>
      <c r="I44">
        <v>195.96</v>
      </c>
      <c r="J44">
        <v>79.19</v>
      </c>
    </row>
    <row r="45" spans="1:17" x14ac:dyDescent="0.25">
      <c r="A45">
        <v>43</v>
      </c>
      <c r="B45">
        <v>22</v>
      </c>
      <c r="C45" t="s">
        <v>12</v>
      </c>
      <c r="D45">
        <v>107.1</v>
      </c>
      <c r="E45">
        <v>107.1</v>
      </c>
      <c r="F45">
        <v>0</v>
      </c>
      <c r="G45">
        <v>99553.112771034241</v>
      </c>
      <c r="H45">
        <v>48148.827478647232</v>
      </c>
      <c r="I45">
        <v>253.709</v>
      </c>
      <c r="J45">
        <v>107.298</v>
      </c>
    </row>
    <row r="46" spans="1:17" x14ac:dyDescent="0.25">
      <c r="A46">
        <v>44</v>
      </c>
      <c r="B46">
        <v>22</v>
      </c>
      <c r="C46" t="s">
        <v>16</v>
      </c>
      <c r="D46">
        <v>107.1</v>
      </c>
      <c r="E46">
        <v>107.1</v>
      </c>
      <c r="F46">
        <v>0</v>
      </c>
      <c r="G46">
        <f t="shared" ref="G46" si="4">M46-N46+H46</f>
        <v>75053.233058452606</v>
      </c>
      <c r="H46">
        <f t="shared" ref="H46" si="5">N46*15/12</f>
        <v>23640.457056760788</v>
      </c>
      <c r="I46">
        <v>185.19</v>
      </c>
      <c r="J46">
        <v>34.44</v>
      </c>
      <c r="M46">
        <v>70325.141647100449</v>
      </c>
      <c r="N46">
        <v>18912.36564540863</v>
      </c>
    </row>
    <row r="47" spans="1:17" x14ac:dyDescent="0.25">
      <c r="A47">
        <v>45</v>
      </c>
      <c r="B47">
        <v>20</v>
      </c>
      <c r="C47" t="s">
        <v>12</v>
      </c>
      <c r="D47">
        <v>107.1</v>
      </c>
      <c r="E47">
        <v>96.9</v>
      </c>
      <c r="F47">
        <v>0</v>
      </c>
      <c r="G47">
        <v>76004.156984567599</v>
      </c>
      <c r="H47">
        <v>34384.4316339492</v>
      </c>
      <c r="I47">
        <v>195.24799999999999</v>
      </c>
      <c r="J47">
        <v>79.287000000000006</v>
      </c>
    </row>
    <row r="48" spans="1:17" x14ac:dyDescent="0.25">
      <c r="A48">
        <v>46</v>
      </c>
      <c r="B48">
        <v>22</v>
      </c>
      <c r="C48" t="s">
        <v>12</v>
      </c>
      <c r="D48">
        <v>107.1</v>
      </c>
      <c r="E48">
        <v>107.1</v>
      </c>
      <c r="F48">
        <v>0</v>
      </c>
      <c r="G48">
        <v>99552.355299472809</v>
      </c>
      <c r="H48">
        <v>48147.92159318924</v>
      </c>
      <c r="I48">
        <v>253.709</v>
      </c>
      <c r="J48">
        <v>107.298</v>
      </c>
    </row>
    <row r="49" spans="1:14" x14ac:dyDescent="0.25">
      <c r="A49">
        <v>47</v>
      </c>
      <c r="B49">
        <v>20</v>
      </c>
      <c r="C49" t="s">
        <v>16</v>
      </c>
      <c r="D49">
        <v>107.1</v>
      </c>
      <c r="E49">
        <v>96.9</v>
      </c>
      <c r="F49">
        <v>0</v>
      </c>
      <c r="G49">
        <f t="shared" ref="G49" si="6">M49-N49+H49</f>
        <v>55978.877233207219</v>
      </c>
      <c r="H49">
        <f t="shared" ref="H49" si="7">N49*15/12</f>
        <v>14355.816123187537</v>
      </c>
      <c r="I49">
        <v>133.44</v>
      </c>
      <c r="J49">
        <v>18.695</v>
      </c>
      <c r="M49">
        <v>53107.714008569717</v>
      </c>
      <c r="N49">
        <v>11484.65289855003</v>
      </c>
    </row>
    <row r="50" spans="1:14" x14ac:dyDescent="0.25">
      <c r="A50">
        <v>48</v>
      </c>
      <c r="B50">
        <v>20</v>
      </c>
      <c r="C50" t="s">
        <v>12</v>
      </c>
      <c r="D50">
        <v>107.1</v>
      </c>
      <c r="E50">
        <v>96.9</v>
      </c>
      <c r="F50">
        <v>0</v>
      </c>
      <c r="G50">
        <v>76004.17133975029</v>
      </c>
      <c r="H50">
        <v>34385.504526138313</v>
      </c>
      <c r="I50">
        <v>189.75</v>
      </c>
      <c r="J50">
        <v>76.588999999999999</v>
      </c>
    </row>
    <row r="51" spans="1:14" x14ac:dyDescent="0.25">
      <c r="A51">
        <v>49</v>
      </c>
      <c r="B51">
        <v>22</v>
      </c>
      <c r="C51" t="s">
        <v>12</v>
      </c>
      <c r="D51">
        <v>107.1</v>
      </c>
      <c r="E51">
        <v>107.1</v>
      </c>
      <c r="F51">
        <v>0</v>
      </c>
      <c r="G51">
        <v>99556.910112380894</v>
      </c>
      <c r="H51">
        <v>48154.3515295982</v>
      </c>
      <c r="I51">
        <v>243.38900000000001</v>
      </c>
      <c r="J51">
        <v>103.396</v>
      </c>
    </row>
    <row r="52" spans="1:14" x14ac:dyDescent="0.25">
      <c r="A52">
        <v>50</v>
      </c>
      <c r="B52">
        <v>22</v>
      </c>
      <c r="C52" t="s">
        <v>16</v>
      </c>
      <c r="D52">
        <v>107.1</v>
      </c>
      <c r="E52">
        <v>107.1</v>
      </c>
      <c r="F52">
        <v>0</v>
      </c>
      <c r="G52">
        <f t="shared" ref="G52:G54" si="8">M52-N52+H52</f>
        <v>75054.725845396519</v>
      </c>
      <c r="H52">
        <f t="shared" ref="H52:H54" si="9">N52*15/12</f>
        <v>23638.774067461487</v>
      </c>
      <c r="I52">
        <v>182.239</v>
      </c>
      <c r="J52">
        <v>34.238999999999997</v>
      </c>
      <c r="M52">
        <v>70326.971031904221</v>
      </c>
      <c r="N52">
        <v>18911.019253969189</v>
      </c>
    </row>
    <row r="53" spans="1:14" x14ac:dyDescent="0.25">
      <c r="A53">
        <v>51</v>
      </c>
      <c r="B53">
        <v>22</v>
      </c>
      <c r="C53" t="s">
        <v>16</v>
      </c>
      <c r="D53">
        <v>107.1</v>
      </c>
      <c r="E53">
        <v>107.1</v>
      </c>
      <c r="F53">
        <v>0</v>
      </c>
      <c r="G53">
        <f t="shared" si="8"/>
        <v>75055.36778521532</v>
      </c>
      <c r="H53">
        <f t="shared" si="9"/>
        <v>23642.589547634125</v>
      </c>
      <c r="I53">
        <v>186.59299999999999</v>
      </c>
      <c r="J53">
        <v>35.158999999999999</v>
      </c>
      <c r="M53">
        <v>70326.849875688495</v>
      </c>
      <c r="N53">
        <v>18914.0716381073</v>
      </c>
    </row>
    <row r="54" spans="1:14" x14ac:dyDescent="0.25">
      <c r="A54">
        <v>52</v>
      </c>
      <c r="B54">
        <v>20</v>
      </c>
      <c r="C54" t="s">
        <v>16</v>
      </c>
      <c r="D54">
        <v>107.1</v>
      </c>
      <c r="E54">
        <v>96.9</v>
      </c>
      <c r="F54">
        <v>0</v>
      </c>
      <c r="G54">
        <f t="shared" si="8"/>
        <v>55980.160018443952</v>
      </c>
      <c r="H54">
        <f t="shared" si="9"/>
        <v>14361.38438105575</v>
      </c>
      <c r="I54">
        <v>139.37700000000001</v>
      </c>
      <c r="J54">
        <v>18.751000000000001</v>
      </c>
      <c r="M54">
        <v>53107.8831422328</v>
      </c>
      <c r="N54">
        <v>11489.1075048446</v>
      </c>
    </row>
    <row r="55" spans="1:14" x14ac:dyDescent="0.25">
      <c r="A55">
        <v>53</v>
      </c>
      <c r="B55">
        <v>18</v>
      </c>
      <c r="C55" t="s">
        <v>12</v>
      </c>
      <c r="D55">
        <v>100.98</v>
      </c>
      <c r="E55">
        <v>77.3</v>
      </c>
      <c r="F55">
        <v>1.8</v>
      </c>
      <c r="G55">
        <v>60846.024588823318</v>
      </c>
      <c r="H55">
        <v>27874.111363172531</v>
      </c>
      <c r="I55">
        <v>150.45599999999999</v>
      </c>
      <c r="J55">
        <v>60.539000000000001</v>
      </c>
    </row>
    <row r="56" spans="1:14" x14ac:dyDescent="0.25">
      <c r="A56">
        <v>54</v>
      </c>
      <c r="B56">
        <v>14</v>
      </c>
      <c r="C56" t="s">
        <v>19</v>
      </c>
      <c r="D56">
        <v>61.2</v>
      </c>
      <c r="E56">
        <v>90</v>
      </c>
      <c r="F56">
        <v>0</v>
      </c>
      <c r="G56">
        <f t="shared" ref="G56" si="10">M56-N56+H56</f>
        <v>28286.215843737122</v>
      </c>
      <c r="H56">
        <f t="shared" ref="H56" si="11">N56*15/12</f>
        <v>9316.6123047471046</v>
      </c>
      <c r="I56">
        <v>64.05</v>
      </c>
      <c r="J56">
        <v>13.641</v>
      </c>
      <c r="M56">
        <v>26422.893382787701</v>
      </c>
      <c r="N56">
        <v>7453.2898437976837</v>
      </c>
    </row>
  </sheetData>
  <autoFilter ref="A2:J18" xr:uid="{00000000-0009-0000-0000-000000000000}">
    <sortState xmlns:xlrd2="http://schemas.microsoft.com/office/spreadsheetml/2017/richdata2" ref="A3:J43">
      <sortCondition ref="C2:C18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P59"/>
  <sheetViews>
    <sheetView tabSelected="1" topLeftCell="P26" zoomScale="115" zoomScaleNormal="115" workbookViewId="0">
      <selection activeCell="Z34" sqref="Z34"/>
    </sheetView>
  </sheetViews>
  <sheetFormatPr defaultRowHeight="15.75" x14ac:dyDescent="0.25"/>
  <cols>
    <col min="3" max="3" width="10.7109375" bestFit="1" customWidth="1"/>
    <col min="4" max="4" width="13.140625" bestFit="1" customWidth="1"/>
    <col min="5" max="9" width="10.7109375" bestFit="1" customWidth="1"/>
    <col min="12" max="14" width="10.7109375" bestFit="1" customWidth="1"/>
    <col min="15" max="15" width="10" customWidth="1"/>
    <col min="16" max="18" width="10.7109375" bestFit="1" customWidth="1"/>
    <col min="21" max="21" width="10.7109375" bestFit="1" customWidth="1"/>
    <col min="22" max="23" width="12.42578125" customWidth="1"/>
    <col min="24" max="27" width="10.7109375" bestFit="1" customWidth="1"/>
    <col min="30" max="35" width="10.7109375" bestFit="1" customWidth="1"/>
  </cols>
  <sheetData>
    <row r="1" spans="3:65" x14ac:dyDescent="0.25">
      <c r="C1" t="s">
        <v>20</v>
      </c>
      <c r="L1" t="s">
        <v>21</v>
      </c>
      <c r="U1" t="s">
        <v>22</v>
      </c>
      <c r="AD1" t="s">
        <v>21</v>
      </c>
      <c r="AM1" t="s">
        <v>23</v>
      </c>
      <c r="AU1" t="s">
        <v>23</v>
      </c>
      <c r="BC1" t="s">
        <v>23</v>
      </c>
      <c r="BK1" t="s">
        <v>23</v>
      </c>
    </row>
    <row r="3" spans="3:65" x14ac:dyDescent="0.25">
      <c r="C3" t="s">
        <v>24</v>
      </c>
      <c r="D3">
        <f>AVERAGE(D7:D11)</f>
        <v>4.2107933031629559</v>
      </c>
      <c r="E3">
        <f>AVERAGE(E7:E11)</f>
        <v>6.0685757641163081</v>
      </c>
      <c r="F3">
        <f>AVERAGE(F7:F11)</f>
        <v>9.0970503531782718</v>
      </c>
      <c r="G3">
        <f>AVERAGE(G7:G11)</f>
        <v>12.155143085519464</v>
      </c>
      <c r="H3">
        <f>AVERAGE(H7:H12)</f>
        <v>16.902315954985436</v>
      </c>
      <c r="I3">
        <f>AVERAGE(I7:I12)</f>
        <v>21.112216438827687</v>
      </c>
      <c r="J3">
        <f>AVERAGE(J7:J12)</f>
        <v>27.65392390582296</v>
      </c>
      <c r="L3" t="s">
        <v>24</v>
      </c>
      <c r="M3">
        <f t="shared" ref="M3:S3" si="0">AVERAGE(M7:M11)</f>
        <v>35.476666666666667</v>
      </c>
      <c r="N3">
        <f t="shared" si="0"/>
        <v>54.8</v>
      </c>
      <c r="O3">
        <f t="shared" si="0"/>
        <v>80.763333333333335</v>
      </c>
      <c r="P3">
        <f t="shared" si="0"/>
        <v>111.42</v>
      </c>
      <c r="Q3">
        <f t="shared" si="0"/>
        <v>155.64999999999998</v>
      </c>
      <c r="R3">
        <f t="shared" si="0"/>
        <v>193.65266666666665</v>
      </c>
      <c r="S3">
        <f t="shared" si="0"/>
        <v>250.26900000000001</v>
      </c>
      <c r="U3" t="s">
        <v>24</v>
      </c>
      <c r="V3">
        <f t="shared" ref="V3:AB3" si="1">AVERAGE(V7:V11)</f>
        <v>1.6378313904338409</v>
      </c>
      <c r="W3">
        <f t="shared" si="1"/>
        <v>2.2845260196261923</v>
      </c>
      <c r="X3">
        <f t="shared" si="1"/>
        <v>3.8278051268171382</v>
      </c>
      <c r="Y3">
        <f t="shared" si="1"/>
        <v>5.08855252987808</v>
      </c>
      <c r="Z3">
        <f t="shared" si="1"/>
        <v>7.7434567384366559</v>
      </c>
      <c r="AA3">
        <f t="shared" si="1"/>
        <v>9.5514208665158904</v>
      </c>
      <c r="AB3">
        <f t="shared" si="1"/>
        <v>13.375101907540248</v>
      </c>
      <c r="AD3" t="s">
        <v>24</v>
      </c>
      <c r="AE3">
        <f t="shared" ref="AE3:AK3" si="2">AVERAGE(AE7:AE11)</f>
        <v>11.766666666666666</v>
      </c>
      <c r="AF3">
        <f t="shared" si="2"/>
        <v>19.1175</v>
      </c>
      <c r="AG3">
        <f t="shared" si="2"/>
        <v>30.033333333333331</v>
      </c>
      <c r="AH3">
        <f t="shared" si="2"/>
        <v>42.05</v>
      </c>
      <c r="AI3">
        <f t="shared" si="2"/>
        <v>62.793333333333329</v>
      </c>
      <c r="AJ3">
        <f t="shared" si="2"/>
        <v>78.355333333333334</v>
      </c>
      <c r="AK3">
        <f t="shared" si="2"/>
        <v>105.99733333333334</v>
      </c>
      <c r="AM3" t="s">
        <v>24</v>
      </c>
      <c r="AN3">
        <f>AVERAGE(AN7:AN11)</f>
        <v>1.9913801493247332</v>
      </c>
      <c r="AO3">
        <f>AVERAGE(AO7:AO11)</f>
        <v>7.337016057703222</v>
      </c>
      <c r="AU3" t="s">
        <v>24</v>
      </c>
      <c r="AV3">
        <f>AVERAGE(AV7)</f>
        <v>14.7</v>
      </c>
      <c r="AW3">
        <f>AVERAGE(AW7)</f>
        <v>40.98</v>
      </c>
      <c r="BC3" t="s">
        <v>24</v>
      </c>
      <c r="BD3">
        <f>BD7</f>
        <v>0.8796959488259416</v>
      </c>
      <c r="BE3">
        <f>BE7</f>
        <v>4.4817720361550561</v>
      </c>
      <c r="BK3" t="s">
        <v>24</v>
      </c>
      <c r="BL3">
        <f>AVERAGE(BL7)</f>
        <v>4.7</v>
      </c>
      <c r="BM3">
        <f>AVERAGE(BM7)</f>
        <v>23.49</v>
      </c>
    </row>
    <row r="4" spans="3:65" x14ac:dyDescent="0.25">
      <c r="C4" t="s">
        <v>25</v>
      </c>
      <c r="D4">
        <f>STDEV(D7:D11)</f>
        <v>9.5597306104640875E-4</v>
      </c>
      <c r="E4">
        <f>STDEV(E7:E11)</f>
        <v>1.2211474609742569E-3</v>
      </c>
      <c r="F4">
        <f>STDEV(F7:F11)</f>
        <v>2.4784065040417604E-3</v>
      </c>
      <c r="G4">
        <f>STDEV(G7:G11)</f>
        <v>2.4711826845994515E-3</v>
      </c>
      <c r="H4">
        <f>STDEV(H7:H12)</f>
        <v>1.1271266605486863E-3</v>
      </c>
      <c r="I4">
        <f>STDEV(I7:I12)</f>
        <v>8.9022018252101154E-5</v>
      </c>
      <c r="J4">
        <f>STDEV(J7:J12)</f>
        <v>6.779512253130397E-4</v>
      </c>
      <c r="L4" t="s">
        <v>25</v>
      </c>
      <c r="M4">
        <f t="shared" ref="M4:S4" si="3">STDEV(M7:M11)</f>
        <v>0.26652079343520974</v>
      </c>
      <c r="N4">
        <f t="shared" si="3"/>
        <v>0.96315453934800477</v>
      </c>
      <c r="O4">
        <f t="shared" si="3"/>
        <v>0.95143750889552603</v>
      </c>
      <c r="P4">
        <f t="shared" si="3"/>
        <v>0.8702298546935765</v>
      </c>
      <c r="Q4">
        <f t="shared" si="3"/>
        <v>5.0117761322708665</v>
      </c>
      <c r="R4">
        <f t="shared" si="3"/>
        <v>3.3985057500809583</v>
      </c>
      <c r="S4">
        <f t="shared" si="3"/>
        <v>5.9582547780369346</v>
      </c>
      <c r="U4" t="s">
        <v>25</v>
      </c>
      <c r="V4">
        <f t="shared" ref="V4:AB4" si="4">STDEV(V7:V11)</f>
        <v>1.2637546739270153E-3</v>
      </c>
      <c r="W4">
        <f t="shared" si="4"/>
        <v>1.1620634683143583E-3</v>
      </c>
      <c r="X4">
        <f t="shared" si="4"/>
        <v>1.4753112667618975E-3</v>
      </c>
      <c r="Y4">
        <f t="shared" si="4"/>
        <v>1.9552546836378065E-3</v>
      </c>
      <c r="Z4">
        <f t="shared" si="4"/>
        <v>1.1282779926873369E-3</v>
      </c>
      <c r="AA4">
        <f t="shared" si="4"/>
        <v>1.6495327146139976E-4</v>
      </c>
      <c r="AB4">
        <f t="shared" si="4"/>
        <v>9.6678273033484665E-4</v>
      </c>
      <c r="AD4" t="s">
        <v>25</v>
      </c>
      <c r="AE4">
        <f t="shared" ref="AE4:AK4" si="5">STDEV(AE7:AE11)</f>
        <v>2.0816659994660883E-2</v>
      </c>
      <c r="AF4">
        <f t="shared" si="5"/>
        <v>0.45397320038375222</v>
      </c>
      <c r="AG4">
        <f t="shared" si="5"/>
        <v>0.36115555282084888</v>
      </c>
      <c r="AH4">
        <f t="shared" si="5"/>
        <v>0.38691084244306195</v>
      </c>
      <c r="AI4">
        <f t="shared" si="5"/>
        <v>1.9852539719978735</v>
      </c>
      <c r="AJ4">
        <f t="shared" si="5"/>
        <v>1.5304582102538244</v>
      </c>
      <c r="AK4">
        <f t="shared" si="5"/>
        <v>2.2528207503779205</v>
      </c>
      <c r="AM4" t="s">
        <v>25</v>
      </c>
      <c r="AU4" t="s">
        <v>25</v>
      </c>
      <c r="BC4" t="s">
        <v>25</v>
      </c>
      <c r="BK4" t="s">
        <v>25</v>
      </c>
    </row>
    <row r="6" spans="3:65" x14ac:dyDescent="0.25">
      <c r="C6" t="s">
        <v>12</v>
      </c>
      <c r="D6">
        <v>10</v>
      </c>
      <c r="E6">
        <v>12</v>
      </c>
      <c r="F6">
        <v>14</v>
      </c>
      <c r="G6">
        <v>16</v>
      </c>
      <c r="H6">
        <v>18</v>
      </c>
      <c r="I6">
        <v>20</v>
      </c>
      <c r="J6">
        <v>22</v>
      </c>
      <c r="L6" t="s">
        <v>12</v>
      </c>
      <c r="M6">
        <v>10</v>
      </c>
      <c r="N6">
        <v>12</v>
      </c>
      <c r="O6">
        <v>14</v>
      </c>
      <c r="P6">
        <v>16</v>
      </c>
      <c r="Q6">
        <v>18</v>
      </c>
      <c r="R6">
        <v>20</v>
      </c>
      <c r="S6">
        <v>22</v>
      </c>
      <c r="U6" t="s">
        <v>12</v>
      </c>
      <c r="V6">
        <v>10</v>
      </c>
      <c r="W6">
        <v>12</v>
      </c>
      <c r="X6">
        <v>14</v>
      </c>
      <c r="Y6">
        <v>16</v>
      </c>
      <c r="Z6">
        <v>18</v>
      </c>
      <c r="AA6">
        <v>20</v>
      </c>
      <c r="AB6">
        <v>22</v>
      </c>
      <c r="AD6" t="s">
        <v>12</v>
      </c>
      <c r="AE6">
        <v>10</v>
      </c>
      <c r="AF6">
        <v>12</v>
      </c>
      <c r="AG6">
        <v>14</v>
      </c>
      <c r="AH6">
        <v>16</v>
      </c>
      <c r="AI6">
        <v>18</v>
      </c>
      <c r="AJ6">
        <v>20</v>
      </c>
      <c r="AK6">
        <v>22</v>
      </c>
      <c r="AM6" t="s">
        <v>12</v>
      </c>
      <c r="AN6" t="s">
        <v>14</v>
      </c>
      <c r="AO6" t="s">
        <v>15</v>
      </c>
      <c r="AU6" t="s">
        <v>12</v>
      </c>
      <c r="AV6" t="s">
        <v>14</v>
      </c>
      <c r="AW6" t="s">
        <v>15</v>
      </c>
      <c r="BC6" t="s">
        <v>12</v>
      </c>
      <c r="BD6" t="s">
        <v>14</v>
      </c>
      <c r="BE6" t="s">
        <v>15</v>
      </c>
      <c r="BK6" t="s">
        <v>12</v>
      </c>
      <c r="BL6" t="s">
        <v>14</v>
      </c>
      <c r="BM6" t="s">
        <v>15</v>
      </c>
    </row>
    <row r="7" spans="3:65" x14ac:dyDescent="0.25">
      <c r="C7" t="s">
        <v>26</v>
      </c>
      <c r="D7">
        <f t="array" ref="D7:D9">_xlfn._xlws.FILTER(database0126!$G:$G,(database0126!$B:$B=cal!D6)*(database0126!$C:$C=cal!$C$6),"")/3600</f>
        <v>4.2118971412049167</v>
      </c>
      <c r="E7">
        <f t="array" ref="E7:E10">_xlfn._xlws.FILTER(database0126!$G:$G,(database0126!$B:$B=cal!E6)*(database0126!$C:$C=cal!$C$6),"")/3600</f>
        <v>6.0703884738021383</v>
      </c>
      <c r="F7">
        <f t="array" ref="F7:F9">_xlfn._xlws.FILTER(database0126!$G:$G,(database0126!$B:$B=cal!F6)*(database0126!$C:$C=cal!$C$6),"")/3600</f>
        <v>9.0941885857449645</v>
      </c>
      <c r="G7">
        <f t="array" ref="G7:G9">_xlfn._xlws.FILTER(database0126!$G:$G,(database0126!$B:$B=cal!G6)*(database0126!$C:$C=cal!$C$6),"")/3600</f>
        <v>12.15228961004151</v>
      </c>
      <c r="H7">
        <f t="array" ref="H7:H9">_xlfn._xlws.FILTER(database0126!$G:$G,(database0126!$B:$B=cal!H6)*(database0126!$C:$C=cal!$C$6),"")/3600</f>
        <v>16.903617448608056</v>
      </c>
      <c r="I7">
        <f t="array" ref="I7:I9">_xlfn._xlws.FILTER(database0126!$G:$G,(database0126!$B:$B=cal!I6)*(database0126!$C:$C=cal!$C$6),"")/3600</f>
        <v>21.112113670839197</v>
      </c>
      <c r="J7">
        <f t="array" ref="J7:J9">_xlfn._xlws.FILTER(database0126!$G:$G,(database0126!$B:$B=cal!J6)*(database0126!$C:$C=cal!$C$6),"")/3600</f>
        <v>27.6536424363984</v>
      </c>
      <c r="L7" t="s">
        <v>27</v>
      </c>
      <c r="M7">
        <f t="array" ref="M7:M9">_xlfn._xlws.FILTER(database0126!$I:$I,(database0126!$B:$B=cal!M6)*(database0126!$C:$C=cal!$L$6),"")</f>
        <v>35.78</v>
      </c>
      <c r="N7">
        <f t="array" ref="N7:N10">_xlfn._xlws.FILTER(database0126!$I:$I,(database0126!$B:$B=cal!N6)*(database0126!$C:$C=cal!$L$6),"")</f>
        <v>55.67</v>
      </c>
      <c r="O7">
        <f t="array" ref="O7:O9">_xlfn._xlws.FILTER(database0126!$I:$I,(database0126!$B:$B=cal!O6)*(database0126!$C:$C=cal!$L$6),"")</f>
        <v>81.8</v>
      </c>
      <c r="P7">
        <f t="array" ref="P7:P9">_xlfn._xlws.FILTER(database0126!$I:$I,(database0126!$B:$B=cal!P6)*(database0126!$C:$C=cal!$L$6),"")</f>
        <v>112.34</v>
      </c>
      <c r="Q7">
        <f t="array" ref="Q7:Q9">_xlfn._xlws.FILTER(database0126!$I:$I,(database0126!$B:$B=cal!Q6)*(database0126!$C:$C=cal!$L$6),"")</f>
        <v>161.41999999999999</v>
      </c>
      <c r="R7">
        <f t="array" ref="R7:R9">_xlfn._xlws.FILTER(database0126!$I:$I,(database0126!$B:$B=cal!R6)*(database0126!$C:$C=cal!$L$6),"")</f>
        <v>195.96</v>
      </c>
      <c r="S7">
        <f t="array" ref="S7:S9">_xlfn._xlws.FILTER(database0126!$I:$I,(database0126!$B:$B=cal!S6)*(database0126!$C:$C=cal!$L$6),"")</f>
        <v>253.709</v>
      </c>
      <c r="U7" t="s">
        <v>28</v>
      </c>
      <c r="V7">
        <f t="array" ref="V7:V9">_xlfn._xlws.FILTER(database0126!$H:$H,(database0126!$B:$B=cal!V6)*(database0126!$C:$C=cal!$U$6),"")/3600</f>
        <v>1.6392906379699694</v>
      </c>
      <c r="W7">
        <f t="array" ref="W7:W10">_xlfn._xlws.FILTER(database0126!$H:$H,(database0126!$B:$B=cal!W6)*(database0126!$C:$C=cal!$U$6),"")/3600</f>
        <v>2.2862552856074418</v>
      </c>
      <c r="X7">
        <f t="array" ref="X7:X9">_xlfn._xlws.FILTER(database0126!$H:$H,(database0126!$B:$B=cal!X6)*(database0126!$C:$C=cal!$U$6),"")/3600</f>
        <v>3.8261015948322084</v>
      </c>
      <c r="Y7">
        <f t="array" ref="Y7:Y9">_xlfn._xlws.FILTER(database0126!$H:$H,(database0126!$B:$B=cal!Y6)*(database0126!$C:$C=cal!$U$6),"")/3600</f>
        <v>5.0862947968641921</v>
      </c>
      <c r="Z7">
        <f t="array" ref="Z7:Z9">_xlfn._xlws.FILTER(database0126!$H:$H,(database0126!$B:$B=cal!Z6)*(database0126!$C:$C=cal!$U$6),"")/3600</f>
        <v>7.7447595614856946</v>
      </c>
      <c r="AA7">
        <f t="array" ref="AA7:AA9">_xlfn._xlws.FILTER(database0126!$H:$H,(database0126!$B:$B=cal!AA6)*(database0126!$C:$C=cal!$U$6),"")/3600</f>
        <v>9.5515025550789154</v>
      </c>
      <c r="AB7">
        <f t="array" ref="AB7:AB9">_xlfn._xlws.FILTER(database0126!$H:$H,(database0126!$B:$B=cal!AB6)*(database0126!$C:$C=cal!$U$6),"")/3600</f>
        <v>13.374674299624232</v>
      </c>
      <c r="AD7" t="s">
        <v>29</v>
      </c>
      <c r="AE7">
        <f t="array" ref="AE7:AE9">_xlfn._xlws.FILTER(database0126!$J:$J,(database0126!$B:$B=cal!AE6)*(database0126!$C:$C=cal!$AD$6),"")</f>
        <v>11.76</v>
      </c>
      <c r="AF7">
        <f t="array" ref="AF7:AF10">_xlfn._xlws.FILTER(database0126!$J:$J,(database0126!$B:$B=cal!AF6)*(database0126!$C:$C=cal!$AD$6),"")</f>
        <v>19.649999999999999</v>
      </c>
      <c r="AG7">
        <f t="array" ref="AG7:AG9">_xlfn._xlws.FILTER(database0126!$J:$J,(database0126!$B:$B=cal!AG6)*(database0126!$C:$C=cal!$AD$6),"")</f>
        <v>30.41</v>
      </c>
      <c r="AH7">
        <f t="array" ref="AH7:AH9">_xlfn._xlws.FILTER(database0126!$J:$J,(database0126!$B:$B=cal!AH6)*(database0126!$C:$C=cal!$AD$6),"")</f>
        <v>42.48</v>
      </c>
      <c r="AI7">
        <f t="array" ref="AI7:AI9">_xlfn._xlws.FILTER(database0126!$J:$J,(database0126!$B:$B=cal!AI6)*(database0126!$C:$C=cal!$AD$6),"")</f>
        <v>65.08</v>
      </c>
      <c r="AJ7">
        <f t="array" ref="AJ7:AJ9">_xlfn._xlws.FILTER(database0126!$J:$J,(database0126!$B:$B=cal!AJ6)*(database0126!$C:$C=cal!$AD$6),"")</f>
        <v>79.19</v>
      </c>
      <c r="AK7">
        <f t="array" ref="AK7:AK9">_xlfn._xlws.FILTER(database0126!$J:$J,(database0126!$B:$B=cal!AK6)*(database0126!$C:$C=cal!$AD$6),"")</f>
        <v>107.298</v>
      </c>
      <c r="AN7">
        <f t="array" ref="AN7">_xlfn._xlws.FILTER(database0126!$G:$G,(database0126!$B:$B=cal!AN6)*(database0126!$C:$C=cal!$AM$6),"")/3600</f>
        <v>1.9913801493247332</v>
      </c>
      <c r="AO7">
        <f t="array" ref="AO7">_xlfn._xlws.FILTER(database0126!$G:$G,(database0126!$B:$B=cal!AO6)*(database0126!$C:$C=cal!$AM$6),"")/3600</f>
        <v>7.337016057703222</v>
      </c>
      <c r="AU7" t="s">
        <v>30</v>
      </c>
      <c r="AV7">
        <f t="array" ref="AV7:AV9">_xlfn._xlws.FILTER(database0126!$I:$I,(database0126!$B:$B=cal!AV6)*(database0126!$C:$C=cal!$AM$6),"")</f>
        <v>14.7</v>
      </c>
      <c r="AW7">
        <f t="array" ref="AW7:AW8">_xlfn._xlws.FILTER(database0126!$I:$I,(database0126!$B:$B=cal!AW6)*(database0126!$C:$C=cal!$AU$6),"")</f>
        <v>40.98</v>
      </c>
      <c r="BD7">
        <f t="array" ref="BD7:BD9">_xlfn._xlws.FILTER(database0126!$H:$H,(database0126!$B:$B=cal!BD6)*(database0126!$C:$C=cal!$BC$6),"")/3600</f>
        <v>0.8796959488259416</v>
      </c>
      <c r="BE7">
        <f t="array" ref="BE7:BE8">_xlfn._xlws.FILTER(database0126!$H:$H,(database0126!$B:$B=cal!BE6)*(database0126!$C:$C=cal!$BC$6),"")/3600</f>
        <v>4.4817720361550561</v>
      </c>
      <c r="BK7" t="s">
        <v>30</v>
      </c>
      <c r="BL7">
        <f t="array" ref="BL7:BL9">_xlfn._xlws.FILTER(database0126!$J:$J,(database0126!$B:$B=cal!BL6)*(database0126!$C:$C=cal!$AM$6),"")</f>
        <v>4.7</v>
      </c>
      <c r="BM7">
        <f t="array" ref="BM7:BM8">_xlfn._xlws.FILTER(database0126!$J:$J,(database0126!$B:$B=cal!BM6)*(database0126!$C:$C=cal!$AM$6),"")</f>
        <v>23.49</v>
      </c>
    </row>
    <row r="8" spans="3:65" x14ac:dyDescent="0.25">
      <c r="D8">
        <v>4.2102477619383087</v>
      </c>
      <c r="E8">
        <v>6.0682161944442221</v>
      </c>
      <c r="F8">
        <v>9.0984666024314027</v>
      </c>
      <c r="G8">
        <v>12.156568362712861</v>
      </c>
      <c r="H8">
        <v>16.901665729350515</v>
      </c>
      <c r="I8">
        <v>21.112265829046557</v>
      </c>
      <c r="J8">
        <v>27.653432027631336</v>
      </c>
      <c r="M8">
        <v>35.369999999999997</v>
      </c>
      <c r="N8">
        <v>53.46</v>
      </c>
      <c r="O8">
        <v>79.930000000000007</v>
      </c>
      <c r="P8">
        <v>110.61</v>
      </c>
      <c r="Q8">
        <v>152.38</v>
      </c>
      <c r="R8">
        <v>195.24799999999999</v>
      </c>
      <c r="S8">
        <v>253.709</v>
      </c>
      <c r="V8">
        <v>1.6371065985494191</v>
      </c>
      <c r="W8">
        <v>2.2840704820553448</v>
      </c>
      <c r="X8">
        <v>3.82866212884585</v>
      </c>
      <c r="Y8">
        <v>5.0896828477250198</v>
      </c>
      <c r="Z8">
        <v>7.7428058800432416</v>
      </c>
      <c r="AA8">
        <v>9.5512310094303334</v>
      </c>
      <c r="AB8">
        <v>13.374422664774789</v>
      </c>
      <c r="AE8">
        <v>11.79</v>
      </c>
      <c r="AF8">
        <v>18.54</v>
      </c>
      <c r="AG8">
        <v>29.69</v>
      </c>
      <c r="AH8">
        <v>41.73</v>
      </c>
      <c r="AI8">
        <v>61.51</v>
      </c>
      <c r="AJ8">
        <v>79.287000000000006</v>
      </c>
      <c r="AK8">
        <v>107.298</v>
      </c>
      <c r="AV8">
        <v>0</v>
      </c>
      <c r="AW8">
        <v>0</v>
      </c>
      <c r="BD8">
        <v>0.88010196414258601</v>
      </c>
      <c r="BE8">
        <v>4.4812972475422752</v>
      </c>
      <c r="BL8">
        <v>0</v>
      </c>
      <c r="BM8">
        <v>0</v>
      </c>
    </row>
    <row r="9" spans="3:65" x14ac:dyDescent="0.25">
      <c r="D9">
        <v>4.2102350063456413</v>
      </c>
      <c r="E9">
        <v>6.0678132173087862</v>
      </c>
      <c r="F9">
        <v>9.0984958713584483</v>
      </c>
      <c r="G9">
        <v>12.156571283804027</v>
      </c>
      <c r="H9">
        <v>16.90166468699773</v>
      </c>
      <c r="I9">
        <v>21.112269816597301</v>
      </c>
      <c r="J9">
        <v>27.654697253439139</v>
      </c>
      <c r="M9">
        <v>35.28</v>
      </c>
      <c r="N9">
        <v>55.28</v>
      </c>
      <c r="O9">
        <v>80.56</v>
      </c>
      <c r="P9">
        <v>111.31</v>
      </c>
      <c r="Q9">
        <v>153.15</v>
      </c>
      <c r="R9">
        <v>189.75</v>
      </c>
      <c r="S9">
        <v>243.38900000000001</v>
      </c>
      <c r="V9">
        <v>1.6370969347821342</v>
      </c>
      <c r="W9">
        <v>2.2840342539548875</v>
      </c>
      <c r="X9">
        <v>3.8286516567733559</v>
      </c>
      <c r="Y9">
        <v>5.0896799450450283</v>
      </c>
      <c r="Z9">
        <v>7.7428047737810335</v>
      </c>
      <c r="AA9">
        <v>9.5515290350384205</v>
      </c>
      <c r="AB9">
        <v>13.376208758221722</v>
      </c>
      <c r="AE9">
        <v>11.75</v>
      </c>
      <c r="AF9">
        <v>19.149999999999999</v>
      </c>
      <c r="AG9">
        <v>30</v>
      </c>
      <c r="AH9">
        <v>41.94</v>
      </c>
      <c r="AI9">
        <v>61.79</v>
      </c>
      <c r="AJ9">
        <v>76.588999999999999</v>
      </c>
      <c r="AK9">
        <v>103.396</v>
      </c>
      <c r="AV9">
        <v>10.93</v>
      </c>
      <c r="BD9">
        <v>0.16983483314514139</v>
      </c>
      <c r="BL9">
        <v>0.52</v>
      </c>
    </row>
    <row r="10" spans="3:65" x14ac:dyDescent="0.25">
      <c r="E10">
        <v>6.0678851709100838</v>
      </c>
      <c r="N10">
        <v>54.79</v>
      </c>
      <c r="W10">
        <v>2.2837440568870941</v>
      </c>
      <c r="AF10">
        <v>19.13</v>
      </c>
    </row>
    <row r="13" spans="3:65" x14ac:dyDescent="0.25">
      <c r="C13" t="s">
        <v>24</v>
      </c>
      <c r="D13">
        <f>AVERAGE(D17:D20)</f>
        <v>3.3451262785287295</v>
      </c>
      <c r="E13">
        <f t="shared" ref="E13:J13" si="6">AVERAGE(E17:E20)</f>
        <v>5.3514645962803442</v>
      </c>
      <c r="F13">
        <f t="shared" si="6"/>
        <v>7.8709414494120411</v>
      </c>
      <c r="G13">
        <f t="shared" si="6"/>
        <v>11.215219523550736</v>
      </c>
      <c r="H13">
        <f t="shared" si="6"/>
        <v>11.360229577595989</v>
      </c>
      <c r="I13">
        <f t="shared" si="6"/>
        <v>15.54983635835349</v>
      </c>
      <c r="J13">
        <f t="shared" si="6"/>
        <v>20.848456174913377</v>
      </c>
      <c r="L13" t="s">
        <v>24</v>
      </c>
      <c r="M13">
        <f>AVERAGE(M17:M20)</f>
        <v>26.520000000000003</v>
      </c>
      <c r="N13">
        <f t="shared" ref="N13:S13" si="7">AVERAGE(N17:N20)</f>
        <v>42.283333333333331</v>
      </c>
      <c r="O13">
        <f t="shared" si="7"/>
        <v>64.55</v>
      </c>
      <c r="P13">
        <f t="shared" si="7"/>
        <v>92.164999999999992</v>
      </c>
      <c r="Q13">
        <f t="shared" si="7"/>
        <v>99.685000000000002</v>
      </c>
      <c r="R13">
        <f t="shared" si="7"/>
        <v>135.755</v>
      </c>
      <c r="S13">
        <f t="shared" si="7"/>
        <v>184.67399999999998</v>
      </c>
      <c r="U13" t="s">
        <v>24</v>
      </c>
      <c r="V13">
        <f>AVERAGE(_xlfn.ANCHORARRAY(V17))</f>
        <v>0.77153833249790726</v>
      </c>
      <c r="W13">
        <f t="shared" ref="W13:AB13" si="8">AVERAGE(_xlfn.ANCHORARRAY(W17))</f>
        <v>1.566523168153233</v>
      </c>
      <c r="X13">
        <f t="shared" si="8"/>
        <v>2.5956009570647169</v>
      </c>
      <c r="Y13">
        <f>AVERAGE(_xlfn.ANCHORARRAY(Y17))</f>
        <v>4.1489350021299396</v>
      </c>
      <c r="Z13">
        <f t="shared" si="8"/>
        <v>2.2004197859515751</v>
      </c>
      <c r="AA13">
        <f t="shared" si="8"/>
        <v>3.9887393424632278</v>
      </c>
      <c r="AB13">
        <f t="shared" si="8"/>
        <v>6.5668352473941107</v>
      </c>
      <c r="AD13" t="s">
        <v>24</v>
      </c>
      <c r="AE13">
        <f t="shared" ref="AE13:AK13" si="9">AVERAGE(AE17:AE25)</f>
        <v>2.9150000000000005</v>
      </c>
      <c r="AF13">
        <f t="shared" si="9"/>
        <v>7.003333333333333</v>
      </c>
      <c r="AG13">
        <f t="shared" si="9"/>
        <v>13.23</v>
      </c>
      <c r="AH13">
        <f t="shared" si="9"/>
        <v>21.434999999999999</v>
      </c>
      <c r="AI13">
        <f t="shared" si="9"/>
        <v>8.4</v>
      </c>
      <c r="AJ13">
        <f t="shared" si="9"/>
        <v>19.002499999999998</v>
      </c>
      <c r="AK13">
        <f t="shared" si="9"/>
        <v>34.612666666666662</v>
      </c>
      <c r="AM13" t="s">
        <v>24</v>
      </c>
      <c r="AN13">
        <f>AVERAGE(AN17:AN25)</f>
        <v>1.3236628578934404</v>
      </c>
      <c r="AO13">
        <f>AVERAGE(AO17:AO25)</f>
        <v>6.5323768010073247</v>
      </c>
      <c r="AU13" t="s">
        <v>24</v>
      </c>
      <c r="AV13">
        <f>AV17</f>
        <v>10.78</v>
      </c>
      <c r="AW13">
        <f>AW17</f>
        <v>25.89</v>
      </c>
      <c r="BC13" t="s">
        <v>24</v>
      </c>
      <c r="BD13">
        <f>AVERAGE(BD17:BD25)</f>
        <v>0.21218969697753576</v>
      </c>
      <c r="BE13">
        <f>AVERAGE(BE17:BE25)</f>
        <v>3.5048129612372985</v>
      </c>
      <c r="BK13" t="s">
        <v>24</v>
      </c>
      <c r="BL13">
        <f>BL17</f>
        <v>0.6</v>
      </c>
      <c r="BM13">
        <f>BM17</f>
        <v>9.2899999999999991</v>
      </c>
    </row>
    <row r="14" spans="3:65" x14ac:dyDescent="0.25">
      <c r="C14" t="s">
        <v>25</v>
      </c>
      <c r="D14">
        <f>STDEV(D17:D20)</f>
        <v>4.2313750111856174E-2</v>
      </c>
      <c r="E14">
        <f t="shared" ref="E14:J14" si="10">STDEV(E17:E20)</f>
        <v>7.572061071804425E-3</v>
      </c>
      <c r="F14">
        <f t="shared" si="10"/>
        <v>1.5996992061644751E-4</v>
      </c>
      <c r="G14">
        <f t="shared" si="10"/>
        <v>9.0723522239192795E-3</v>
      </c>
      <c r="H14">
        <f t="shared" si="10"/>
        <v>2.6012845275227837E-2</v>
      </c>
      <c r="I14">
        <f t="shared" si="10"/>
        <v>2.0964021573002822E-4</v>
      </c>
      <c r="J14">
        <f t="shared" si="10"/>
        <v>3.0423870156406679E-4</v>
      </c>
      <c r="L14" t="s">
        <v>25</v>
      </c>
      <c r="M14">
        <f>STDEV(M17:M20)</f>
        <v>0.35223098481914705</v>
      </c>
      <c r="N14">
        <f t="shared" ref="N14:S14" si="11">STDEV(N17:N20)</f>
        <v>0.56571488696456662</v>
      </c>
      <c r="O14">
        <f t="shared" si="11"/>
        <v>1.5697770542341347</v>
      </c>
      <c r="P14">
        <f t="shared" si="11"/>
        <v>1.9021172413918213</v>
      </c>
      <c r="Q14">
        <f t="shared" si="11"/>
        <v>1.5061374439273429</v>
      </c>
      <c r="R14">
        <f t="shared" si="11"/>
        <v>3.273904396893712</v>
      </c>
      <c r="S14">
        <f t="shared" si="11"/>
        <v>2.2223908297146941</v>
      </c>
      <c r="U14" t="s">
        <v>25</v>
      </c>
      <c r="V14">
        <f>STDEV(_xlfn.ANCHORARRAY(V17))</f>
        <v>4.3054686213475753E-2</v>
      </c>
      <c r="W14">
        <f t="shared" ref="W14:AB14" si="12">STDEV(_xlfn.ANCHORARRAY(W17))</f>
        <v>6.6541930493225713E-3</v>
      </c>
      <c r="X14">
        <f t="shared" si="12"/>
        <v>6.6287673969666347E-3</v>
      </c>
      <c r="Y14">
        <f>STDEV(_xlfn.ANCHORARRAY(Y17))</f>
        <v>7.6672155379644384E-3</v>
      </c>
      <c r="Z14">
        <f t="shared" si="12"/>
        <v>2.429052779782169E-2</v>
      </c>
      <c r="AA14">
        <f t="shared" si="12"/>
        <v>8.7741308749473537E-4</v>
      </c>
      <c r="AB14">
        <f t="shared" si="12"/>
        <v>5.3115221508937102E-4</v>
      </c>
      <c r="AD14" t="s">
        <v>25</v>
      </c>
      <c r="AE14">
        <f t="shared" ref="AE14:AK14" si="13">STDEV(AE17:AE25)</f>
        <v>0.69754330809395892</v>
      </c>
      <c r="AF14">
        <f t="shared" si="13"/>
        <v>5.7735026918961348E-3</v>
      </c>
      <c r="AG14">
        <f t="shared" si="13"/>
        <v>0.93338095116624298</v>
      </c>
      <c r="AH14">
        <f t="shared" si="13"/>
        <v>0.62932503525602768</v>
      </c>
      <c r="AI14">
        <f t="shared" si="13"/>
        <v>0.25455844122715671</v>
      </c>
      <c r="AJ14">
        <f t="shared" si="13"/>
        <v>0.4348706704297256</v>
      </c>
      <c r="AK14">
        <f t="shared" si="13"/>
        <v>0.48369446278961492</v>
      </c>
      <c r="AM14" t="s">
        <v>25</v>
      </c>
      <c r="AU14" t="s">
        <v>25</v>
      </c>
      <c r="BC14" t="s">
        <v>25</v>
      </c>
      <c r="BK14" t="s">
        <v>25</v>
      </c>
    </row>
    <row r="16" spans="3:65" x14ac:dyDescent="0.25">
      <c r="C16" t="s">
        <v>16</v>
      </c>
      <c r="D16">
        <v>10</v>
      </c>
      <c r="E16">
        <v>12</v>
      </c>
      <c r="F16">
        <v>14</v>
      </c>
      <c r="G16">
        <v>16</v>
      </c>
      <c r="H16">
        <v>18</v>
      </c>
      <c r="I16">
        <v>20</v>
      </c>
      <c r="J16">
        <v>22</v>
      </c>
      <c r="L16" t="s">
        <v>16</v>
      </c>
      <c r="M16">
        <v>10</v>
      </c>
      <c r="N16">
        <v>12</v>
      </c>
      <c r="O16">
        <v>14</v>
      </c>
      <c r="P16">
        <v>16</v>
      </c>
      <c r="Q16">
        <v>18</v>
      </c>
      <c r="R16">
        <v>20</v>
      </c>
      <c r="S16">
        <v>22</v>
      </c>
      <c r="U16" t="s">
        <v>16</v>
      </c>
      <c r="V16">
        <v>10</v>
      </c>
      <c r="W16">
        <v>12</v>
      </c>
      <c r="X16">
        <v>14</v>
      </c>
      <c r="Y16">
        <v>16</v>
      </c>
      <c r="Z16">
        <v>18</v>
      </c>
      <c r="AA16">
        <v>20</v>
      </c>
      <c r="AB16">
        <v>22</v>
      </c>
      <c r="AD16" t="s">
        <v>16</v>
      </c>
      <c r="AE16">
        <v>10</v>
      </c>
      <c r="AF16">
        <v>12</v>
      </c>
      <c r="AG16">
        <v>14</v>
      </c>
      <c r="AH16">
        <v>16</v>
      </c>
      <c r="AI16">
        <v>18</v>
      </c>
      <c r="AJ16">
        <v>20</v>
      </c>
      <c r="AK16">
        <v>22</v>
      </c>
      <c r="AM16" t="s">
        <v>16</v>
      </c>
      <c r="AN16" t="s">
        <v>14</v>
      </c>
      <c r="AO16" t="s">
        <v>15</v>
      </c>
      <c r="AU16" t="s">
        <v>16</v>
      </c>
      <c r="AV16" t="s">
        <v>14</v>
      </c>
      <c r="AW16" t="s">
        <v>15</v>
      </c>
      <c r="BC16" t="s">
        <v>16</v>
      </c>
      <c r="BD16" t="s">
        <v>14</v>
      </c>
      <c r="BE16" t="s">
        <v>15</v>
      </c>
      <c r="BK16" t="s">
        <v>16</v>
      </c>
      <c r="BL16" t="s">
        <v>14</v>
      </c>
      <c r="BM16" t="s">
        <v>15</v>
      </c>
    </row>
    <row r="17" spans="3:68" x14ac:dyDescent="0.25">
      <c r="C17" t="s">
        <v>31</v>
      </c>
      <c r="D17">
        <f t="array" ref="D17:D20">_xlfn._xlws.FILTER(database0126!$G:$G,(database0126!$B:$B=cal!D16)*(database0126!$C:$C=cal!$C$16),"")/3600</f>
        <v>3.2903654753665119</v>
      </c>
      <c r="E17">
        <f t="array" ref="E17:E19">_xlfn._xlws.FILTER(database0126!$G:$G,(database0126!$B:$B=cal!E16)*(database0126!$C:$C=cal!$C$16),"")/3600</f>
        <v>5.3540868144068439</v>
      </c>
      <c r="F17">
        <f t="array" ref="F17:F18">_xlfn._xlws.FILTER(database0126!$G:$G,(database0126!$B:$B=cal!F16)*(database0126!$C:$C=cal!$C$16),"")/3600</f>
        <v>7.8708283335963873</v>
      </c>
      <c r="G17">
        <f t="array" ref="G17:G18">_xlfn._xlws.FILTER(database0126!$G:$G,(database0126!$B:$B=cal!G16)*(database0126!$C:$C=cal!$C$16),"")/3600</f>
        <v>11.221634645329582</v>
      </c>
      <c r="H17">
        <f t="array" ref="H17:H18">_xlfn._xlws.FILTER(database0126!$G:$G,(database0126!$B:$B=cal!H16)*(database0126!$C:$C=cal!$C$16),"")/3600</f>
        <v>11.378623436888059</v>
      </c>
      <c r="I17">
        <f t="array" ref="I17:I18">_xlfn._xlws.FILTER(database0126!$G:$G,(database0126!$B:$B=cal!I16)*(database0126!$C:$C=cal!$C$16),"")/3600</f>
        <v>15.549984596371642</v>
      </c>
      <c r="J17">
        <f t="array" ref="J17:J19">_xlfn._xlws.FILTER(database0126!$G:$G,(database0126!$B:$B=cal!J16)*(database0126!$C:$C=cal!$C$16),"")/3600</f>
        <v>20.848120294014613</v>
      </c>
      <c r="L17" t="s">
        <v>32</v>
      </c>
      <c r="M17">
        <f t="array" ref="M17:M20">_xlfn._xlws.FILTER(database0126!$I:$I,(database0126!$B:$B=cal!M16)*(database0126!$C:$C=cal!$L$16),"")</f>
        <v>26.62</v>
      </c>
      <c r="N17">
        <f t="array" ref="N17:N19">_xlfn._xlws.FILTER(database0126!$I:$I,(database0126!$B:$B=cal!N16)*(database0126!$C:$C=cal!$L$16),"")</f>
        <v>42.04</v>
      </c>
      <c r="O17">
        <f t="array" ref="O17:O18">_xlfn._xlws.FILTER(database0126!$I:$I,(database0126!$B:$B=cal!O16)*(database0126!$C:$C=cal!$L$16),"")</f>
        <v>65.66</v>
      </c>
      <c r="P17">
        <f t="array" ref="P17:P18">_xlfn._xlws.FILTER(database0126!$I:$I,(database0126!$B:$B=cal!P16)*(database0126!$C:$C=cal!$L$16),"")</f>
        <v>93.51</v>
      </c>
      <c r="Q17">
        <f t="array" ref="Q17:Q18">_xlfn._xlws.FILTER(database0126!$I:$I,(database0126!$B:$B=cal!Q16)*(database0126!$C:$C=cal!$L$16),"")</f>
        <v>100.75</v>
      </c>
      <c r="R17">
        <f t="array" ref="R17:R18">_xlfn._xlws.FILTER(database0126!$I:$I,(database0126!$B:$B=cal!R16)*(database0126!$C:$C=cal!$L$16),"")</f>
        <v>138.07</v>
      </c>
      <c r="S17">
        <f t="array" ref="S17:S19">_xlfn._xlws.FILTER(database0126!$I:$I,(database0126!$B:$B=cal!S16)*(database0126!$C:$C=cal!$L$16),"")</f>
        <v>185.19</v>
      </c>
      <c r="U17" t="s">
        <v>33</v>
      </c>
      <c r="V17" cm="1">
        <f t="array" ref="V17:V20">_xlfn._xlws.FILTER(database0126!$H:$H,(database0126!$B:$B=cal!V16)*(database0126!$C:$C=cal!$U$16),"")/3600</f>
        <v>0.71607987193597677</v>
      </c>
      <c r="W17" cm="1">
        <f t="array" ref="W17:W19">_xlfn._xlws.FILTER(database0126!$H:$H,(database0126!$B:$B=cal!W16)*(database0126!$C:$C=cal!$U$16),"")/3600</f>
        <v>1.5685806732210847</v>
      </c>
      <c r="X17" cm="1">
        <f t="array" ref="X17:X19">_xlfn._xlws.FILTER(database0126!$H:$H,(database0126!$B:$B=cal!X16)*(database0126!$C:$C=cal!$U$16),"")/3600</f>
        <v>2.5993127695388263</v>
      </c>
      <c r="Y17" cm="1">
        <f t="array" ref="Y17:Y18">_xlfn._xlws.FILTER(database0126!$H:$H,(database0126!$B:$B=cal!Y16)*(database0126!$C:$C=cal!$U$16),"")/3600</f>
        <v>4.1543565422296531</v>
      </c>
      <c r="Z17" cm="1">
        <f t="array" ref="Z17:Z18">_xlfn._xlws.FILTER(database0126!$H:$H,(database0126!$B:$B=cal!Z16)*(database0126!$C:$C=cal!$U$16),"")/3600</f>
        <v>2.2175957828760149</v>
      </c>
      <c r="AA17" cm="1">
        <f t="array" ref="AA17:AA19">_xlfn._xlws.FILTER(database0126!$H:$H,(database0126!$B:$B=cal!AA16)*(database0126!$C:$C=cal!$U$16),"")/3600</f>
        <v>3.9892178873221038</v>
      </c>
      <c r="AB17" cm="1">
        <f t="array" ref="AB17:AB19">_xlfn._xlws.FILTER(database0126!$H:$H,(database0126!$B:$B=cal!AB16)*(database0126!$C:$C=cal!$U$16),"")/3600</f>
        <v>6.5667936268779963</v>
      </c>
      <c r="AD17" t="s">
        <v>34</v>
      </c>
      <c r="AE17">
        <f t="array" ref="AE17:AE20">_xlfn._xlws.FILTER(database0126!$J:$J,(database0126!$B:$B=cal!AE16)*(database0126!$C:$C=cal!$AD$16),"")</f>
        <v>2.15</v>
      </c>
      <c r="AF17">
        <f t="array" ref="AF17:AF19">_xlfn._xlws.FILTER(database0126!$J:$J,(database0126!$B:$B=cal!AF16)*(database0126!$C:$C=cal!$AD$16),"")</f>
        <v>7.01</v>
      </c>
      <c r="AG17">
        <f t="array" ref="AG17:AG18">_xlfn._xlws.FILTER(database0126!$J:$J,(database0126!$B:$B=cal!AG16)*(database0126!$C:$C=cal!$AD$16),"")</f>
        <v>13.89</v>
      </c>
      <c r="AH17">
        <f t="array" ref="AH17:AH18">_xlfn._xlws.FILTER(database0126!$J:$J,(database0126!$B:$B=cal!AH16)*(database0126!$C:$C=cal!$AD$16),"")</f>
        <v>21.88</v>
      </c>
      <c r="AI17">
        <f t="array" ref="AI17:AI18">_xlfn._xlws.FILTER(database0126!$J:$J,(database0126!$B:$B=cal!AI16)*(database0126!$C:$C=cal!$AD$16),"")</f>
        <v>8.2200000000000006</v>
      </c>
      <c r="AJ17">
        <f t="array" ref="AJ17:AJ18">_xlfn._xlws.FILTER(database0126!$J:$J,(database0126!$B:$B=cal!AJ16)*(database0126!$C:$C=cal!$AD$16),"")</f>
        <v>19.309999999999999</v>
      </c>
      <c r="AK17">
        <f t="array" ref="AK17:AK19">_xlfn._xlws.FILTER(database0126!$J:$J,(database0126!$B:$B=cal!AK16)*(database0126!$C:$C=cal!$AD$16),"")</f>
        <v>34.44</v>
      </c>
      <c r="AN17">
        <f t="array" ref="AN17">_xlfn._xlws.FILTER(database0126!$G:$G,(database0126!$B:$B=cal!AN16)*(database0126!$C:$C=cal!$AM$16),"")/3600</f>
        <v>1.3236628578934404</v>
      </c>
      <c r="AO17">
        <f t="array" ref="AO17">_xlfn._xlws.FILTER(database0126!$G:$G,(database0126!$B:$B=cal!AO16)*(database0126!$C:$C=cal!$AM$16),"")/3600</f>
        <v>6.5323768010073247</v>
      </c>
      <c r="AV17">
        <f t="array" ref="AV17">_xlfn._xlws.FILTER(database0126!$I:$I,(database0126!$B:$B=cal!AV16)*(database0126!$C:$C=cal!$AU$16),"")</f>
        <v>10.78</v>
      </c>
      <c r="AW17">
        <f t="array" ref="AW17:AW18">_xlfn._xlws.FILTER(database0126!$I:$I,(database0126!$B:$B=cal!AW16)*(database0126!$C:$C=cal!$AU$16),"")</f>
        <v>25.89</v>
      </c>
      <c r="BD17">
        <f t="array" ref="BD17">_xlfn._xlws.FILTER(database0126!$H:$H,(database0126!$B:$B=cal!BD16)*(database0126!$C:$C=cal!$AM$16),"")/3600</f>
        <v>0.21218969697753576</v>
      </c>
      <c r="BE17">
        <f t="array" ref="BE17:BE18">_xlfn._xlws.FILTER(database0126!$H:$H,(database0126!$B:$B=cal!BE16)*(database0126!$C:$C=cal!$AM$16),"")/3600</f>
        <v>3.6760773696833193</v>
      </c>
      <c r="BL17">
        <f t="array" ref="BL17">_xlfn._xlws.FILTER(database0126!$J:$J,(database0126!$B:$B=cal!BL16)*(database0126!$C:$C=cal!$AU$16),"")</f>
        <v>0.6</v>
      </c>
      <c r="BM17">
        <f t="array" ref="BM17:BM18">_xlfn._xlws.FILTER(database0126!$J:$J,(database0126!$B:$B=cal!BM16)*(database0126!$C:$C=cal!$AU$16),"")</f>
        <v>9.2899999999999991</v>
      </c>
    </row>
    <row r="18" spans="3:68" x14ac:dyDescent="0.25">
      <c r="D18">
        <v>3.3331250696215147</v>
      </c>
      <c r="E18">
        <v>5.357376996609899</v>
      </c>
      <c r="F18">
        <v>7.8710545652276949</v>
      </c>
      <c r="G18">
        <v>11.208804401771889</v>
      </c>
      <c r="H18">
        <v>11.341835718303919</v>
      </c>
      <c r="I18">
        <v>15.549688120335338</v>
      </c>
      <c r="J18">
        <v>20.848534957054589</v>
      </c>
      <c r="M18">
        <v>26.01</v>
      </c>
      <c r="N18">
        <v>42.93</v>
      </c>
      <c r="O18">
        <v>63.44</v>
      </c>
      <c r="P18">
        <v>90.82</v>
      </c>
      <c r="Q18">
        <v>98.62</v>
      </c>
      <c r="R18">
        <v>133.44</v>
      </c>
      <c r="S18">
        <v>182.239</v>
      </c>
      <c r="V18">
        <v>0.75882342101798961</v>
      </c>
      <c r="W18">
        <v>1.5719056003623539</v>
      </c>
      <c r="X18">
        <v>2.5995422392255731</v>
      </c>
      <c r="Y18">
        <v>4.1435134620302261</v>
      </c>
      <c r="Z18">
        <v>2.1832437890271348</v>
      </c>
      <c r="AA18">
        <v>3.9877267008854269</v>
      </c>
      <c r="AB18">
        <v>6.5663261298504132</v>
      </c>
      <c r="AE18">
        <v>2.5</v>
      </c>
      <c r="AF18">
        <v>7</v>
      </c>
      <c r="AG18">
        <v>12.57</v>
      </c>
      <c r="AH18">
        <v>20.99</v>
      </c>
      <c r="AI18">
        <v>8.58</v>
      </c>
      <c r="AJ18">
        <v>18.695</v>
      </c>
      <c r="AK18">
        <v>34.238999999999997</v>
      </c>
      <c r="AW18">
        <v>0</v>
      </c>
      <c r="BE18">
        <v>3.3335485527912776</v>
      </c>
      <c r="BM18">
        <v>0</v>
      </c>
    </row>
    <row r="19" spans="3:68" x14ac:dyDescent="0.25">
      <c r="D19">
        <v>3.378543613619275</v>
      </c>
      <c r="E19">
        <v>5.3429299778242907</v>
      </c>
      <c r="J19">
        <v>20.848713273670921</v>
      </c>
      <c r="M19">
        <v>26.63</v>
      </c>
      <c r="N19">
        <v>41.88</v>
      </c>
      <c r="S19">
        <v>186.59299999999999</v>
      </c>
      <c r="V19">
        <v>0.80566897988319408</v>
      </c>
      <c r="W19">
        <v>1.5590832308762603</v>
      </c>
      <c r="X19">
        <v>2.5879478624297514</v>
      </c>
      <c r="AA19">
        <v>3.9892734391821527</v>
      </c>
      <c r="AB19">
        <v>6.5673859854539236</v>
      </c>
      <c r="AE19">
        <v>3.45</v>
      </c>
      <c r="AF19">
        <v>7</v>
      </c>
      <c r="AK19">
        <v>35.158999999999999</v>
      </c>
    </row>
    <row r="20" spans="3:68" x14ac:dyDescent="0.25">
      <c r="D20">
        <v>3.3784709555076158</v>
      </c>
      <c r="M20">
        <v>26.82</v>
      </c>
      <c r="V20">
        <v>0.80558105715446859</v>
      </c>
      <c r="AE20">
        <v>3.56</v>
      </c>
    </row>
    <row r="25" spans="3:68" x14ac:dyDescent="0.25">
      <c r="D25" t="s">
        <v>24</v>
      </c>
      <c r="E25">
        <f>AVERAGE(E27:E33)</f>
        <v>10.791610565519244</v>
      </c>
      <c r="F25">
        <f>AVERAGE(F27:F33)</f>
        <v>0.19618709169065868</v>
      </c>
      <c r="G25" t="s">
        <v>25</v>
      </c>
      <c r="M25" t="s">
        <v>24</v>
      </c>
      <c r="N25">
        <f>AVERAGE(N27:N33)</f>
        <v>92.233190476190472</v>
      </c>
      <c r="O25">
        <f>AVERAGE(O27:O33)</f>
        <v>0.2535814314234513</v>
      </c>
      <c r="P25" t="s">
        <v>25</v>
      </c>
      <c r="V25" t="s">
        <v>24</v>
      </c>
      <c r="X25" s="1">
        <f>AVERAGE(X27:X33)</f>
        <v>0.45100456775713937</v>
      </c>
      <c r="Y25" t="s">
        <v>25</v>
      </c>
      <c r="AE25" t="s">
        <v>24</v>
      </c>
      <c r="AH25" t="s">
        <v>25</v>
      </c>
      <c r="AN25" t="s">
        <v>24</v>
      </c>
      <c r="AQ25" t="s">
        <v>25</v>
      </c>
      <c r="AV25" t="s">
        <v>24</v>
      </c>
      <c r="AY25" t="s">
        <v>25</v>
      </c>
      <c r="BD25" t="s">
        <v>24</v>
      </c>
      <c r="BG25" t="s">
        <v>25</v>
      </c>
      <c r="BL25" t="s">
        <v>24</v>
      </c>
      <c r="BO25" t="s">
        <v>25</v>
      </c>
    </row>
    <row r="26" spans="3:68" x14ac:dyDescent="0.25">
      <c r="D26" t="s">
        <v>35</v>
      </c>
      <c r="E26" t="s">
        <v>36</v>
      </c>
      <c r="F26" t="s">
        <v>47</v>
      </c>
      <c r="G26" t="s">
        <v>38</v>
      </c>
      <c r="H26" t="s">
        <v>39</v>
      </c>
      <c r="M26" t="s">
        <v>35</v>
      </c>
      <c r="N26" t="s">
        <v>36</v>
      </c>
      <c r="O26" t="s">
        <v>47</v>
      </c>
      <c r="P26" t="s">
        <v>38</v>
      </c>
      <c r="Q26" t="s">
        <v>39</v>
      </c>
      <c r="V26" t="s">
        <v>35</v>
      </c>
      <c r="W26" t="s">
        <v>36</v>
      </c>
      <c r="X26" t="s">
        <v>47</v>
      </c>
      <c r="Y26" t="s">
        <v>38</v>
      </c>
      <c r="Z26" t="s">
        <v>39</v>
      </c>
      <c r="AE26" t="s">
        <v>35</v>
      </c>
      <c r="AF26" t="s">
        <v>36</v>
      </c>
      <c r="AG26" t="s">
        <v>47</v>
      </c>
      <c r="AH26" t="s">
        <v>38</v>
      </c>
      <c r="AI26" t="s">
        <v>39</v>
      </c>
      <c r="AN26" t="s">
        <v>38</v>
      </c>
      <c r="AO26" t="s">
        <v>39</v>
      </c>
      <c r="AP26" t="s">
        <v>37</v>
      </c>
      <c r="AQ26" t="s">
        <v>38</v>
      </c>
      <c r="AR26" t="s">
        <v>39</v>
      </c>
      <c r="AV26" t="s">
        <v>38</v>
      </c>
      <c r="AW26" t="s">
        <v>39</v>
      </c>
      <c r="AX26" t="s">
        <v>37</v>
      </c>
      <c r="AY26" t="s">
        <v>38</v>
      </c>
      <c r="AZ26" t="s">
        <v>39</v>
      </c>
      <c r="BD26" t="s">
        <v>38</v>
      </c>
      <c r="BE26" t="s">
        <v>39</v>
      </c>
      <c r="BF26" t="s">
        <v>37</v>
      </c>
      <c r="BG26" t="s">
        <v>38</v>
      </c>
      <c r="BH26" t="s">
        <v>39</v>
      </c>
      <c r="BL26" t="s">
        <v>38</v>
      </c>
      <c r="BM26" t="s">
        <v>39</v>
      </c>
      <c r="BN26" t="s">
        <v>37</v>
      </c>
      <c r="BO26" t="s">
        <v>38</v>
      </c>
      <c r="BP26" t="s">
        <v>39</v>
      </c>
    </row>
    <row r="27" spans="3:68" x14ac:dyDescent="0.25">
      <c r="C27">
        <v>1</v>
      </c>
      <c r="D27">
        <f t="array" ref="D27:D33">TRANSPOSE(D3:J3)</f>
        <v>4.2107933031629559</v>
      </c>
      <c r="E27">
        <f t="array" ref="E27:E33">TRANSPOSE(D13:J13)</f>
        <v>3.3451262785287295</v>
      </c>
      <c r="F27" s="1">
        <f t="shared" ref="F27:F33" si="14">(D27-E27)/D27</f>
        <v>0.20558288244259743</v>
      </c>
      <c r="G27">
        <f t="array" ref="G27:G33">TRANSPOSE(D4:J4)</f>
        <v>9.5597306104640875E-4</v>
      </c>
      <c r="H27">
        <f t="array" ref="H27:H33">TRANSPOSE(D14:J14)</f>
        <v>4.2313750111856174E-2</v>
      </c>
      <c r="L27">
        <v>1</v>
      </c>
      <c r="M27">
        <f t="array" ref="M27:M33">TRANSPOSE(M3:S3)</f>
        <v>35.476666666666667</v>
      </c>
      <c r="N27">
        <f t="array" ref="N27:N33">TRANSPOSE(M13:S13)</f>
        <v>26.520000000000003</v>
      </c>
      <c r="O27" s="1">
        <f t="shared" ref="O27:O33" si="15">(M27-N27)/M27</f>
        <v>0.25246640984684759</v>
      </c>
      <c r="P27">
        <f t="array" ref="P27:P33">TRANSPOSE(M4:S4)</f>
        <v>0.26652079343520974</v>
      </c>
      <c r="Q27">
        <f t="array" ref="Q27:Q33">TRANSPOSE(M14:S14)</f>
        <v>0.35223098481914705</v>
      </c>
      <c r="U27">
        <v>1</v>
      </c>
      <c r="V27">
        <f t="array" ref="V27:V33">TRANSPOSE(V3:AB3)</f>
        <v>1.6378313904338409</v>
      </c>
      <c r="W27">
        <f t="array" ref="W27:W33">TRANSPOSE(V13:AB13)</f>
        <v>0.77153833249790726</v>
      </c>
      <c r="X27" s="1">
        <f t="shared" ref="X27:X33" si="16">(V27-W27)/V27</f>
        <v>0.52892688648888542</v>
      </c>
      <c r="Y27">
        <f t="array" ref="Y27:Y33">TRANSPOSE(V4:AB4)</f>
        <v>1.2637546739270153E-3</v>
      </c>
      <c r="Z27">
        <f t="array" ref="Z27:Z33">TRANSPOSE(V14:AB14)</f>
        <v>4.3054686213475753E-2</v>
      </c>
      <c r="AD27">
        <v>1</v>
      </c>
      <c r="AE27">
        <f t="array" ref="AE27:AE33">TRANSPOSE(AE3:AK3)</f>
        <v>11.766666666666666</v>
      </c>
      <c r="AF27">
        <f t="array" ref="AF27:AF33">TRANSPOSE(AE13:AK13)</f>
        <v>2.9150000000000005</v>
      </c>
      <c r="AG27" s="1">
        <f t="shared" ref="AG27:AG33" si="17">(AE27-AF27)/AE27</f>
        <v>0.75226628895184122</v>
      </c>
      <c r="AH27">
        <f t="array" ref="AH27:AH33">TRANSPOSE(AE4:AK4)</f>
        <v>2.0816659994660883E-2</v>
      </c>
      <c r="AI27">
        <f t="array" ref="AI27:AI33">TRANSPOSE(AE14:AK14)</f>
        <v>0.69754330809395892</v>
      </c>
      <c r="AM27" t="s">
        <v>14</v>
      </c>
      <c r="AN27">
        <f t="array" ref="AN27:AN28">TRANSPOSE(AN3:AO3)</f>
        <v>1.9913801493247332</v>
      </c>
      <c r="AO27">
        <f t="array" ref="AO27:AO28">TRANSPOSE(AN13:AO13)</f>
        <v>1.3236628578934404</v>
      </c>
      <c r="AP27" s="1">
        <f>(AN27-AO27)/AN27</f>
        <v>0.33530377997275523</v>
      </c>
      <c r="AQ27">
        <f t="array" ref="AQ27:AQ31">TRANSPOSE(AN4:AR4)</f>
        <v>0</v>
      </c>
      <c r="AR27">
        <f t="array" ref="AR27:AR31">TRANSPOSE(AN14:AR14)</f>
        <v>0</v>
      </c>
      <c r="AU27" t="s">
        <v>14</v>
      </c>
      <c r="AV27">
        <f t="array" ref="AV27:AV28">TRANSPOSE(AV3:AW3)</f>
        <v>14.7</v>
      </c>
      <c r="AW27">
        <f t="array" ref="AW27:AW28">TRANSPOSE(AV13:AW13)</f>
        <v>10.78</v>
      </c>
      <c r="AX27" s="1">
        <f>(AV27-AW27)/AV27</f>
        <v>0.26666666666666666</v>
      </c>
      <c r="AY27">
        <f t="array" ref="AY27:AY31">TRANSPOSE(AV4:AZ4)</f>
        <v>0</v>
      </c>
      <c r="AZ27">
        <f t="array" ref="AZ27:AZ31">TRANSPOSE(AV14:AZ14)</f>
        <v>0</v>
      </c>
      <c r="BC27" t="s">
        <v>14</v>
      </c>
      <c r="BD27">
        <f t="array" ref="BD27:BD28">TRANSPOSE(BD3:BE3)</f>
        <v>0.8796959488259416</v>
      </c>
      <c r="BE27">
        <f t="array" ref="BE27:BE28">TRANSPOSE(BD13:BE13)</f>
        <v>0.21218969697753576</v>
      </c>
      <c r="BF27" s="1">
        <f>(BD27-BE27)/BD27</f>
        <v>0.75879200391825374</v>
      </c>
      <c r="BG27">
        <f t="array" ref="BG27:BG31">TRANSPOSE(BD4:BH4)</f>
        <v>0</v>
      </c>
      <c r="BH27">
        <f t="array" ref="BH27:BH31">TRANSPOSE(BD14:BH14)</f>
        <v>0</v>
      </c>
      <c r="BK27" t="s">
        <v>14</v>
      </c>
      <c r="BL27">
        <f t="array" ref="BL27:BL28">TRANSPOSE(BL3:BM3)</f>
        <v>4.7</v>
      </c>
      <c r="BM27">
        <f t="array" ref="BM27:BM28">TRANSPOSE(BL13:BM13)</f>
        <v>0.6</v>
      </c>
      <c r="BN27" s="1">
        <f>(BL27-BM27)/BL27</f>
        <v>0.87234042553191493</v>
      </c>
      <c r="BO27">
        <f t="array" ref="BO27:BO31">TRANSPOSE(BL4:BP4)</f>
        <v>0</v>
      </c>
      <c r="BP27">
        <f t="array" ref="BP27:BP31">TRANSPOSE(BL14:BP14)</f>
        <v>0</v>
      </c>
    </row>
    <row r="28" spans="3:68" x14ac:dyDescent="0.25">
      <c r="C28">
        <v>1.2</v>
      </c>
      <c r="D28">
        <v>6.0685757641163081</v>
      </c>
      <c r="E28">
        <v>5.3514645962803442</v>
      </c>
      <c r="F28" s="1">
        <f t="shared" si="14"/>
        <v>0.11816795170891105</v>
      </c>
      <c r="G28">
        <v>1.2211474609742569E-3</v>
      </c>
      <c r="H28">
        <v>7.572061071804425E-3</v>
      </c>
      <c r="L28">
        <v>1.2</v>
      </c>
      <c r="M28">
        <v>54.8</v>
      </c>
      <c r="N28">
        <v>42.283333333333331</v>
      </c>
      <c r="O28" s="1">
        <f t="shared" si="15"/>
        <v>0.22840632603406325</v>
      </c>
      <c r="P28">
        <v>0.96315453934800477</v>
      </c>
      <c r="Q28">
        <v>0.56571488696456662</v>
      </c>
      <c r="U28">
        <v>1.2</v>
      </c>
      <c r="V28">
        <v>2.2845260196261923</v>
      </c>
      <c r="W28">
        <v>1.566523168153233</v>
      </c>
      <c r="X28" s="1">
        <f t="shared" si="16"/>
        <v>0.31428963614537564</v>
      </c>
      <c r="Y28">
        <v>1.1620634683143583E-3</v>
      </c>
      <c r="Z28">
        <v>6.6541930493225713E-3</v>
      </c>
      <c r="AD28">
        <v>1.2</v>
      </c>
      <c r="AE28">
        <v>19.1175</v>
      </c>
      <c r="AF28">
        <v>7.003333333333333</v>
      </c>
      <c r="AG28" s="1">
        <f t="shared" si="17"/>
        <v>0.63366897694084823</v>
      </c>
      <c r="AH28">
        <v>0.45397320038375222</v>
      </c>
      <c r="AI28">
        <v>5.7735026918961348E-3</v>
      </c>
      <c r="AM28" t="s">
        <v>15</v>
      </c>
      <c r="AN28">
        <v>7.337016057703222</v>
      </c>
      <c r="AO28">
        <v>6.5323768010073247</v>
      </c>
      <c r="AP28" s="1">
        <f>(AN28-AO28)/AN28</f>
        <v>0.109668460634088</v>
      </c>
      <c r="AQ28">
        <v>0</v>
      </c>
      <c r="AR28">
        <v>0</v>
      </c>
      <c r="AU28" t="s">
        <v>15</v>
      </c>
      <c r="AV28">
        <v>40.98</v>
      </c>
      <c r="AW28">
        <v>25.89</v>
      </c>
      <c r="AX28" s="1">
        <f>(AV28-AW28)/AV28</f>
        <v>0.3682284040995607</v>
      </c>
      <c r="AY28">
        <v>0</v>
      </c>
      <c r="AZ28">
        <v>0</v>
      </c>
      <c r="BC28" t="s">
        <v>15</v>
      </c>
      <c r="BD28">
        <v>4.4817720361550561</v>
      </c>
      <c r="BE28">
        <v>3.5048129612372985</v>
      </c>
      <c r="BF28" s="1">
        <f>(BD28-BE28)/BD28</f>
        <v>0.21798499946817862</v>
      </c>
      <c r="BG28">
        <v>0</v>
      </c>
      <c r="BH28">
        <v>0</v>
      </c>
      <c r="BK28" t="s">
        <v>15</v>
      </c>
      <c r="BL28">
        <v>23.49</v>
      </c>
      <c r="BM28">
        <v>9.2899999999999991</v>
      </c>
      <c r="BN28" s="1">
        <f>(BL28-BM28)/BL28</f>
        <v>0.60451255853554708</v>
      </c>
      <c r="BO28">
        <v>0</v>
      </c>
      <c r="BP28">
        <v>0</v>
      </c>
    </row>
    <row r="29" spans="3:68" x14ac:dyDescent="0.25">
      <c r="C29">
        <v>1.4</v>
      </c>
      <c r="D29">
        <v>9.0970503531782718</v>
      </c>
      <c r="E29">
        <v>7.8709414494120411</v>
      </c>
      <c r="F29" s="1">
        <f t="shared" si="14"/>
        <v>0.13478092966011343</v>
      </c>
      <c r="G29">
        <v>2.4784065040417604E-3</v>
      </c>
      <c r="H29">
        <v>1.5996992061644751E-4</v>
      </c>
      <c r="L29">
        <v>1.4</v>
      </c>
      <c r="M29">
        <v>80.763333333333335</v>
      </c>
      <c r="N29">
        <v>64.55</v>
      </c>
      <c r="O29" s="1">
        <f t="shared" si="15"/>
        <v>0.20075116595814937</v>
      </c>
      <c r="P29">
        <v>0.95143750889552603</v>
      </c>
      <c r="Q29">
        <v>1.5697770542341347</v>
      </c>
      <c r="U29">
        <v>1.4</v>
      </c>
      <c r="V29">
        <v>3.8278051268171382</v>
      </c>
      <c r="W29">
        <v>2.5956009570647169</v>
      </c>
      <c r="X29" s="1">
        <f t="shared" si="16"/>
        <v>0.32190880385204262</v>
      </c>
      <c r="Y29">
        <v>1.4753112667618975E-3</v>
      </c>
      <c r="Z29">
        <v>6.6287673969666347E-3</v>
      </c>
      <c r="AD29">
        <v>1.4</v>
      </c>
      <c r="AE29">
        <v>30.033333333333331</v>
      </c>
      <c r="AF29">
        <v>13.23</v>
      </c>
      <c r="AG29" s="1">
        <f t="shared" si="17"/>
        <v>0.55948945615982237</v>
      </c>
      <c r="AH29">
        <v>0.36115555282084888</v>
      </c>
      <c r="AI29">
        <v>0.93338095116624298</v>
      </c>
      <c r="AP29" s="1" t="e">
        <f>(AN29-AO29)/AN29</f>
        <v>#DIV/0!</v>
      </c>
      <c r="AQ29">
        <v>0</v>
      </c>
      <c r="AR29">
        <v>0</v>
      </c>
      <c r="AX29" s="1" t="e">
        <f>(AV29-AW29)/AV29</f>
        <v>#DIV/0!</v>
      </c>
      <c r="AY29">
        <v>0</v>
      </c>
      <c r="AZ29">
        <v>0</v>
      </c>
      <c r="BF29" s="1" t="e">
        <f>(BD29-BE29)/BD29</f>
        <v>#DIV/0!</v>
      </c>
      <c r="BG29">
        <v>0</v>
      </c>
      <c r="BH29">
        <v>0</v>
      </c>
      <c r="BN29" s="1" t="e">
        <f>(BL29-BM29)/BL29</f>
        <v>#DIV/0!</v>
      </c>
      <c r="BO29">
        <v>0</v>
      </c>
      <c r="BP29">
        <v>0</v>
      </c>
    </row>
    <row r="30" spans="3:68" x14ac:dyDescent="0.25">
      <c r="C30">
        <v>1.6</v>
      </c>
      <c r="D30">
        <v>12.155143085519464</v>
      </c>
      <c r="E30">
        <v>11.215219523550736</v>
      </c>
      <c r="F30" s="1">
        <f t="shared" si="14"/>
        <v>7.732723139133324E-2</v>
      </c>
      <c r="G30">
        <v>2.4711826845994515E-3</v>
      </c>
      <c r="H30">
        <v>9.0723522239192795E-3</v>
      </c>
      <c r="L30">
        <v>1.6</v>
      </c>
      <c r="M30">
        <v>111.42</v>
      </c>
      <c r="N30">
        <v>92.164999999999992</v>
      </c>
      <c r="O30" s="1">
        <f t="shared" si="15"/>
        <v>0.17281457548016521</v>
      </c>
      <c r="P30">
        <v>0.8702298546935765</v>
      </c>
      <c r="Q30">
        <v>1.9021172413918213</v>
      </c>
      <c r="U30">
        <v>1.6</v>
      </c>
      <c r="V30">
        <v>5.08855252987808</v>
      </c>
      <c r="W30">
        <v>4.1489350021299396</v>
      </c>
      <c r="X30" s="1">
        <f t="shared" si="16"/>
        <v>0.18465320387891393</v>
      </c>
      <c r="Y30">
        <v>1.9552546836378065E-3</v>
      </c>
      <c r="Z30">
        <v>7.6672155379644384E-3</v>
      </c>
      <c r="AD30">
        <v>1.6</v>
      </c>
      <c r="AE30">
        <v>42.05</v>
      </c>
      <c r="AF30">
        <v>21.434999999999999</v>
      </c>
      <c r="AG30" s="1">
        <f t="shared" si="17"/>
        <v>0.49024970273483948</v>
      </c>
      <c r="AH30">
        <v>0.38691084244306195</v>
      </c>
      <c r="AI30">
        <v>0.62932503525602768</v>
      </c>
      <c r="AP30" s="1" t="e">
        <f>(AN30-AO30)/AN30</f>
        <v>#DIV/0!</v>
      </c>
      <c r="AQ30">
        <v>0</v>
      </c>
      <c r="AR30">
        <v>0</v>
      </c>
      <c r="AX30" s="1" t="e">
        <f>(AV30-AW30)/AV30</f>
        <v>#DIV/0!</v>
      </c>
      <c r="AY30">
        <v>0</v>
      </c>
      <c r="AZ30">
        <v>0</v>
      </c>
      <c r="BF30" s="1" t="e">
        <f>(BD30-BE30)/BD30</f>
        <v>#DIV/0!</v>
      </c>
      <c r="BG30">
        <v>0</v>
      </c>
      <c r="BH30">
        <v>0</v>
      </c>
      <c r="BN30" s="1" t="e">
        <f>(BL30-BM30)/BL30</f>
        <v>#DIV/0!</v>
      </c>
      <c r="BO30">
        <v>0</v>
      </c>
      <c r="BP30">
        <v>0</v>
      </c>
    </row>
    <row r="31" spans="3:68" x14ac:dyDescent="0.25">
      <c r="C31">
        <v>1.8</v>
      </c>
      <c r="D31">
        <v>16.902315954985436</v>
      </c>
      <c r="E31">
        <v>11.360229577595989</v>
      </c>
      <c r="F31" s="1">
        <f t="shared" si="14"/>
        <v>0.32788917164660958</v>
      </c>
      <c r="G31">
        <v>1.1271266605486863E-3</v>
      </c>
      <c r="H31">
        <v>2.6012845275227837E-2</v>
      </c>
      <c r="L31">
        <v>1.8</v>
      </c>
      <c r="M31">
        <v>155.64999999999998</v>
      </c>
      <c r="N31">
        <v>99.685000000000002</v>
      </c>
      <c r="O31" s="1">
        <f t="shared" si="15"/>
        <v>0.35955669771924176</v>
      </c>
      <c r="P31">
        <v>5.0117761322708665</v>
      </c>
      <c r="Q31">
        <v>1.5061374439273429</v>
      </c>
      <c r="U31">
        <v>1.8</v>
      </c>
      <c r="V31">
        <v>7.7434567384366559</v>
      </c>
      <c r="W31">
        <v>2.2004197859515751</v>
      </c>
      <c r="X31" s="1">
        <f t="shared" si="16"/>
        <v>0.71583494810150861</v>
      </c>
      <c r="Y31">
        <v>1.1282779926873369E-3</v>
      </c>
      <c r="Z31">
        <v>2.429052779782169E-2</v>
      </c>
      <c r="AD31">
        <v>1.8</v>
      </c>
      <c r="AE31">
        <v>62.793333333333329</v>
      </c>
      <c r="AF31">
        <v>8.4</v>
      </c>
      <c r="AG31" s="1">
        <f t="shared" si="17"/>
        <v>0.86622783735003717</v>
      </c>
      <c r="AH31">
        <v>1.9852539719978735</v>
      </c>
      <c r="AI31">
        <v>0.25455844122715671</v>
      </c>
      <c r="AP31" s="1" t="e">
        <f>(AN31-AO31)/AN31</f>
        <v>#DIV/0!</v>
      </c>
      <c r="AQ31">
        <v>0</v>
      </c>
      <c r="AR31">
        <v>0</v>
      </c>
      <c r="AX31" s="1" t="e">
        <f>(AV31-AW31)/AV31</f>
        <v>#DIV/0!</v>
      </c>
      <c r="AY31">
        <v>0</v>
      </c>
      <c r="AZ31">
        <v>0</v>
      </c>
      <c r="BF31" s="1" t="e">
        <f>(BD31-BE31)/BD31</f>
        <v>#DIV/0!</v>
      </c>
      <c r="BG31">
        <v>0</v>
      </c>
      <c r="BH31">
        <v>0</v>
      </c>
      <c r="BN31" s="1" t="e">
        <f>(BL31-BM31)/BL31</f>
        <v>#DIV/0!</v>
      </c>
      <c r="BO31">
        <v>0</v>
      </c>
      <c r="BP31">
        <v>0</v>
      </c>
    </row>
    <row r="32" spans="3:68" x14ac:dyDescent="0.25">
      <c r="C32">
        <v>2</v>
      </c>
      <c r="D32">
        <v>21.112216438827687</v>
      </c>
      <c r="E32">
        <v>15.54983635835349</v>
      </c>
      <c r="F32" s="1">
        <f t="shared" si="14"/>
        <v>0.26346736718009239</v>
      </c>
      <c r="G32">
        <v>8.9022018252101154E-5</v>
      </c>
      <c r="H32">
        <v>2.0964021573002822E-4</v>
      </c>
      <c r="L32">
        <v>2</v>
      </c>
      <c r="M32">
        <v>193.65266666666665</v>
      </c>
      <c r="N32">
        <v>135.755</v>
      </c>
      <c r="O32" s="1">
        <f t="shared" si="15"/>
        <v>0.29897686235493781</v>
      </c>
      <c r="P32">
        <v>3.3985057500809583</v>
      </c>
      <c r="Q32">
        <v>3.273904396893712</v>
      </c>
      <c r="U32">
        <v>2</v>
      </c>
      <c r="V32">
        <v>9.5514208665158904</v>
      </c>
      <c r="W32">
        <v>3.9887393424632278</v>
      </c>
      <c r="X32" s="1">
        <f t="shared" si="16"/>
        <v>0.58239309122620453</v>
      </c>
      <c r="Y32">
        <v>1.6495327146139976E-4</v>
      </c>
      <c r="Z32">
        <v>8.7741308749473537E-4</v>
      </c>
      <c r="AD32">
        <v>2</v>
      </c>
      <c r="AE32">
        <v>78.355333333333334</v>
      </c>
      <c r="AF32">
        <v>19.002499999999998</v>
      </c>
      <c r="AG32" s="1">
        <f t="shared" si="17"/>
        <v>0.75748300477312758</v>
      </c>
      <c r="AH32">
        <v>1.5304582102538244</v>
      </c>
      <c r="AI32">
        <v>0.4348706704297256</v>
      </c>
    </row>
    <row r="33" spans="3:58" x14ac:dyDescent="0.25">
      <c r="C33">
        <v>2.2000000000000002</v>
      </c>
      <c r="D33">
        <v>27.65392390582296</v>
      </c>
      <c r="E33">
        <v>20.848456174913377</v>
      </c>
      <c r="F33" s="1">
        <f t="shared" si="14"/>
        <v>0.24609410780495378</v>
      </c>
      <c r="G33">
        <v>6.779512253130397E-4</v>
      </c>
      <c r="H33">
        <v>3.0423870156406679E-4</v>
      </c>
      <c r="L33">
        <v>2.2000000000000002</v>
      </c>
      <c r="M33">
        <v>250.26900000000001</v>
      </c>
      <c r="N33">
        <v>184.67399999999998</v>
      </c>
      <c r="O33" s="1">
        <f t="shared" si="15"/>
        <v>0.26209798257075395</v>
      </c>
      <c r="P33">
        <v>5.9582547780369346</v>
      </c>
      <c r="Q33">
        <v>2.2223908297146941</v>
      </c>
      <c r="U33">
        <v>2.2000000000000002</v>
      </c>
      <c r="V33">
        <v>13.375101907540248</v>
      </c>
      <c r="W33">
        <v>6.5668352473941107</v>
      </c>
      <c r="X33" s="1">
        <f t="shared" si="16"/>
        <v>0.50902540460704526</v>
      </c>
      <c r="Y33">
        <v>9.6678273033484665E-4</v>
      </c>
      <c r="Z33">
        <v>5.3115221508937102E-4</v>
      </c>
      <c r="AD33">
        <v>2.2000000000000002</v>
      </c>
      <c r="AE33">
        <v>105.99733333333334</v>
      </c>
      <c r="AF33">
        <v>34.612666666666662</v>
      </c>
      <c r="AG33" s="1">
        <f t="shared" si="17"/>
        <v>0.67345719389167025</v>
      </c>
      <c r="AH33">
        <v>2.2528207503779205</v>
      </c>
      <c r="AI33">
        <v>0.48369446278961492</v>
      </c>
    </row>
    <row r="34" spans="3:58" x14ac:dyDescent="0.25">
      <c r="F34" s="1">
        <f>AVERAGE(F27:F33)</f>
        <v>0.19618709169065868</v>
      </c>
      <c r="O34" s="1">
        <f>AVERAGE(O27:O33)</f>
        <v>0.2535814314234513</v>
      </c>
      <c r="X34" s="1">
        <f>AVERAGE(X27:X33)</f>
        <v>0.45100456775713937</v>
      </c>
      <c r="AG34" s="1">
        <f>AVERAGE(AG27:AG33)</f>
        <v>0.67612035154316963</v>
      </c>
      <c r="AU34" t="s">
        <v>40</v>
      </c>
      <c r="BC34" t="s">
        <v>41</v>
      </c>
    </row>
    <row r="35" spans="3:58" x14ac:dyDescent="0.25">
      <c r="AV35" t="s">
        <v>38</v>
      </c>
      <c r="AW35" t="s">
        <v>39</v>
      </c>
      <c r="AX35" t="s">
        <v>37</v>
      </c>
      <c r="BD35" t="s">
        <v>38</v>
      </c>
      <c r="BE35" t="s">
        <v>39</v>
      </c>
      <c r="BF35" t="s">
        <v>37</v>
      </c>
    </row>
    <row r="36" spans="3:58" x14ac:dyDescent="0.25">
      <c r="AU36" t="s">
        <v>14</v>
      </c>
      <c r="AV36">
        <v>1.991380149324733</v>
      </c>
      <c r="AW36">
        <v>1.281224918497933</v>
      </c>
      <c r="AX36" s="1">
        <v>0.3566145977038136</v>
      </c>
      <c r="BC36" t="s">
        <v>14</v>
      </c>
      <c r="BD36">
        <v>0.8796959488259416</v>
      </c>
      <c r="BE36">
        <v>0.1697517575820286</v>
      </c>
      <c r="BF36" s="1">
        <v>0.80703360313460293</v>
      </c>
    </row>
    <row r="37" spans="3:58" x14ac:dyDescent="0.25">
      <c r="AU37" t="s">
        <v>14</v>
      </c>
      <c r="AV37">
        <v>14.7</v>
      </c>
      <c r="AW37">
        <v>10.78</v>
      </c>
      <c r="AX37" s="1">
        <v>0.26666666666666672</v>
      </c>
      <c r="BC37" t="s">
        <v>14</v>
      </c>
      <c r="BD37">
        <v>4.7</v>
      </c>
      <c r="BE37">
        <v>0.6</v>
      </c>
      <c r="BF37" s="1">
        <v>0.87234042553191493</v>
      </c>
    </row>
    <row r="38" spans="3:58" x14ac:dyDescent="0.25">
      <c r="AU38" t="s">
        <v>15</v>
      </c>
      <c r="AV38">
        <v>7.337016057703222</v>
      </c>
      <c r="AW38">
        <v>5.7971613270706612</v>
      </c>
      <c r="AX38" s="1">
        <v>0.20987479358394601</v>
      </c>
      <c r="BC38" t="s">
        <v>15</v>
      </c>
      <c r="BD38">
        <v>4.4817720361550561</v>
      </c>
      <c r="BE38">
        <v>2.8038503689898389</v>
      </c>
      <c r="BF38" s="1">
        <v>0.37438799957454288</v>
      </c>
    </row>
    <row r="39" spans="3:58" x14ac:dyDescent="0.25">
      <c r="AU39" t="s">
        <v>15</v>
      </c>
      <c r="AV39">
        <v>40.98</v>
      </c>
      <c r="AW39">
        <v>25.89</v>
      </c>
      <c r="AX39" s="1">
        <v>0.3682284040995607</v>
      </c>
      <c r="BC39" t="s">
        <v>15</v>
      </c>
      <c r="BD39">
        <v>23.49</v>
      </c>
      <c r="BE39">
        <v>9.2899999999999991</v>
      </c>
      <c r="BF39" s="1">
        <v>0.60451255853554708</v>
      </c>
    </row>
    <row r="57" s="2" customFormat="1" x14ac:dyDescent="0.25"/>
    <row r="58" s="2" customFormat="1" x14ac:dyDescent="0.25"/>
    <row r="59" s="2" customFormat="1" x14ac:dyDescent="0.25"/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E19" sqref="E19"/>
    </sheetView>
  </sheetViews>
  <sheetFormatPr defaultRowHeight="15.75" x14ac:dyDescent="0.25"/>
  <sheetData>
    <row r="1" spans="1:5" x14ac:dyDescent="0.25">
      <c r="B1" t="s">
        <v>42</v>
      </c>
      <c r="C1" t="s">
        <v>43</v>
      </c>
    </row>
    <row r="2" spans="1:5" x14ac:dyDescent="0.25">
      <c r="A2" t="s">
        <v>44</v>
      </c>
      <c r="B2">
        <v>3100.4757258381401</v>
      </c>
      <c r="C2">
        <v>10974.3</v>
      </c>
      <c r="D2" s="1">
        <f>B2/C2</f>
        <v>0.28252150258678371</v>
      </c>
    </row>
    <row r="3" spans="1:5" x14ac:dyDescent="0.25">
      <c r="A3" t="s">
        <v>45</v>
      </c>
      <c r="B3">
        <v>6286.76804163</v>
      </c>
      <c r="C3">
        <v>26603.4</v>
      </c>
      <c r="D3" s="1">
        <f>B3/C3</f>
        <v>0.236314457611809</v>
      </c>
    </row>
    <row r="4" spans="1:5" x14ac:dyDescent="0.25">
      <c r="A4" t="s">
        <v>46</v>
      </c>
      <c r="B4">
        <v>13879.614601351101</v>
      </c>
      <c r="C4">
        <v>37259.9</v>
      </c>
      <c r="D4" s="1">
        <f>B4/C4</f>
        <v>0.37250810123889488</v>
      </c>
    </row>
    <row r="5" spans="1:5" x14ac:dyDescent="0.25">
      <c r="A5">
        <v>400</v>
      </c>
      <c r="B5">
        <v>7257.7730070500102</v>
      </c>
      <c r="C5">
        <v>18576</v>
      </c>
      <c r="D5" s="1">
        <f>B5/C5</f>
        <v>0.39070698789028907</v>
      </c>
    </row>
    <row r="6" spans="1:5" x14ac:dyDescent="0.25">
      <c r="A6">
        <v>600</v>
      </c>
      <c r="B6">
        <v>8734.0990246777601</v>
      </c>
      <c r="C6">
        <v>21476</v>
      </c>
      <c r="D6" s="1">
        <f>B6/C6</f>
        <v>0.40669114475124607</v>
      </c>
    </row>
    <row r="10" spans="1:5" x14ac:dyDescent="0.25">
      <c r="B10">
        <v>80</v>
      </c>
      <c r="C10">
        <v>25</v>
      </c>
      <c r="E10">
        <v>1.51</v>
      </c>
    </row>
    <row r="11" spans="1:5" x14ac:dyDescent="0.25">
      <c r="B11">
        <v>96</v>
      </c>
      <c r="C11">
        <v>30</v>
      </c>
      <c r="E11">
        <v>1.27</v>
      </c>
    </row>
    <row r="12" spans="1:5" x14ac:dyDescent="0.25">
      <c r="B12">
        <v>112</v>
      </c>
      <c r="C12">
        <v>35</v>
      </c>
      <c r="E12">
        <v>1.7</v>
      </c>
    </row>
    <row r="13" spans="1:5" x14ac:dyDescent="0.25">
      <c r="B13">
        <v>128</v>
      </c>
      <c r="C13">
        <v>40</v>
      </c>
      <c r="E13">
        <v>1.5</v>
      </c>
    </row>
    <row r="14" spans="1:5" x14ac:dyDescent="0.25">
      <c r="B14">
        <v>144</v>
      </c>
      <c r="C14">
        <v>45</v>
      </c>
      <c r="E14">
        <v>1.7</v>
      </c>
    </row>
    <row r="15" spans="1:5" x14ac:dyDescent="0.25">
      <c r="B15">
        <v>160</v>
      </c>
      <c r="C15">
        <v>50</v>
      </c>
      <c r="E15">
        <v>1.06</v>
      </c>
    </row>
    <row r="16" spans="1:5" x14ac:dyDescent="0.25">
      <c r="B16">
        <v>176</v>
      </c>
      <c r="C16">
        <v>55</v>
      </c>
      <c r="E16">
        <v>1.7</v>
      </c>
    </row>
    <row r="17" spans="2:5" x14ac:dyDescent="0.25">
      <c r="B17">
        <v>192</v>
      </c>
      <c r="C17">
        <v>60</v>
      </c>
      <c r="E17">
        <v>1.4</v>
      </c>
    </row>
    <row r="18" spans="2:5" x14ac:dyDescent="0.25">
      <c r="B18">
        <v>208</v>
      </c>
      <c r="C18">
        <v>65</v>
      </c>
      <c r="E18">
        <f>AVERAGE(E10:E17)</f>
        <v>1.48</v>
      </c>
    </row>
    <row r="19" spans="2:5" x14ac:dyDescent="0.25">
      <c r="B19">
        <v>224</v>
      </c>
      <c r="C19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database0126</vt:lpstr>
      <vt:lpstr>cal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中道 黃</cp:lastModifiedBy>
  <cp:revision/>
  <dcterms:created xsi:type="dcterms:W3CDTF">2015-06-05T18:19:34Z</dcterms:created>
  <dcterms:modified xsi:type="dcterms:W3CDTF">2024-07-07T05:34:38Z</dcterms:modified>
  <cp:category/>
  <cp:contentStatus/>
</cp:coreProperties>
</file>