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ЭтаКнига"/>
  <mc:AlternateContent xmlns:mc="http://schemas.openxmlformats.org/markup-compatibility/2006">
    <mc:Choice Requires="x15">
      <x15ac:absPath xmlns:x15ac="http://schemas.microsoft.com/office/spreadsheetml/2010/11/ac" url="Y:\Отдел аналитической работы\Сверка\2024\05. Май\"/>
    </mc:Choice>
  </mc:AlternateContent>
  <xr:revisionPtr revIDLastSave="0" documentId="13_ncr:1_{587DD3C2-1C8B-4A37-93E6-1F103472A179}" xr6:coauthVersionLast="47" xr6:coauthVersionMax="47" xr10:uidLastSave="{00000000-0000-0000-0000-000000000000}"/>
  <bookViews>
    <workbookView xWindow="-108" yWindow="-108" windowWidth="23256" windowHeight="12576" tabRatio="726" activeTab="6" xr2:uid="{00000000-000D-0000-FFFF-FFFF00000000}"/>
  </bookViews>
  <sheets>
    <sheet name="Волхонка" sheetId="1" r:id="rId1"/>
    <sheet name="Сводная Ввоз" sheetId="121" r:id="rId2"/>
    <sheet name="Сводная Вывоз" sheetId="118" r:id="rId3"/>
    <sheet name="Кол-во рейсов ввоз" sheetId="128" state="hidden" r:id="rId4"/>
    <sheet name="Кол-во рейсов вывоз" sheetId="129" state="hidden" r:id="rId5"/>
    <sheet name="Ввоз" sheetId="2" r:id="rId6"/>
    <sheet name="Вывоз" sheetId="3" r:id="rId7"/>
    <sheet name="Общ.инф." sheetId="114" state="hidden" r:id="rId8"/>
    <sheet name="Графики" sheetId="6" state="hidden" r:id="rId9"/>
    <sheet name="Статистика КПО" sheetId="119" state="hidden" r:id="rId10"/>
    <sheet name="Общие данные" sheetId="120" r:id="rId11"/>
  </sheets>
  <externalReferences>
    <externalReference r:id="rId12"/>
  </externalReferences>
  <definedNames>
    <definedName name="_xlnm._FilterDatabase" localSheetId="5" hidden="1">Ввоз!$A$1:$H$786</definedName>
    <definedName name="_xlnm._FilterDatabase" localSheetId="6" hidden="1">Вывоз!$A$1:$K$702</definedName>
    <definedName name="Срез_Номер_авто">#N/A</definedName>
  </definedNames>
  <calcPr calcId="191029" concurrentManualCount="6"/>
  <pivotCaches>
    <pivotCache cacheId="0" r:id="rId13"/>
    <pivotCache cacheId="1" r:id="rId14"/>
  </pivotCaches>
  <extLst>
    <ext xmlns:x14="http://schemas.microsoft.com/office/spreadsheetml/2009/9/main" uri="{876F7934-8845-4945-9796-88D515C7AA90}">
      <x14:pivotCaches>
        <pivotCache cacheId="2" r:id="rId15"/>
      </x14:pivotCaches>
    </ext>
    <ext xmlns:x14="http://schemas.microsoft.com/office/spreadsheetml/2009/9/main" uri="{BBE1A952-AA13-448e-AADC-164F8A28A991}">
      <x14:slicerCaches>
        <x14:slicerCache r:id="rId1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5" i="118" l="1"/>
  <c r="P56" i="118"/>
  <c r="P57" i="118"/>
  <c r="P58" i="118"/>
  <c r="P59" i="118"/>
  <c r="P60" i="118"/>
  <c r="P61" i="118"/>
  <c r="P62" i="118"/>
  <c r="P63" i="118"/>
  <c r="P64" i="118"/>
  <c r="P65" i="118"/>
  <c r="P66" i="118"/>
  <c r="P67" i="118"/>
  <c r="P68" i="118"/>
  <c r="P69" i="118"/>
  <c r="P70" i="118"/>
  <c r="P71" i="118"/>
  <c r="P72" i="118"/>
  <c r="P73" i="118"/>
  <c r="P74" i="118"/>
  <c r="W57" i="118" l="1"/>
  <c r="W58" i="118"/>
  <c r="W59" i="118"/>
  <c r="W60" i="118"/>
  <c r="W61" i="118"/>
  <c r="W62" i="118"/>
  <c r="W63" i="118"/>
  <c r="W64" i="118"/>
  <c r="W65" i="118"/>
  <c r="W66" i="118"/>
  <c r="W67" i="118"/>
  <c r="W40" i="118"/>
  <c r="W41" i="118"/>
  <c r="W42" i="118"/>
  <c r="W43" i="118"/>
  <c r="W44" i="118"/>
  <c r="W45" i="118"/>
  <c r="W46" i="118"/>
  <c r="W47" i="118"/>
  <c r="W48" i="118"/>
  <c r="W49" i="118"/>
  <c r="W50" i="118"/>
  <c r="W51" i="118"/>
  <c r="W52" i="118"/>
  <c r="W53" i="118"/>
  <c r="W54" i="118"/>
  <c r="W55" i="118"/>
  <c r="W56" i="118"/>
  <c r="W68" i="118"/>
  <c r="W69" i="118"/>
  <c r="W70" i="118"/>
  <c r="W71" i="118"/>
  <c r="W72" i="118"/>
  <c r="W73" i="118"/>
  <c r="W74" i="118"/>
  <c r="W39" i="118"/>
  <c r="V40" i="118" l="1"/>
  <c r="V41" i="118"/>
  <c r="V42" i="118"/>
  <c r="V43" i="118"/>
  <c r="V44" i="118"/>
  <c r="V45" i="118"/>
  <c r="V46" i="118"/>
  <c r="V47" i="118"/>
  <c r="V48" i="118"/>
  <c r="V49" i="118"/>
  <c r="V50" i="118"/>
  <c r="V51" i="118"/>
  <c r="V52" i="118"/>
  <c r="V53" i="118"/>
  <c r="V54" i="118"/>
  <c r="V55" i="118"/>
  <c r="V56" i="118"/>
  <c r="V57" i="118"/>
  <c r="V58" i="118"/>
  <c r="V59" i="118"/>
  <c r="V60" i="118"/>
  <c r="V61" i="118"/>
  <c r="V62" i="118"/>
  <c r="V63" i="118"/>
  <c r="V64" i="118"/>
  <c r="V65" i="118"/>
  <c r="V66" i="118"/>
  <c r="V67" i="118"/>
  <c r="V68" i="118"/>
  <c r="V69" i="118"/>
  <c r="V70" i="118"/>
  <c r="V71" i="118"/>
  <c r="V72" i="118"/>
  <c r="V73" i="118"/>
  <c r="V74" i="118"/>
  <c r="V39" i="118"/>
  <c r="L39" i="118"/>
  <c r="N52" i="118"/>
  <c r="N54" i="118" l="1"/>
  <c r="N56" i="118"/>
  <c r="N58" i="118"/>
  <c r="N60" i="118"/>
  <c r="N62" i="118"/>
  <c r="N64" i="118"/>
  <c r="N68" i="118"/>
  <c r="N70" i="118"/>
  <c r="N72" i="118"/>
  <c r="N74" i="118"/>
  <c r="B28" i="118"/>
  <c r="B29" i="118"/>
  <c r="B30" i="118"/>
  <c r="B31" i="118"/>
  <c r="B32" i="118"/>
  <c r="B28" i="121"/>
  <c r="B29" i="121"/>
  <c r="B30" i="121"/>
  <c r="B31" i="121"/>
  <c r="B32" i="121"/>
  <c r="R29" i="118"/>
  <c r="S29" i="118"/>
  <c r="T29" i="118"/>
  <c r="S17" i="118"/>
  <c r="O16" i="118"/>
  <c r="O18" i="118"/>
  <c r="Q18" i="118" s="1"/>
  <c r="O20" i="118"/>
  <c r="O22" i="118"/>
  <c r="O24" i="118"/>
  <c r="O26" i="118"/>
  <c r="L73" i="118"/>
  <c r="L74" i="118"/>
  <c r="L72" i="118"/>
  <c r="L71" i="118"/>
  <c r="L70" i="118"/>
  <c r="L69" i="118"/>
  <c r="Q30" i="118" l="1"/>
  <c r="T30" i="118" s="1"/>
  <c r="Q22" i="118"/>
  <c r="Q20" i="118"/>
  <c r="Q24" i="118"/>
  <c r="Q26" i="118"/>
  <c r="Q16" i="118"/>
  <c r="S16" i="118" s="1"/>
  <c r="L49" i="118"/>
  <c r="L50" i="118"/>
  <c r="L51" i="118"/>
  <c r="L52" i="118"/>
  <c r="L53" i="118"/>
  <c r="L54" i="118"/>
  <c r="L55" i="118"/>
  <c r="L56" i="118"/>
  <c r="L57" i="118"/>
  <c r="L58" i="118"/>
  <c r="L59" i="118"/>
  <c r="L60" i="118"/>
  <c r="L61" i="118"/>
  <c r="L62" i="118"/>
  <c r="L63" i="118"/>
  <c r="L64" i="118"/>
  <c r="L65" i="118"/>
  <c r="L66" i="118"/>
  <c r="L67" i="118"/>
  <c r="L68" i="118"/>
  <c r="L40" i="118"/>
  <c r="L41" i="118"/>
  <c r="L42" i="118"/>
  <c r="L43" i="118"/>
  <c r="L44" i="118"/>
  <c r="L45" i="118"/>
  <c r="L46" i="118"/>
  <c r="L47" i="118"/>
  <c r="L48" i="118"/>
  <c r="R31" i="118"/>
  <c r="S31" i="118"/>
  <c r="T31" i="118"/>
  <c r="R33" i="118"/>
  <c r="S33" i="118"/>
  <c r="T33" i="118"/>
  <c r="R35" i="118"/>
  <c r="S35" i="118"/>
  <c r="T35" i="118"/>
  <c r="R23" i="118"/>
  <c r="S23" i="118"/>
  <c r="T23" i="118"/>
  <c r="R25" i="118"/>
  <c r="S25" i="118"/>
  <c r="T25" i="118"/>
  <c r="R27" i="118"/>
  <c r="S27" i="118"/>
  <c r="T27" i="118"/>
  <c r="O28" i="118"/>
  <c r="R30" i="118" l="1"/>
  <c r="S30" i="118"/>
  <c r="Q32" i="118"/>
  <c r="S32" i="118" s="1"/>
  <c r="Q34" i="118"/>
  <c r="S34" i="118" s="1"/>
  <c r="Q36" i="118"/>
  <c r="R36" i="118" s="1"/>
  <c r="Q28" i="118"/>
  <c r="T28" i="118" s="1"/>
  <c r="R26" i="118"/>
  <c r="T24" i="118"/>
  <c r="T21" i="118"/>
  <c r="S21" i="118"/>
  <c r="R21" i="118"/>
  <c r="T19" i="118"/>
  <c r="S19" i="118"/>
  <c r="R19" i="118"/>
  <c r="T17" i="118"/>
  <c r="R17" i="118"/>
  <c r="R16" i="118"/>
  <c r="T15" i="118"/>
  <c r="S15" i="118"/>
  <c r="R15" i="118"/>
  <c r="O14" i="118"/>
  <c r="N14" i="118"/>
  <c r="T13" i="118"/>
  <c r="S13" i="118"/>
  <c r="R13" i="118"/>
  <c r="R39" i="118"/>
  <c r="S39" i="118"/>
  <c r="T39" i="118"/>
  <c r="O40" i="118"/>
  <c r="R41" i="118"/>
  <c r="S41" i="118"/>
  <c r="T41" i="118"/>
  <c r="R69" i="118"/>
  <c r="S69" i="118"/>
  <c r="T69" i="118"/>
  <c r="O70" i="118"/>
  <c r="R71" i="118"/>
  <c r="S71" i="118"/>
  <c r="T71" i="118"/>
  <c r="O72" i="118"/>
  <c r="R73" i="118"/>
  <c r="S73" i="118"/>
  <c r="T73" i="118"/>
  <c r="O74" i="118"/>
  <c r="T67" i="118"/>
  <c r="T65" i="118"/>
  <c r="T63" i="118"/>
  <c r="T61" i="118"/>
  <c r="T59" i="118"/>
  <c r="T57" i="118"/>
  <c r="T55" i="118"/>
  <c r="T53" i="118"/>
  <c r="T51" i="118"/>
  <c r="T49" i="118"/>
  <c r="T47" i="118"/>
  <c r="T45" i="118"/>
  <c r="T43" i="118"/>
  <c r="S67" i="118"/>
  <c r="S65" i="118"/>
  <c r="S63" i="118"/>
  <c r="S61" i="118"/>
  <c r="S59" i="118"/>
  <c r="S57" i="118"/>
  <c r="S55" i="118"/>
  <c r="S53" i="118"/>
  <c r="S51" i="118"/>
  <c r="S49" i="118"/>
  <c r="S47" i="118"/>
  <c r="S45" i="118"/>
  <c r="S43" i="118"/>
  <c r="R67" i="118"/>
  <c r="R65" i="118"/>
  <c r="R63" i="118"/>
  <c r="R61" i="118"/>
  <c r="R59" i="118"/>
  <c r="R57" i="118"/>
  <c r="R55" i="118"/>
  <c r="R53" i="118"/>
  <c r="R51" i="118"/>
  <c r="R49" i="118"/>
  <c r="R47" i="118"/>
  <c r="R45" i="118"/>
  <c r="R43" i="118"/>
  <c r="R32" i="118" l="1"/>
  <c r="T32" i="118"/>
  <c r="S36" i="118"/>
  <c r="T36" i="118"/>
  <c r="T34" i="118"/>
  <c r="R34" i="118"/>
  <c r="S26" i="118"/>
  <c r="T26" i="118"/>
  <c r="S28" i="118"/>
  <c r="R28" i="118"/>
  <c r="R24" i="118"/>
  <c r="S24" i="118"/>
  <c r="R22" i="118"/>
  <c r="Q14" i="118"/>
  <c r="R14" i="118" s="1"/>
  <c r="Q40" i="118"/>
  <c r="S40" i="118" s="1"/>
  <c r="Q70" i="118"/>
  <c r="T70" i="118" s="1"/>
  <c r="R18" i="118"/>
  <c r="T20" i="118"/>
  <c r="T16" i="118"/>
  <c r="Q74" i="118"/>
  <c r="R74" i="118" s="1"/>
  <c r="Q72" i="118"/>
  <c r="S72" i="118" s="1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O48" i="118"/>
  <c r="T14" i="118" l="1"/>
  <c r="S74" i="118"/>
  <c r="T74" i="118"/>
  <c r="R40" i="118"/>
  <c r="S14" i="118"/>
  <c r="R72" i="118"/>
  <c r="T40" i="118"/>
  <c r="R70" i="118"/>
  <c r="S70" i="118"/>
  <c r="T72" i="118"/>
  <c r="S20" i="118"/>
  <c r="R20" i="118"/>
  <c r="S22" i="118"/>
  <c r="S18" i="118"/>
  <c r="T22" i="118"/>
  <c r="T18" i="118"/>
  <c r="O68" i="118"/>
  <c r="O66" i="118"/>
  <c r="O64" i="118"/>
  <c r="O62" i="118"/>
  <c r="O60" i="118"/>
  <c r="P54" i="118"/>
  <c r="P52" i="118"/>
  <c r="O52" i="118"/>
  <c r="O50" i="118"/>
  <c r="Q48" i="118"/>
  <c r="R48" i="118" s="1"/>
  <c r="O46" i="118"/>
  <c r="O44" i="118"/>
  <c r="O42" i="118"/>
  <c r="S48" i="118" l="1"/>
  <c r="Q52" i="118"/>
  <c r="R52" i="118" s="1"/>
  <c r="T48" i="118"/>
  <c r="Q60" i="118"/>
  <c r="S60" i="118" s="1"/>
  <c r="Q64" i="118"/>
  <c r="R64" i="118" s="1"/>
  <c r="Q68" i="118"/>
  <c r="R68" i="118" s="1"/>
  <c r="Q56" i="118"/>
  <c r="R56" i="118" s="1"/>
  <c r="Q50" i="118"/>
  <c r="S50" i="118" s="1"/>
  <c r="Q54" i="118"/>
  <c r="R54" i="118" s="1"/>
  <c r="Q58" i="118"/>
  <c r="R58" i="118" s="1"/>
  <c r="Q62" i="118"/>
  <c r="T62" i="118" s="1"/>
  <c r="Q66" i="118"/>
  <c r="T66" i="118" s="1"/>
  <c r="Q42" i="118"/>
  <c r="R42" i="118" s="1"/>
  <c r="Q46" i="118"/>
  <c r="R46" i="118" s="1"/>
  <c r="Q44" i="118"/>
  <c r="R44" i="118" s="1"/>
  <c r="S62" i="118" l="1"/>
  <c r="S46" i="118"/>
  <c r="T68" i="118"/>
  <c r="T64" i="118"/>
  <c r="T52" i="118"/>
  <c r="S68" i="118"/>
  <c r="R66" i="118"/>
  <c r="S64" i="118"/>
  <c r="S66" i="118"/>
  <c r="R62" i="118"/>
  <c r="S42" i="118"/>
  <c r="R50" i="118"/>
  <c r="R60" i="118"/>
  <c r="T50" i="118"/>
  <c r="S44" i="118"/>
  <c r="T56" i="118"/>
  <c r="T60" i="118"/>
  <c r="S54" i="118"/>
  <c r="S58" i="118"/>
  <c r="T42" i="118"/>
  <c r="T44" i="118"/>
  <c r="S56" i="118"/>
  <c r="S52" i="118"/>
  <c r="T46" i="118"/>
  <c r="T54" i="118"/>
  <c r="T58" i="118"/>
  <c r="C3" i="118"/>
  <c r="G7" i="1" s="1"/>
  <c r="C4" i="118"/>
  <c r="G8" i="1" s="1"/>
  <c r="C5" i="118"/>
  <c r="G9" i="1" s="1"/>
  <c r="C6" i="118"/>
  <c r="G10" i="1" s="1"/>
  <c r="C7" i="118"/>
  <c r="G11" i="1" s="1"/>
  <c r="C8" i="118"/>
  <c r="G12" i="1" s="1"/>
  <c r="G13" i="1"/>
  <c r="G14" i="1"/>
  <c r="C11" i="118"/>
  <c r="G15" i="1" s="1"/>
  <c r="C12" i="118"/>
  <c r="G16" i="1" s="1"/>
  <c r="C13" i="118"/>
  <c r="G17" i="1" s="1"/>
  <c r="C14" i="118"/>
  <c r="G18" i="1" s="1"/>
  <c r="C15" i="118"/>
  <c r="G19" i="1" s="1"/>
  <c r="C16" i="118"/>
  <c r="G20" i="1" s="1"/>
  <c r="C17" i="118"/>
  <c r="G21" i="1" s="1"/>
  <c r="C18" i="118"/>
  <c r="G22" i="1" s="1"/>
  <c r="C19" i="118"/>
  <c r="G23" i="1" s="1"/>
  <c r="C20" i="118"/>
  <c r="G24" i="1" s="1"/>
  <c r="C21" i="118"/>
  <c r="G25" i="1" s="1"/>
  <c r="C22" i="118"/>
  <c r="G26" i="1" s="1"/>
  <c r="C23" i="118"/>
  <c r="G27" i="1" s="1"/>
  <c r="C24" i="118"/>
  <c r="G28" i="1" s="1"/>
  <c r="C25" i="118"/>
  <c r="G29" i="1" s="1"/>
  <c r="C26" i="118"/>
  <c r="G30" i="1" s="1"/>
  <c r="C27" i="118"/>
  <c r="G31" i="1" s="1"/>
  <c r="G32" i="1"/>
  <c r="G33" i="1"/>
  <c r="G34" i="1"/>
  <c r="C31" i="118"/>
  <c r="G35" i="1" s="1"/>
  <c r="C32" i="118"/>
  <c r="G36" i="1" s="1"/>
  <c r="C2" i="118"/>
  <c r="C3" i="121"/>
  <c r="D7" i="1" s="1"/>
  <c r="C4" i="121"/>
  <c r="D8" i="1" s="1"/>
  <c r="C5" i="121"/>
  <c r="D9" i="1" s="1"/>
  <c r="C6" i="121"/>
  <c r="D10" i="1" s="1"/>
  <c r="C7" i="121"/>
  <c r="D11" i="1" s="1"/>
  <c r="C8" i="121"/>
  <c r="D12" i="1" s="1"/>
  <c r="D13" i="1"/>
  <c r="D14" i="1"/>
  <c r="C11" i="121"/>
  <c r="D15" i="1" s="1"/>
  <c r="C12" i="121"/>
  <c r="D16" i="1" s="1"/>
  <c r="C13" i="121"/>
  <c r="D17" i="1" s="1"/>
  <c r="C14" i="121"/>
  <c r="D18" i="1" s="1"/>
  <c r="C15" i="121"/>
  <c r="D19" i="1" s="1"/>
  <c r="C16" i="121"/>
  <c r="D20" i="1" s="1"/>
  <c r="C17" i="121"/>
  <c r="D21" i="1" s="1"/>
  <c r="C18" i="121"/>
  <c r="D22" i="1" s="1"/>
  <c r="C19" i="121"/>
  <c r="D23" i="1" s="1"/>
  <c r="C20" i="121"/>
  <c r="D24" i="1" s="1"/>
  <c r="C21" i="121"/>
  <c r="D25" i="1" s="1"/>
  <c r="C22" i="121"/>
  <c r="D26" i="1" s="1"/>
  <c r="C23" i="121"/>
  <c r="D27" i="1" s="1"/>
  <c r="C24" i="121"/>
  <c r="D28" i="1" s="1"/>
  <c r="C25" i="121"/>
  <c r="D29" i="1" s="1"/>
  <c r="C26" i="121"/>
  <c r="D30" i="1" s="1"/>
  <c r="C27" i="121"/>
  <c r="D31" i="1" s="1"/>
  <c r="D32" i="1"/>
  <c r="D33" i="1"/>
  <c r="D34" i="1"/>
  <c r="C31" i="121"/>
  <c r="D35" i="1" s="1"/>
  <c r="C32" i="121"/>
  <c r="D36" i="1" s="1"/>
  <c r="C2" i="121"/>
  <c r="B3" i="118"/>
  <c r="F7" i="1" s="1"/>
  <c r="B4" i="118"/>
  <c r="F8" i="1" s="1"/>
  <c r="B5" i="118"/>
  <c r="F9" i="1" s="1"/>
  <c r="B6" i="118"/>
  <c r="F10" i="1" s="1"/>
  <c r="B7" i="118"/>
  <c r="F11" i="1" s="1"/>
  <c r="B8" i="118"/>
  <c r="F12" i="1" s="1"/>
  <c r="F13" i="1"/>
  <c r="F14" i="1"/>
  <c r="B11" i="118"/>
  <c r="F15" i="1" s="1"/>
  <c r="B12" i="118"/>
  <c r="F16" i="1" s="1"/>
  <c r="B13" i="118"/>
  <c r="F17" i="1" s="1"/>
  <c r="B14" i="118"/>
  <c r="F18" i="1" s="1"/>
  <c r="B15" i="118"/>
  <c r="F19" i="1" s="1"/>
  <c r="B16" i="118"/>
  <c r="F20" i="1" s="1"/>
  <c r="B17" i="118"/>
  <c r="F21" i="1" s="1"/>
  <c r="B18" i="118"/>
  <c r="F22" i="1" s="1"/>
  <c r="B19" i="118"/>
  <c r="F23" i="1" s="1"/>
  <c r="B20" i="118"/>
  <c r="F24" i="1" s="1"/>
  <c r="B21" i="118"/>
  <c r="F25" i="1" s="1"/>
  <c r="B22" i="118"/>
  <c r="F26" i="1" s="1"/>
  <c r="B23" i="118"/>
  <c r="F27" i="1" s="1"/>
  <c r="B24" i="118"/>
  <c r="F28" i="1" s="1"/>
  <c r="B25" i="118"/>
  <c r="F29" i="1" s="1"/>
  <c r="B26" i="118"/>
  <c r="F30" i="1" s="1"/>
  <c r="B27" i="118"/>
  <c r="F31" i="1" s="1"/>
  <c r="F32" i="1"/>
  <c r="F33" i="1"/>
  <c r="F34" i="1"/>
  <c r="F35" i="1"/>
  <c r="F36" i="1"/>
  <c r="B2" i="118"/>
  <c r="F6" i="1" s="1"/>
  <c r="B3" i="121"/>
  <c r="M41" i="118" s="1"/>
  <c r="B4" i="121"/>
  <c r="B5" i="121"/>
  <c r="B6" i="121"/>
  <c r="B7" i="121"/>
  <c r="B8" i="121"/>
  <c r="B11" i="121"/>
  <c r="B12" i="121"/>
  <c r="B13" i="121"/>
  <c r="B14" i="121"/>
  <c r="B15" i="121"/>
  <c r="B16" i="121"/>
  <c r="B17" i="121"/>
  <c r="B18" i="121"/>
  <c r="B19" i="121"/>
  <c r="B20" i="121"/>
  <c r="B21" i="121"/>
  <c r="M15" i="118" s="1"/>
  <c r="B22" i="121"/>
  <c r="M17" i="118" s="1"/>
  <c r="B23" i="121"/>
  <c r="M19" i="118" s="1"/>
  <c r="B24" i="121"/>
  <c r="M21" i="118" s="1"/>
  <c r="B25" i="121"/>
  <c r="M23" i="118" s="1"/>
  <c r="B26" i="121"/>
  <c r="M25" i="118" s="1"/>
  <c r="B27" i="121"/>
  <c r="B2" i="121"/>
  <c r="D6" i="1" l="1"/>
  <c r="G6" i="1"/>
  <c r="C36" i="1"/>
  <c r="C35" i="1"/>
  <c r="C34" i="1"/>
  <c r="C33" i="1"/>
  <c r="C32" i="1"/>
  <c r="M27" i="118"/>
  <c r="C31" i="1"/>
  <c r="C30" i="1"/>
  <c r="C25" i="1"/>
  <c r="M13" i="118"/>
  <c r="C6" i="1"/>
  <c r="M39" i="118"/>
  <c r="C24" i="1"/>
  <c r="C29" i="1"/>
  <c r="C28" i="1"/>
  <c r="C27" i="1"/>
  <c r="C26" i="1"/>
  <c r="C23" i="1"/>
  <c r="M73" i="118"/>
  <c r="C22" i="1"/>
  <c r="M71" i="118"/>
  <c r="C21" i="1"/>
  <c r="M69" i="118"/>
  <c r="M63" i="118"/>
  <c r="C18" i="1"/>
  <c r="M51" i="118"/>
  <c r="C12" i="1"/>
  <c r="M61" i="118"/>
  <c r="C17" i="1"/>
  <c r="M49" i="118"/>
  <c r="C11" i="1"/>
  <c r="M59" i="118"/>
  <c r="C16" i="1"/>
  <c r="M47" i="118"/>
  <c r="C10" i="1"/>
  <c r="C15" i="1"/>
  <c r="M45" i="118"/>
  <c r="C9" i="1"/>
  <c r="M67" i="118"/>
  <c r="C20" i="1"/>
  <c r="C14" i="1"/>
  <c r="M43" i="118"/>
  <c r="C8" i="1"/>
  <c r="M65" i="118"/>
  <c r="C19" i="1"/>
  <c r="C13" i="1"/>
  <c r="C7" i="1"/>
  <c r="C33" i="121"/>
  <c r="D37" i="1" s="1"/>
  <c r="B33" i="121"/>
  <c r="C37" i="1" s="1"/>
  <c r="C33" i="118"/>
  <c r="F2" i="118" s="1"/>
  <c r="B33" i="118"/>
  <c r="E3" i="128"/>
  <c r="E3" i="129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F2" i="121" l="1"/>
  <c r="A14" i="120" s="1"/>
  <c r="F1" i="121"/>
  <c r="A11" i="120" s="1"/>
  <c r="F37" i="1"/>
  <c r="F1" i="118"/>
  <c r="A12" i="120" s="1"/>
  <c r="A15" i="120"/>
  <c r="G37" i="1"/>
  <c r="B1" i="120"/>
  <c r="A1" i="120" l="1"/>
  <c r="A9" i="120"/>
  <c r="A8" i="120"/>
  <c r="A7" i="120"/>
  <c r="A5" i="120"/>
  <c r="A4" i="120"/>
  <c r="A3" i="120"/>
  <c r="N76" i="3" l="1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P8" i="1" l="1"/>
  <c r="C12" i="114" l="1"/>
  <c r="H21" i="1" l="1"/>
  <c r="L15" i="114" l="1"/>
  <c r="C14" i="114" l="1"/>
  <c r="H27" i="1" l="1"/>
  <c r="H28" i="1"/>
  <c r="H29" i="1"/>
  <c r="H30" i="1"/>
  <c r="H31" i="1"/>
  <c r="H33" i="1" l="1"/>
  <c r="E35" i="1"/>
  <c r="H35" i="1" l="1"/>
  <c r="I33" i="1"/>
  <c r="I35" i="1"/>
  <c r="E33" i="1"/>
  <c r="E34" i="1"/>
  <c r="H34" i="1"/>
  <c r="I34" i="1"/>
  <c r="C21" i="114" l="1"/>
  <c r="D6" i="114" l="1"/>
  <c r="I32" i="1"/>
  <c r="C19" i="114" l="1"/>
  <c r="C15" i="114" l="1"/>
  <c r="H20" i="1" l="1"/>
  <c r="H22" i="1"/>
  <c r="H23" i="1"/>
  <c r="H24" i="1"/>
  <c r="H26" i="1" l="1"/>
  <c r="J23" i="1" l="1"/>
  <c r="H10" i="1" l="1"/>
  <c r="H11" i="1"/>
  <c r="H12" i="1"/>
  <c r="H13" i="1"/>
  <c r="H14" i="1"/>
  <c r="H15" i="1"/>
  <c r="H16" i="1"/>
  <c r="H17" i="1"/>
  <c r="H18" i="1"/>
  <c r="H19" i="1"/>
  <c r="H6" i="1" l="1"/>
  <c r="K6" i="1"/>
  <c r="K7" i="1" s="1"/>
  <c r="K8" i="1" s="1"/>
  <c r="K9" i="1" s="1"/>
  <c r="K10" i="1" s="1"/>
  <c r="K11" i="1" l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I14" i="1"/>
  <c r="I8" i="1" l="1"/>
  <c r="I17" i="1"/>
  <c r="I18" i="1"/>
  <c r="I27" i="1"/>
  <c r="I28" i="1"/>
  <c r="I7" i="1"/>
  <c r="J6" i="1"/>
  <c r="J7" i="1" s="1"/>
  <c r="J8" i="1" s="1"/>
  <c r="J9" i="1" s="1"/>
  <c r="I26" i="1" l="1"/>
  <c r="I15" i="1"/>
  <c r="I13" i="1"/>
  <c r="I16" i="1"/>
  <c r="I23" i="1"/>
  <c r="I22" i="1"/>
  <c r="I31" i="1"/>
  <c r="I10" i="1"/>
  <c r="I25" i="1"/>
  <c r="I11" i="1"/>
  <c r="I20" i="1"/>
  <c r="I29" i="1"/>
  <c r="I19" i="1"/>
  <c r="I9" i="1"/>
  <c r="H8" i="1"/>
  <c r="I12" i="1"/>
  <c r="I21" i="1"/>
  <c r="I30" i="1"/>
  <c r="J10" i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E20" i="1"/>
  <c r="I6" i="1"/>
  <c r="H7" i="1"/>
  <c r="E19" i="1"/>
  <c r="E18" i="1"/>
  <c r="E17" i="1"/>
  <c r="E6" i="1"/>
  <c r="E32" i="1"/>
  <c r="E16" i="1"/>
  <c r="E31" i="1"/>
  <c r="E15" i="1"/>
  <c r="E30" i="1"/>
  <c r="E14" i="1"/>
  <c r="E29" i="1"/>
  <c r="E13" i="1"/>
  <c r="H32" i="1"/>
  <c r="E28" i="1"/>
  <c r="E12" i="1"/>
  <c r="E27" i="1"/>
  <c r="E11" i="1"/>
  <c r="E26" i="1"/>
  <c r="E10" i="1"/>
  <c r="E25" i="1"/>
  <c r="E9" i="1"/>
  <c r="E8" i="1"/>
  <c r="E7" i="1"/>
  <c r="H25" i="1"/>
  <c r="H9" i="1"/>
  <c r="B40" i="1"/>
  <c r="H37" i="1" l="1"/>
  <c r="J22" i="1"/>
  <c r="B41" i="1"/>
  <c r="J37" i="1" l="1"/>
  <c r="E24" i="1" l="1"/>
  <c r="E37" i="1" s="1"/>
  <c r="J24" i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K24" i="1" l="1"/>
  <c r="K25" i="1" s="1"/>
  <c r="K26" i="1" s="1"/>
  <c r="K27" i="1" s="1"/>
  <c r="K28" i="1" s="1"/>
  <c r="K29" i="1" s="1"/>
  <c r="I24" i="1"/>
  <c r="K30" i="1" l="1"/>
  <c r="K31" i="1" s="1"/>
  <c r="K32" i="1" s="1"/>
  <c r="K33" i="1" s="1"/>
  <c r="K34" i="1" s="1"/>
  <c r="K35" i="1" l="1"/>
  <c r="K36" i="1" s="1"/>
  <c r="K37" i="1" s="1"/>
  <c r="B42" i="1" s="1"/>
  <c r="A19" i="1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B3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ТКО - твердные коммунальные отходы</t>
        </r>
      </text>
    </comment>
    <comment ref="D3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Кол-во рейсов согласно заданному числу месяца</t>
        </r>
      </text>
    </comment>
    <comment ref="E3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Ввоз по данным/кол-во рейсов</t>
        </r>
      </text>
    </comment>
    <comment ref="G3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Кол-во рейсов согласно заданному числу месяца
</t>
        </r>
      </text>
    </comment>
    <comment ref="H3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Вывоз по данным/кол-во рейсов</t>
        </r>
      </text>
    </comment>
    <comment ref="I3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Ввоз по данным - вывоз по данным</t>
        </r>
      </text>
    </comment>
    <comment ref="J3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остаток 1 числа + ввоз по данным - вывоз по данным</t>
        </r>
      </text>
    </comment>
    <comment ref="K3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остаток 1 числа + ввоз по данным - вывоз по данным</t>
        </r>
      </text>
    </comment>
    <comment ref="A5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Остаток на конец апреля</t>
        </r>
      </text>
    </comment>
  </commentList>
</comments>
</file>

<file path=xl/sharedStrings.xml><?xml version="1.0" encoding="utf-8"?>
<sst xmlns="http://schemas.openxmlformats.org/spreadsheetml/2006/main" count="4619" uniqueCount="178">
  <si>
    <t>Учет баланса масс в двух вариантах</t>
  </si>
  <si>
    <t>Дата</t>
  </si>
  <si>
    <t>Вид отходов</t>
  </si>
  <si>
    <t>Ввоз по данным</t>
  </si>
  <si>
    <t xml:space="preserve">Кол-во рейсов по </t>
  </si>
  <si>
    <t xml:space="preserve">Средний вес разгрузки по данным </t>
  </si>
  <si>
    <t xml:space="preserve">Вывоз по данным </t>
  </si>
  <si>
    <t xml:space="preserve">Кол-во рейсов по данным </t>
  </si>
  <si>
    <t xml:space="preserve">Средний вес загрузки по </t>
  </si>
  <si>
    <t xml:space="preserve">Баланс масс по данным </t>
  </si>
  <si>
    <t xml:space="preserve">Остаток </t>
  </si>
  <si>
    <t xml:space="preserve">Остаток по данным объекта </t>
  </si>
  <si>
    <t>ТКО</t>
  </si>
  <si>
    <t>Ввоз:</t>
  </si>
  <si>
    <t>Вывоз:</t>
  </si>
  <si>
    <t>Перевозчик</t>
  </si>
  <si>
    <t>ТС</t>
  </si>
  <si>
    <t>Посмотреть наглядно:</t>
  </si>
  <si>
    <t>Названия строк</t>
  </si>
  <si>
    <t>Общий итог</t>
  </si>
  <si>
    <t>Время</t>
  </si>
  <si>
    <t>Масса нетто,
т</t>
  </si>
  <si>
    <t>Масса брутто, т</t>
  </si>
  <si>
    <t>Масса авто, т</t>
  </si>
  <si>
    <t xml:space="preserve">Место разгрузки (Полигон) </t>
  </si>
  <si>
    <t>1 вес</t>
  </si>
  <si>
    <t>2 вес</t>
  </si>
  <si>
    <t>Масса нетто (Полигон),
т</t>
  </si>
  <si>
    <t>Сумма по полю Масса нетто,
т</t>
  </si>
  <si>
    <t>Кол-во рейсов с начала месяца:</t>
  </si>
  <si>
    <t>Ввоз</t>
  </si>
  <si>
    <t>Вывоз</t>
  </si>
  <si>
    <t>Кол-во РСО (Ввоз), т:</t>
  </si>
  <si>
    <t>С начала месяца</t>
  </si>
  <si>
    <t>Общий Ввоз, т:</t>
  </si>
  <si>
    <t>Общий Вывоз по площадке, т:</t>
  </si>
  <si>
    <t>Общий Вывоз по полигону, т:</t>
  </si>
  <si>
    <t>ВМР</t>
  </si>
  <si>
    <t>РСО</t>
  </si>
  <si>
    <t>Р100ОВ198</t>
  </si>
  <si>
    <t>Р094МУ198</t>
  </si>
  <si>
    <t>О530АН198</t>
  </si>
  <si>
    <t>О971КУ198</t>
  </si>
  <si>
    <t>Р113КХ198</t>
  </si>
  <si>
    <t>Р576ОМ198</t>
  </si>
  <si>
    <t>Кол-во %  РСО от общей массы ТКО</t>
  </si>
  <si>
    <t>Остаток - ВМР</t>
  </si>
  <si>
    <t>Остаток с ВМР</t>
  </si>
  <si>
    <t>ООО "Эко Лэнд"</t>
  </si>
  <si>
    <t>ООО «Сити-Клининг»</t>
  </si>
  <si>
    <t>К795ХХ198</t>
  </si>
  <si>
    <t>М478КС198</t>
  </si>
  <si>
    <t>Масса , т</t>
  </si>
  <si>
    <t>Кол-во рейсов</t>
  </si>
  <si>
    <t>В410РВ198</t>
  </si>
  <si>
    <t>НЭО</t>
  </si>
  <si>
    <t>Н487ВЕ198</t>
  </si>
  <si>
    <t>Данные Волхонка (ввоз/вывоз)</t>
  </si>
  <si>
    <t>В248МУ198</t>
  </si>
  <si>
    <t>М201ХХ198</t>
  </si>
  <si>
    <t>Р057НР198</t>
  </si>
  <si>
    <t xml:space="preserve">Процент выборки % </t>
  </si>
  <si>
    <t>67%/33%</t>
  </si>
  <si>
    <t>У601СМ178</t>
  </si>
  <si>
    <t>О690НО198</t>
  </si>
  <si>
    <t>В622НМ198</t>
  </si>
  <si>
    <t>Н247МН198</t>
  </si>
  <si>
    <t>Р113ЕР198</t>
  </si>
  <si>
    <t>Н274МН198</t>
  </si>
  <si>
    <t>Р814НК198</t>
  </si>
  <si>
    <t>О879УН47</t>
  </si>
  <si>
    <t>С929ЕТ198</t>
  </si>
  <si>
    <t>Р067ОТ198</t>
  </si>
  <si>
    <t>К515ОХ198</t>
  </si>
  <si>
    <t>С940ЕТ198</t>
  </si>
  <si>
    <t>Р788НО198</t>
  </si>
  <si>
    <t>Общий итог на 12.11.2023</t>
  </si>
  <si>
    <t>Остаток на 01.11.2023 число</t>
  </si>
  <si>
    <t>Остаток на 12.11.2023</t>
  </si>
  <si>
    <t>ВМР с 01.11-12.11</t>
  </si>
  <si>
    <t>О977ТТ198</t>
  </si>
  <si>
    <t>Н465ВЕ198</t>
  </si>
  <si>
    <t>Н914МЕ198</t>
  </si>
  <si>
    <t>Р573ОМ198</t>
  </si>
  <si>
    <t>О078РО198</t>
  </si>
  <si>
    <t>Н437МН198</t>
  </si>
  <si>
    <t>Р062ОТ198</t>
  </si>
  <si>
    <t>Эко ПЛАНТ</t>
  </si>
  <si>
    <t>Н524ВЕ198</t>
  </si>
  <si>
    <t>Вывоз Новый Свет-ЭКО</t>
  </si>
  <si>
    <t>Вывоз ЭКО Плант</t>
  </si>
  <si>
    <t>Е492ТА198</t>
  </si>
  <si>
    <t>АВТО-БЕРКУТ</t>
  </si>
  <si>
    <t>Вывоз на Авто-Беркут</t>
  </si>
  <si>
    <t>Количество по полю ТС</t>
  </si>
  <si>
    <t>О753НН198</t>
  </si>
  <si>
    <t>С372РО198</t>
  </si>
  <si>
    <t>Отклонение тонны</t>
  </si>
  <si>
    <t>Отклонение %</t>
  </si>
  <si>
    <t>С780ВУ198</t>
  </si>
  <si>
    <t>С869ЕТ198</t>
  </si>
  <si>
    <t>С621РО198</t>
  </si>
  <si>
    <t>С984РО198</t>
  </si>
  <si>
    <t>С306ХМ198</t>
  </si>
  <si>
    <t>Итого за февраль 2024 года</t>
  </si>
  <si>
    <t>Остаток по данным на конец февраля 2023</t>
  </si>
  <si>
    <t>Остаток по данным на 29 февраля:</t>
  </si>
  <si>
    <t>С900ВУ198</t>
  </si>
  <si>
    <t>С045КВ198</t>
  </si>
  <si>
    <t>Н503ВЕ198</t>
  </si>
  <si>
    <t>С105ВР198</t>
  </si>
  <si>
    <t>Масса нетто, т</t>
  </si>
  <si>
    <t>(пусто)</t>
  </si>
  <si>
    <t>Р113ВК198</t>
  </si>
  <si>
    <t>Среднесуточный ввоз</t>
  </si>
  <si>
    <t>Итого</t>
  </si>
  <si>
    <t>Среднесуточный вывоз</t>
  </si>
  <si>
    <t>Среднесуточное количество рейсов (ввоз)</t>
  </si>
  <si>
    <t>Вывоз Итого</t>
  </si>
  <si>
    <t>О075УА198</t>
  </si>
  <si>
    <t>Масса</t>
  </si>
  <si>
    <t>Рейсы</t>
  </si>
  <si>
    <t>С861РО199</t>
  </si>
  <si>
    <t>О046ТА47</t>
  </si>
  <si>
    <t>С041КВ198</t>
  </si>
  <si>
    <t>С936ЕТ198</t>
  </si>
  <si>
    <t>М113ХХ198</t>
  </si>
  <si>
    <t>В036ОТ198</t>
  </si>
  <si>
    <t>С665КС198</t>
  </si>
  <si>
    <t>С692ЕТ198</t>
  </si>
  <si>
    <t>С913ВР198</t>
  </si>
  <si>
    <t>С812ВР198</t>
  </si>
  <si>
    <t>С875ВР198</t>
  </si>
  <si>
    <t>С750КС198</t>
  </si>
  <si>
    <t>Р617ОО198</t>
  </si>
  <si>
    <t>С926ЕТ198</t>
  </si>
  <si>
    <t>О812УТ47</t>
  </si>
  <si>
    <t>С865ЕТ198</t>
  </si>
  <si>
    <t>С897ЕТ198</t>
  </si>
  <si>
    <t>Н481МН198</t>
  </si>
  <si>
    <t>М986ЕК198</t>
  </si>
  <si>
    <t>М758НН198</t>
  </si>
  <si>
    <t>14 апрель</t>
  </si>
  <si>
    <t/>
  </si>
  <si>
    <t>15 апрель</t>
  </si>
  <si>
    <t>16 апрель</t>
  </si>
  <si>
    <t>17 апрель</t>
  </si>
  <si>
    <t>18 апрель</t>
  </si>
  <si>
    <t>Р066ОТ198</t>
  </si>
  <si>
    <t>19 апрель</t>
  </si>
  <si>
    <t>20 апрель</t>
  </si>
  <si>
    <t>21 апрель</t>
  </si>
  <si>
    <t>22 апрель</t>
  </si>
  <si>
    <t>23 апрель</t>
  </si>
  <si>
    <t>24 апрель</t>
  </si>
  <si>
    <t>25 апрель</t>
  </si>
  <si>
    <t>М197ХХ198</t>
  </si>
  <si>
    <t>26 апрель</t>
  </si>
  <si>
    <t>27 апрель</t>
  </si>
  <si>
    <t>28 апрель</t>
  </si>
  <si>
    <t>29 апрель</t>
  </si>
  <si>
    <t>30 апрель</t>
  </si>
  <si>
    <t>Р719ОН198</t>
  </si>
  <si>
    <t>С556ВУ198</t>
  </si>
  <si>
    <t>С848ВР198</t>
  </si>
  <si>
    <t>Р114ОК198</t>
  </si>
  <si>
    <t>В904УУ198</t>
  </si>
  <si>
    <t>С674РХ198</t>
  </si>
  <si>
    <t>С881ВУ198</t>
  </si>
  <si>
    <t>С005ВР198</t>
  </si>
  <si>
    <t>Н201ХХ198</t>
  </si>
  <si>
    <t>С 01.05 по 07.05 2024 ВМР составили 221,275 т (5,3%)</t>
  </si>
  <si>
    <t>С858ЕТ198</t>
  </si>
  <si>
    <t>Р211АУ198</t>
  </si>
  <si>
    <t>О980ТТ198</t>
  </si>
  <si>
    <t>С161РО198</t>
  </si>
  <si>
    <t>Р054НМ198</t>
  </si>
  <si>
    <t>В866ХК198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</si>
</sst>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₽_-;\-* #,##0.00\ _₽_-;_-* &quot;-&quot;??\ _₽_-;_-@_-"/>
    <numFmt numFmtId="165" formatCode="#,##0.000"/>
    <numFmt numFmtId="166" formatCode="0.0"/>
    <numFmt numFmtId="167" formatCode="[$-F400]h:mm:ss\ AM/PM"/>
    <numFmt numFmtId="168" formatCode="0.000"/>
    <numFmt numFmtId="169" formatCode="[$-419]d\ mmm;@"/>
    <numFmt numFmtId="170" formatCode="[$-FC19]yyyy\,\ dd\ mmmm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8"/>
      <name val="Calibri"/>
      <family val="2"/>
      <scheme val="minor"/>
    </font>
    <font>
      <sz val="10"/>
      <name val="Arial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rgb="FFDDDDDD"/>
      </patternFill>
    </fill>
    <fill>
      <patternFill patternType="solid">
        <fgColor rgb="FFFFFF00"/>
        <bgColor indexed="64"/>
      </patternFill>
    </fill>
    <fill>
      <patternFill patternType="solid">
        <fgColor rgb="FFDDDDDD"/>
        <bgColor rgb="FFD9D9D9"/>
      </patternFill>
    </fill>
    <fill>
      <patternFill patternType="solid">
        <fgColor rgb="FFFF66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9" fontId="8" fillId="0" borderId="0" applyFont="0" applyFill="0" applyBorder="0" applyAlignment="0" applyProtection="0"/>
    <xf numFmtId="0" fontId="10" fillId="0" borderId="0"/>
    <xf numFmtId="0" fontId="4" fillId="0" borderId="0"/>
    <xf numFmtId="0" fontId="11" fillId="13" borderId="0" applyBorder="0" applyProtection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</cellStyleXfs>
  <cellXfs count="126">
    <xf numFmtId="0" fontId="0" fillId="0" borderId="0" xfId="0"/>
    <xf numFmtId="0" fontId="0" fillId="3" borderId="1" xfId="0" applyFill="1" applyBorder="1"/>
    <xf numFmtId="49" fontId="3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3" fontId="3" fillId="4" borderId="1" xfId="0" applyNumberFormat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3" fontId="3" fillId="5" borderId="1" xfId="0" applyNumberFormat="1" applyFont="1" applyFill="1" applyBorder="1" applyAlignment="1">
      <alignment horizontal="center" vertical="center" wrapText="1"/>
    </xf>
    <xf numFmtId="14" fontId="4" fillId="6" borderId="1" xfId="0" applyNumberFormat="1" applyFont="1" applyFill="1" applyBorder="1" applyAlignment="1">
      <alignment horizontal="center" vertical="center" wrapText="1"/>
    </xf>
    <xf numFmtId="14" fontId="1" fillId="6" borderId="1" xfId="0" applyNumberFormat="1" applyFont="1" applyFill="1" applyBorder="1" applyAlignment="1">
      <alignment horizontal="center" vertical="center"/>
    </xf>
    <xf numFmtId="4" fontId="4" fillId="7" borderId="1" xfId="0" applyNumberFormat="1" applyFont="1" applyFill="1" applyBorder="1" applyAlignment="1">
      <alignment horizontal="center" vertical="center" wrapText="1"/>
    </xf>
    <xf numFmtId="3" fontId="4" fillId="7" borderId="1" xfId="0" applyNumberFormat="1" applyFont="1" applyFill="1" applyBorder="1" applyAlignment="1">
      <alignment horizontal="center" vertical="center" wrapText="1"/>
    </xf>
    <xf numFmtId="4" fontId="0" fillId="7" borderId="1" xfId="0" applyNumberFormat="1" applyFill="1" applyBorder="1" applyAlignment="1">
      <alignment horizontal="center" vertical="center"/>
    </xf>
    <xf numFmtId="4" fontId="4" fillId="6" borderId="1" xfId="0" applyNumberFormat="1" applyFont="1" applyFill="1" applyBorder="1" applyAlignment="1">
      <alignment horizontal="center" vertical="center" wrapText="1"/>
    </xf>
    <xf numFmtId="3" fontId="4" fillId="6" borderId="1" xfId="0" applyNumberFormat="1" applyFont="1" applyFill="1" applyBorder="1" applyAlignment="1">
      <alignment horizontal="center" vertical="center" wrapText="1"/>
    </xf>
    <xf numFmtId="4" fontId="0" fillId="6" borderId="1" xfId="0" applyNumberFormat="1" applyFill="1" applyBorder="1" applyAlignment="1">
      <alignment horizontal="center" vertical="center"/>
    </xf>
    <xf numFmtId="4" fontId="4" fillId="6" borderId="1" xfId="0" applyNumberFormat="1" applyFont="1" applyFill="1" applyBorder="1" applyAlignment="1">
      <alignment horizontal="right" vertical="center" wrapText="1"/>
    </xf>
    <xf numFmtId="14" fontId="1" fillId="4" borderId="1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2" borderId="1" xfId="0" applyNumberFormat="1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4" fontId="0" fillId="8" borderId="1" xfId="0" applyNumberFormat="1" applyFill="1" applyBorder="1"/>
    <xf numFmtId="0" fontId="0" fillId="0" borderId="2" xfId="0" applyBorder="1"/>
    <xf numFmtId="4" fontId="0" fillId="0" borderId="0" xfId="0" applyNumberFormat="1"/>
    <xf numFmtId="0" fontId="1" fillId="3" borderId="1" xfId="0" applyFont="1" applyFill="1" applyBorder="1"/>
    <xf numFmtId="4" fontId="1" fillId="3" borderId="1" xfId="0" applyNumberFormat="1" applyFont="1" applyFill="1" applyBorder="1"/>
    <xf numFmtId="3" fontId="3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0" fillId="3" borderId="1" xfId="0" applyFill="1" applyBorder="1" applyAlignment="1">
      <alignment horizontal="center" vertical="center"/>
    </xf>
    <xf numFmtId="4" fontId="1" fillId="4" borderId="1" xfId="0" applyNumberFormat="1" applyFont="1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center" vertical="center"/>
    </xf>
    <xf numFmtId="49" fontId="5" fillId="0" borderId="1" xfId="1" applyNumberFormat="1" applyFill="1" applyBorder="1" applyAlignment="1">
      <alignment horizontal="left" vertical="center"/>
    </xf>
    <xf numFmtId="49" fontId="3" fillId="0" borderId="1" xfId="0" applyNumberFormat="1" applyFont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0" fillId="0" borderId="0" xfId="0" pivotButton="1"/>
    <xf numFmtId="0" fontId="1" fillId="9" borderId="1" xfId="0" applyFont="1" applyFill="1" applyBorder="1" applyAlignment="1">
      <alignment horizontal="center" wrapText="1"/>
    </xf>
    <xf numFmtId="14" fontId="0" fillId="0" borderId="0" xfId="0" applyNumberFormat="1" applyAlignment="1">
      <alignment horizontal="left"/>
    </xf>
    <xf numFmtId="14" fontId="0" fillId="0" borderId="0" xfId="0" applyNumberFormat="1"/>
    <xf numFmtId="165" fontId="3" fillId="6" borderId="1" xfId="0" applyNumberFormat="1" applyFont="1" applyFill="1" applyBorder="1" applyAlignment="1">
      <alignment horizontal="center" vertical="center" wrapText="1"/>
    </xf>
    <xf numFmtId="10" fontId="0" fillId="0" borderId="0" xfId="0" applyNumberFormat="1"/>
    <xf numFmtId="2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wrapText="1"/>
    </xf>
    <xf numFmtId="166" fontId="1" fillId="3" borderId="5" xfId="0" applyNumberFormat="1" applyFont="1" applyFill="1" applyBorder="1" applyAlignment="1">
      <alignment horizontal="center"/>
    </xf>
    <xf numFmtId="0" fontId="1" fillId="7" borderId="6" xfId="0" applyFont="1" applyFill="1" applyBorder="1" applyAlignment="1">
      <alignment horizontal="left"/>
    </xf>
    <xf numFmtId="0" fontId="1" fillId="7" borderId="6" xfId="0" applyFont="1" applyFill="1" applyBorder="1" applyAlignment="1">
      <alignment horizontal="left" wrapText="1"/>
    </xf>
    <xf numFmtId="2" fontId="1" fillId="3" borderId="1" xfId="0" applyNumberFormat="1" applyFont="1" applyFill="1" applyBorder="1" applyAlignment="1">
      <alignment horizontal="center" vertical="center"/>
    </xf>
    <xf numFmtId="167" fontId="0" fillId="0" borderId="0" xfId="0" applyNumberFormat="1"/>
    <xf numFmtId="14" fontId="0" fillId="10" borderId="1" xfId="0" applyNumberFormat="1" applyFill="1" applyBorder="1" applyAlignment="1">
      <alignment horizontal="center" vertical="center"/>
    </xf>
    <xf numFmtId="167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8" fontId="1" fillId="3" borderId="1" xfId="0" applyNumberFormat="1" applyFont="1" applyFill="1" applyBorder="1" applyAlignment="1">
      <alignment horizontal="center" vertical="center"/>
    </xf>
    <xf numFmtId="169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/>
    <xf numFmtId="0" fontId="1" fillId="7" borderId="6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12" borderId="0" xfId="0" applyFill="1"/>
    <xf numFmtId="9" fontId="0" fillId="14" borderId="0" xfId="2" applyFont="1" applyFill="1"/>
    <xf numFmtId="14" fontId="1" fillId="11" borderId="1" xfId="0" applyNumberFormat="1" applyFont="1" applyFill="1" applyBorder="1" applyAlignment="1">
      <alignment horizontal="center" vertical="center"/>
    </xf>
    <xf numFmtId="167" fontId="1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left" indent="1"/>
    </xf>
    <xf numFmtId="4" fontId="1" fillId="3" borderId="1" xfId="0" applyNumberFormat="1" applyFont="1" applyFill="1" applyBorder="1" applyAlignment="1">
      <alignment horizontal="center"/>
    </xf>
    <xf numFmtId="4" fontId="0" fillId="10" borderId="1" xfId="0" applyNumberFormat="1" applyFill="1" applyBorder="1" applyAlignment="1">
      <alignment horizontal="center" vertical="center"/>
    </xf>
    <xf numFmtId="0" fontId="0" fillId="15" borderId="0" xfId="0" applyFill="1"/>
    <xf numFmtId="0" fontId="0" fillId="0" borderId="1" xfId="0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4" fontId="0" fillId="15" borderId="0" xfId="0" applyNumberFormat="1" applyFill="1"/>
    <xf numFmtId="16" fontId="0" fillId="0" borderId="1" xfId="0" applyNumberFormat="1" applyBorder="1"/>
    <xf numFmtId="9" fontId="0" fillId="0" borderId="1" xfId="0" applyNumberFormat="1" applyBorder="1"/>
    <xf numFmtId="0" fontId="1" fillId="0" borderId="1" xfId="0" applyFont="1" applyBorder="1"/>
    <xf numFmtId="4" fontId="0" fillId="0" borderId="1" xfId="0" applyNumberFormat="1" applyBorder="1"/>
    <xf numFmtId="14" fontId="1" fillId="0" borderId="0" xfId="0" applyNumberFormat="1" applyFont="1" applyAlignment="1">
      <alignment horizontal="center"/>
    </xf>
    <xf numFmtId="4" fontId="0" fillId="16" borderId="0" xfId="0" applyNumberFormat="1" applyFill="1"/>
    <xf numFmtId="170" fontId="0" fillId="0" borderId="1" xfId="0" applyNumberFormat="1" applyBorder="1"/>
    <xf numFmtId="14" fontId="4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wrapText="1"/>
    </xf>
    <xf numFmtId="0" fontId="1" fillId="3" borderId="12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2" fontId="9" fillId="3" borderId="3" xfId="0" applyNumberFormat="1" applyFont="1" applyFill="1" applyBorder="1" applyAlignment="1">
      <alignment horizontal="center" vertical="center"/>
    </xf>
    <xf numFmtId="2" fontId="9" fillId="3" borderId="8" xfId="0" applyNumberFormat="1" applyFont="1" applyFill="1" applyBorder="1" applyAlignment="1">
      <alignment horizontal="center" vertical="center"/>
    </xf>
    <xf numFmtId="2" fontId="9" fillId="3" borderId="9" xfId="0" applyNumberFormat="1" applyFont="1" applyFill="1" applyBorder="1" applyAlignment="1">
      <alignment horizontal="center" vertical="center"/>
    </xf>
    <xf numFmtId="2" fontId="1" fillId="3" borderId="3" xfId="0" applyNumberFormat="1" applyFont="1" applyFill="1" applyBorder="1" applyAlignment="1">
      <alignment horizontal="center"/>
    </xf>
    <xf numFmtId="2" fontId="1" fillId="3" borderId="8" xfId="0" applyNumberFormat="1" applyFont="1" applyFill="1" applyBorder="1" applyAlignment="1">
      <alignment horizontal="center"/>
    </xf>
    <xf numFmtId="2" fontId="1" fillId="3" borderId="9" xfId="0" applyNumberFormat="1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left" vertical="center" wrapText="1"/>
    </xf>
    <xf numFmtId="0" fontId="1" fillId="7" borderId="10" xfId="0" applyFont="1" applyFill="1" applyBorder="1" applyAlignment="1">
      <alignment horizontal="left" vertical="center" wrapText="1"/>
    </xf>
    <xf numFmtId="2" fontId="1" fillId="3" borderId="3" xfId="0" applyNumberFormat="1" applyFont="1" applyFill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3" borderId="9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2" fontId="1" fillId="3" borderId="3" xfId="2" applyNumberFormat="1" applyFont="1" applyFill="1" applyBorder="1" applyAlignment="1">
      <alignment horizontal="center"/>
    </xf>
    <xf numFmtId="2" fontId="1" fillId="3" borderId="4" xfId="2" applyNumberFormat="1" applyFont="1" applyFill="1" applyBorder="1" applyAlignment="1">
      <alignment horizontal="center"/>
    </xf>
    <xf numFmtId="0" fontId="1" fillId="7" borderId="7" xfId="0" applyFont="1" applyFill="1" applyBorder="1" applyAlignment="1">
      <alignment horizontal="left" wrapText="1"/>
    </xf>
    <xf numFmtId="0" fontId="1" fillId="7" borderId="10" xfId="0" applyFont="1" applyFill="1" applyBorder="1" applyAlignment="1">
      <alignment horizontal="left" wrapText="1"/>
    </xf>
    <xf numFmtId="2" fontId="1" fillId="3" borderId="4" xfId="0" applyNumberFormat="1" applyFont="1" applyFill="1" applyBorder="1" applyAlignment="1">
      <alignment horizontal="center" vertical="center"/>
    </xf>
  </cellXfs>
  <cellStyles count="8">
    <cellStyle name="Акцент 3" xfId="5" xr:uid="{00000000-0005-0000-0000-000000000000}"/>
    <cellStyle name="Гиперссылка" xfId="1" builtinId="8"/>
    <cellStyle name="Обычный" xfId="0" builtinId="0"/>
    <cellStyle name="Обычный 2" xfId="4" xr:uid="{00000000-0005-0000-0000-000003000000}"/>
    <cellStyle name="Обычный 3" xfId="3" xr:uid="{00000000-0005-0000-0000-000004000000}"/>
    <cellStyle name="Процентный" xfId="2" builtinId="5"/>
    <cellStyle name="Процентный 2" xfId="6" xr:uid="{00000000-0005-0000-0000-000006000000}"/>
    <cellStyle name="Финансовый 2" xfId="7" xr:uid="{00000000-0005-0000-0000-000007000000}"/>
  </cellStyles>
  <dxfs count="3"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  <dxf>
      <font>
        <b val="0"/>
        <i val="0"/>
        <color theme="0" tint="-0.24994659260841701"/>
      </font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Ввоз Волхонка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'Сводная Ввоз'!$B$1</c:f>
              <c:strCache>
                <c:ptCount val="1"/>
                <c:pt idx="0">
                  <c:v>Масса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'Сводная Ввоз'!$A$2:$A$15</c:f>
              <c:numCache>
                <c:formatCode>m/d/yyyy</c:formatCode>
                <c:ptCount val="14"/>
                <c:pt idx="0">
                  <c:v>45413</c:v>
                </c:pt>
                <c:pt idx="1">
                  <c:v>45414</c:v>
                </c:pt>
                <c:pt idx="2">
                  <c:v>45415</c:v>
                </c:pt>
                <c:pt idx="3">
                  <c:v>45416</c:v>
                </c:pt>
                <c:pt idx="4">
                  <c:v>45417</c:v>
                </c:pt>
                <c:pt idx="5">
                  <c:v>45418</c:v>
                </c:pt>
                <c:pt idx="6">
                  <c:v>45419</c:v>
                </c:pt>
                <c:pt idx="7">
                  <c:v>45420</c:v>
                </c:pt>
                <c:pt idx="8">
                  <c:v>45421</c:v>
                </c:pt>
                <c:pt idx="9">
                  <c:v>45422</c:v>
                </c:pt>
                <c:pt idx="10">
                  <c:v>45423</c:v>
                </c:pt>
                <c:pt idx="11">
                  <c:v>45424</c:v>
                </c:pt>
                <c:pt idx="12">
                  <c:v>45425</c:v>
                </c:pt>
                <c:pt idx="13">
                  <c:v>45426</c:v>
                </c:pt>
              </c:numCache>
            </c:numRef>
          </c:cat>
          <c:val>
            <c:numRef>
              <c:f>'Сводная Ввоз'!$B$2:$B$15</c:f>
              <c:numCache>
                <c:formatCode>General</c:formatCode>
                <c:ptCount val="14"/>
                <c:pt idx="0">
                  <c:v>613.45999999999958</c:v>
                </c:pt>
                <c:pt idx="1">
                  <c:v>615.88000000000011</c:v>
                </c:pt>
                <c:pt idx="2">
                  <c:v>623.63000000000011</c:v>
                </c:pt>
                <c:pt idx="3">
                  <c:v>539.13</c:v>
                </c:pt>
                <c:pt idx="4">
                  <c:v>557.16</c:v>
                </c:pt>
                <c:pt idx="5">
                  <c:v>668.84999999999957</c:v>
                </c:pt>
                <c:pt idx="6">
                  <c:v>556.41999999999996</c:v>
                </c:pt>
                <c:pt idx="7">
                  <c:v>624.66</c:v>
                </c:pt>
                <c:pt idx="8">
                  <c:v>522.13</c:v>
                </c:pt>
                <c:pt idx="9">
                  <c:v>635.43000000000006</c:v>
                </c:pt>
                <c:pt idx="10">
                  <c:v>577.88999999999987</c:v>
                </c:pt>
                <c:pt idx="11">
                  <c:v>483.16999999999985</c:v>
                </c:pt>
                <c:pt idx="12">
                  <c:v>700.17999999999961</c:v>
                </c:pt>
                <c:pt idx="13">
                  <c:v>600.28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F-40AB-ABE2-3CB748707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970207"/>
        <c:axId val="389988511"/>
      </c:barChart>
      <c:dateAx>
        <c:axId val="3899702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9988511"/>
        <c:crosses val="autoZero"/>
        <c:auto val="1"/>
        <c:lblOffset val="100"/>
        <c:baseTimeUnit val="days"/>
      </c:dateAx>
      <c:valAx>
        <c:axId val="38998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997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Волхонка</a:t>
            </a:r>
            <a:r>
              <a:rPr lang="ru-RU" baseline="0"/>
              <a:t> Ввоз</a:t>
            </a:r>
            <a:r>
              <a:rPr lang="en-US" baseline="0"/>
              <a:t>/</a:t>
            </a:r>
            <a:r>
              <a:rPr lang="ru-RU" baseline="0"/>
              <a:t>Вывоз</a:t>
            </a:r>
            <a:r>
              <a:rPr lang="en-US" baseline="0"/>
              <a:t>, </a:t>
            </a:r>
            <a:r>
              <a:rPr lang="ru-RU" baseline="0"/>
              <a:t>май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41887218139736E-2"/>
          <c:y val="9.6644804068853271E-2"/>
          <c:w val="0.92605121622224584"/>
          <c:h val="0.794389635995630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'Сводная Вывоз'!$M$2</c:f>
              <c:strCache>
                <c:ptCount val="1"/>
                <c:pt idx="0">
                  <c:v>Ввоз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'Сводная Вывоз'!$W$39:$W$74</c:f>
              <c:strCache>
                <c:ptCount val="36"/>
                <c:pt idx="0">
                  <c:v>1 мая</c:v>
                </c:pt>
                <c:pt idx="1">
                  <c:v>1 мая</c:v>
                </c:pt>
                <c:pt idx="2">
                  <c:v>2 мая</c:v>
                </c:pt>
                <c:pt idx="3">
                  <c:v>2 мая</c:v>
                </c:pt>
                <c:pt idx="4">
                  <c:v>3 мая</c:v>
                </c:pt>
                <c:pt idx="5">
                  <c:v>3 мая</c:v>
                </c:pt>
                <c:pt idx="6">
                  <c:v>4 мая</c:v>
                </c:pt>
                <c:pt idx="7">
                  <c:v>4 мая</c:v>
                </c:pt>
                <c:pt idx="8">
                  <c:v>5 мая</c:v>
                </c:pt>
                <c:pt idx="9">
                  <c:v>5 мая</c:v>
                </c:pt>
                <c:pt idx="10">
                  <c:v>6 мая</c:v>
                </c:pt>
                <c:pt idx="11">
                  <c:v>6 мая</c:v>
                </c:pt>
                <c:pt idx="12">
                  <c:v>7 мая</c:v>
                </c:pt>
                <c:pt idx="13">
                  <c:v>7 мая</c:v>
                </c:pt>
                <c:pt idx="14">
                  <c:v>8 мая</c:v>
                </c:pt>
                <c:pt idx="15">
                  <c:v>8 мая</c:v>
                </c:pt>
                <c:pt idx="16">
                  <c:v>9 мая</c:v>
                </c:pt>
                <c:pt idx="17">
                  <c:v>9 мая</c:v>
                </c:pt>
                <c:pt idx="18">
                  <c:v>10 мая</c:v>
                </c:pt>
                <c:pt idx="19">
                  <c:v>10 мая</c:v>
                </c:pt>
                <c:pt idx="20">
                  <c:v>11 мая</c:v>
                </c:pt>
                <c:pt idx="21">
                  <c:v>11 мая</c:v>
                </c:pt>
                <c:pt idx="22">
                  <c:v>12 мая</c:v>
                </c:pt>
                <c:pt idx="23">
                  <c:v>12 мая</c:v>
                </c:pt>
                <c:pt idx="24">
                  <c:v>13 мая</c:v>
                </c:pt>
                <c:pt idx="25">
                  <c:v>13 мая</c:v>
                </c:pt>
                <c:pt idx="26">
                  <c:v>14 мая</c:v>
                </c:pt>
                <c:pt idx="27">
                  <c:v>14 мая</c:v>
                </c:pt>
                <c:pt idx="28">
                  <c:v>15 мая</c:v>
                </c:pt>
                <c:pt idx="29">
                  <c:v>15 мая</c:v>
                </c:pt>
                <c:pt idx="30">
                  <c:v>16 мая</c:v>
                </c:pt>
                <c:pt idx="31">
                  <c:v>16 мая</c:v>
                </c:pt>
                <c:pt idx="32">
                  <c:v>17 мая</c:v>
                </c:pt>
                <c:pt idx="33">
                  <c:v>17 мая</c:v>
                </c:pt>
                <c:pt idx="34">
                  <c:v>18 мая</c:v>
                </c:pt>
                <c:pt idx="35">
                  <c:v>18 мая</c:v>
                </c:pt>
              </c:strCache>
            </c:strRef>
          </c:cat>
          <c:val>
            <c:numRef>
              <c:f>'Сводная Вывоз'!$M$39:$M$66</c:f>
              <c:numCache>
                <c:formatCode>#,##0.00</c:formatCode>
                <c:ptCount val="28"/>
                <c:pt idx="0">
                  <c:v>613.45999999999958</c:v>
                </c:pt>
                <c:pt idx="2">
                  <c:v>615.88000000000011</c:v>
                </c:pt>
                <c:pt idx="4">
                  <c:v>623.63000000000011</c:v>
                </c:pt>
                <c:pt idx="6">
                  <c:v>539.13</c:v>
                </c:pt>
                <c:pt idx="8">
                  <c:v>557.16</c:v>
                </c:pt>
                <c:pt idx="10">
                  <c:v>668.84999999999957</c:v>
                </c:pt>
                <c:pt idx="12">
                  <c:v>556.41999999999996</c:v>
                </c:pt>
                <c:pt idx="14">
                  <c:v>624.66</c:v>
                </c:pt>
                <c:pt idx="16">
                  <c:v>522.13</c:v>
                </c:pt>
                <c:pt idx="18">
                  <c:v>635.42999999999995</c:v>
                </c:pt>
                <c:pt idx="20">
                  <c:v>577.88999999999987</c:v>
                </c:pt>
                <c:pt idx="22">
                  <c:v>483.16999999999985</c:v>
                </c:pt>
                <c:pt idx="24">
                  <c:v>700.17999999999961</c:v>
                </c:pt>
                <c:pt idx="26">
                  <c:v>600.28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3-42BA-BF10-0B80C5EA3823}"/>
            </c:ext>
          </c:extLst>
        </c:ser>
        <c:ser>
          <c:idx val="1"/>
          <c:order val="1"/>
          <c:tx>
            <c:strRef>
              <c:f>'Сводная Вывоз'!$N$2</c:f>
              <c:strCache>
                <c:ptCount val="1"/>
                <c:pt idx="0">
                  <c:v>Вывоз Новый Свет-ЭКО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'Сводная Вывоз'!$W$39:$W$74</c:f>
              <c:strCache>
                <c:ptCount val="36"/>
                <c:pt idx="0">
                  <c:v>1 мая</c:v>
                </c:pt>
                <c:pt idx="1">
                  <c:v>1 мая</c:v>
                </c:pt>
                <c:pt idx="2">
                  <c:v>2 мая</c:v>
                </c:pt>
                <c:pt idx="3">
                  <c:v>2 мая</c:v>
                </c:pt>
                <c:pt idx="4">
                  <c:v>3 мая</c:v>
                </c:pt>
                <c:pt idx="5">
                  <c:v>3 мая</c:v>
                </c:pt>
                <c:pt idx="6">
                  <c:v>4 мая</c:v>
                </c:pt>
                <c:pt idx="7">
                  <c:v>4 мая</c:v>
                </c:pt>
                <c:pt idx="8">
                  <c:v>5 мая</c:v>
                </c:pt>
                <c:pt idx="9">
                  <c:v>5 мая</c:v>
                </c:pt>
                <c:pt idx="10">
                  <c:v>6 мая</c:v>
                </c:pt>
                <c:pt idx="11">
                  <c:v>6 мая</c:v>
                </c:pt>
                <c:pt idx="12">
                  <c:v>7 мая</c:v>
                </c:pt>
                <c:pt idx="13">
                  <c:v>7 мая</c:v>
                </c:pt>
                <c:pt idx="14">
                  <c:v>8 мая</c:v>
                </c:pt>
                <c:pt idx="15">
                  <c:v>8 мая</c:v>
                </c:pt>
                <c:pt idx="16">
                  <c:v>9 мая</c:v>
                </c:pt>
                <c:pt idx="17">
                  <c:v>9 мая</c:v>
                </c:pt>
                <c:pt idx="18">
                  <c:v>10 мая</c:v>
                </c:pt>
                <c:pt idx="19">
                  <c:v>10 мая</c:v>
                </c:pt>
                <c:pt idx="20">
                  <c:v>11 мая</c:v>
                </c:pt>
                <c:pt idx="21">
                  <c:v>11 мая</c:v>
                </c:pt>
                <c:pt idx="22">
                  <c:v>12 мая</c:v>
                </c:pt>
                <c:pt idx="23">
                  <c:v>12 мая</c:v>
                </c:pt>
                <c:pt idx="24">
                  <c:v>13 мая</c:v>
                </c:pt>
                <c:pt idx="25">
                  <c:v>13 мая</c:v>
                </c:pt>
                <c:pt idx="26">
                  <c:v>14 мая</c:v>
                </c:pt>
                <c:pt idx="27">
                  <c:v>14 мая</c:v>
                </c:pt>
                <c:pt idx="28">
                  <c:v>15 мая</c:v>
                </c:pt>
                <c:pt idx="29">
                  <c:v>15 мая</c:v>
                </c:pt>
                <c:pt idx="30">
                  <c:v>16 мая</c:v>
                </c:pt>
                <c:pt idx="31">
                  <c:v>16 мая</c:v>
                </c:pt>
                <c:pt idx="32">
                  <c:v>17 мая</c:v>
                </c:pt>
                <c:pt idx="33">
                  <c:v>17 мая</c:v>
                </c:pt>
                <c:pt idx="34">
                  <c:v>18 мая</c:v>
                </c:pt>
                <c:pt idx="35">
                  <c:v>18 мая</c:v>
                </c:pt>
              </c:strCache>
            </c:strRef>
          </c:cat>
          <c:val>
            <c:numRef>
              <c:f>'Сводная Вывоз'!$N$39:$N$62</c:f>
              <c:numCache>
                <c:formatCode>#,##0.00</c:formatCode>
                <c:ptCount val="24"/>
                <c:pt idx="13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1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83-42BA-BF10-0B80C5EA3823}"/>
            </c:ext>
          </c:extLst>
        </c:ser>
        <c:ser>
          <c:idx val="2"/>
          <c:order val="2"/>
          <c:tx>
            <c:strRef>
              <c:f>'Сводная Вывоз'!$O$2</c:f>
              <c:strCache>
                <c:ptCount val="1"/>
                <c:pt idx="0">
                  <c:v>Вывоз ЭКО Плант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ru-R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8683-42BA-BF10-0B80C5EA382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2FAA700-B607-484D-82E5-D39DD4E79A13}" type="CELLRANGE">
                      <a:rPr lang="ru-RU"/>
                      <a:pPr/>
                      <a:t>[ДИАПАЗОН ЯЧЕЕК]</a:t>
                    </a:fld>
                    <a:r>
                      <a:rPr lang="ru-RU" baseline="0"/>
                      <a:t>
</a:t>
                    </a:r>
                    <a:fld id="{CBCC8AE3-735B-470C-9486-D531C9B97C9A}" type="VALUE">
                      <a:rPr lang="ru-RU" baseline="0"/>
                      <a:pPr/>
                      <a:t>[ЗНАЧЕНИЕ]</a:t>
                    </a:fld>
                    <a:endParaRPr lang="ru-RU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8683-42BA-BF10-0B80C5EA382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ru-R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524-4DAE-8BB3-88A1F53F32B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A0FB5EB-EBD2-455D-8C27-46A9E58FABF5}" type="CELLRANGE">
                      <a:rPr lang="ru-RU"/>
                      <a:pPr/>
                      <a:t>[ДИАПАЗОН ЯЧЕЕК]</a:t>
                    </a:fld>
                    <a:r>
                      <a:rPr lang="ru-RU" baseline="0"/>
                      <a:t>
</a:t>
                    </a:r>
                    <a:fld id="{D727D7EB-457A-4A26-A504-940B9C338483}" type="VALUE">
                      <a:rPr lang="ru-RU" baseline="0"/>
                      <a:pPr/>
                      <a:t>[ЗНАЧЕНИЕ]</a:t>
                    </a:fld>
                    <a:endParaRPr lang="ru-RU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524-4DAE-8BB3-88A1F53F32B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ru-R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BFC-4492-89EB-8F9DBFD34AC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CCD7072-7C21-4306-BF83-75FE062DF082}" type="CELLRANGE">
                      <a:rPr lang="ru-RU"/>
                      <a:pPr/>
                      <a:t>[ДИАПАЗОН ЯЧЕЕК]</a:t>
                    </a:fld>
                    <a:r>
                      <a:rPr lang="ru-RU" baseline="0"/>
                      <a:t>
</a:t>
                    </a:r>
                    <a:fld id="{829A4EDF-7560-4245-9675-8AC07E26759E}" type="VALUE">
                      <a:rPr lang="ru-RU" baseline="0"/>
                      <a:pPr/>
                      <a:t>[ЗНАЧЕНИЕ]</a:t>
                    </a:fld>
                    <a:endParaRPr lang="ru-RU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BFC-4492-89EB-8F9DBFD34AC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ru-R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A80-4BC5-A705-09F95B6B4FE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1E67091-A450-42A0-9A34-EC7E3D11A697}" type="CELLRANGE">
                      <a:rPr lang="ru-RU"/>
                      <a:pPr/>
                      <a:t>[ДИАПАЗОН ЯЧЕЕК]</a:t>
                    </a:fld>
                    <a:r>
                      <a:rPr lang="ru-RU" baseline="0"/>
                      <a:t>
</a:t>
                    </a:r>
                    <a:fld id="{3756CE2D-4979-47CF-A84A-7E7B9A26B2A2}" type="VALUE">
                      <a:rPr lang="ru-RU" baseline="0"/>
                      <a:pPr/>
                      <a:t>[ЗНАЧЕНИЕ]</a:t>
                    </a:fld>
                    <a:endParaRPr lang="ru-RU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A80-4BC5-A705-09F95B6B4FE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ru-R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A31-473A-9F29-A614BDCA028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CA067F3-DCDD-4DA7-B871-B2D759DDB944}" type="CELLRANGE">
                      <a:rPr lang="ru-RU"/>
                      <a:pPr/>
                      <a:t>[ДИАПАЗОН ЯЧЕЕК]</a:t>
                    </a:fld>
                    <a:r>
                      <a:rPr lang="ru-RU" baseline="0"/>
                      <a:t>
</a:t>
                    </a:r>
                    <a:fld id="{29C98192-259A-44E8-8DDF-13C749782DA2}" type="VALUE">
                      <a:rPr lang="ru-RU" baseline="0"/>
                      <a:pPr/>
                      <a:t>[ЗНАЧЕНИЕ]</a:t>
                    </a:fld>
                    <a:endParaRPr lang="ru-RU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A31-473A-9F29-A614BDCA028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ru-R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260-4AC9-A267-E1C6C1A0621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819F6F6-8CC3-40A8-A846-8019EE681D5E}" type="CELLRANGE">
                      <a:rPr lang="ru-RU"/>
                      <a:pPr/>
                      <a:t>[ДИАПАЗОН ЯЧЕЕК]</a:t>
                    </a:fld>
                    <a:r>
                      <a:rPr lang="ru-RU" baseline="0"/>
                      <a:t>
</a:t>
                    </a:r>
                    <a:fld id="{8CF5F979-E3BC-4D75-BDC4-3956A78A24BA}" type="VALUE">
                      <a:rPr lang="ru-RU" baseline="0"/>
                      <a:pPr/>
                      <a:t>[ЗНАЧЕНИЕ]</a:t>
                    </a:fld>
                    <a:endParaRPr lang="ru-RU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260-4AC9-A267-E1C6C1A0621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ru-R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BBD-4009-A9D5-95E660CF744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9A77926-5171-4C9F-8DD9-CFCE70301645}" type="CELLRANGE">
                      <a:rPr lang="ru-RU"/>
                      <a:pPr/>
                      <a:t>[ДИАПАЗОН ЯЧЕЕК]</a:t>
                    </a:fld>
                    <a:r>
                      <a:rPr lang="ru-RU" baseline="0"/>
                      <a:t>
</a:t>
                    </a:r>
                    <a:fld id="{E63A5E3A-7023-4BEB-8E05-71619E2D17A5}" type="VALUE">
                      <a:rPr lang="ru-RU" baseline="0"/>
                      <a:pPr/>
                      <a:t>[ЗНАЧЕНИЕ]</a:t>
                    </a:fld>
                    <a:endParaRPr lang="ru-RU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BBD-4009-A9D5-95E660CF744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ru-R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EB6-4461-9252-0DD8254A9A7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312F3B5-079F-4AE3-B4E1-6162C414F8DE}" type="CELLRANGE">
                      <a:rPr lang="ru-RU"/>
                      <a:pPr/>
                      <a:t>[ДИАПАЗОН ЯЧЕЕК]</a:t>
                    </a:fld>
                    <a:r>
                      <a:rPr lang="ru-RU" baseline="0"/>
                      <a:t>
</a:t>
                    </a:r>
                    <a:fld id="{6F4A2F75-61AB-4E93-B2F2-A0BD507BCA20}" type="VALUE">
                      <a:rPr lang="ru-RU" baseline="0"/>
                      <a:pPr/>
                      <a:t>[ЗНАЧЕНИЕ]</a:t>
                    </a:fld>
                    <a:endParaRPr lang="ru-RU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EB6-4461-9252-0DD8254A9A7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ru-R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EB6-4461-9252-0DD8254A9A7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3BD84D8-4AFA-4A5D-87A4-6E71980C05B2}" type="CELLRANGE">
                      <a:rPr lang="ru-RU"/>
                      <a:pPr/>
                      <a:t>[ДИАПАЗОН ЯЧЕЕК]</a:t>
                    </a:fld>
                    <a:r>
                      <a:rPr lang="ru-RU" baseline="0"/>
                      <a:t>
</a:t>
                    </a:r>
                    <a:fld id="{A3A2B769-0504-4518-9687-212F4E74896F}" type="VALUE">
                      <a:rPr lang="ru-RU" baseline="0"/>
                      <a:pPr/>
                      <a:t>[ЗНАЧЕНИЕ]</a:t>
                    </a:fld>
                    <a:endParaRPr lang="ru-RU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EB6-4461-9252-0DD8254A9A7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ru-R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EB6-4461-9252-0DD8254A9A7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3B08892-F86D-467A-922B-99F96679CB47}" type="CELLRANGE">
                      <a:rPr lang="ru-RU"/>
                      <a:pPr/>
                      <a:t>[ДИАПАЗОН ЯЧЕЕК]</a:t>
                    </a:fld>
                    <a:r>
                      <a:rPr lang="ru-RU" baseline="0"/>
                      <a:t>
</a:t>
                    </a:r>
                    <a:fld id="{EA12910E-6896-41D3-9D77-5B815BF90ACF}" type="VALUE">
                      <a:rPr lang="ru-RU" baseline="0"/>
                      <a:pPr/>
                      <a:t>[ЗНАЧЕНИЕ]</a:t>
                    </a:fld>
                    <a:endParaRPr lang="ru-RU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EB6-4461-9252-0DD8254A9A7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ru-R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D3D-4965-94C8-87E2262326B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BC0CFFE-E969-401D-95C9-8B6F64255708}" type="CELLRANGE">
                      <a:rPr lang="ru-RU"/>
                      <a:pPr/>
                      <a:t>[ДИАПАЗОН ЯЧЕЕК]</a:t>
                    </a:fld>
                    <a:r>
                      <a:rPr lang="ru-RU" baseline="0"/>
                      <a:t>
</a:t>
                    </a:r>
                    <a:fld id="{4B9B0F17-8A25-4CEF-90AD-E08F43BAA627}" type="VALUE">
                      <a:rPr lang="ru-RU" baseline="0"/>
                      <a:pPr/>
                      <a:t>[ЗНАЧЕНИЕ]</a:t>
                    </a:fld>
                    <a:endParaRPr lang="ru-RU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D3D-4965-94C8-87E2262326B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ru-R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D3D-4965-94C8-87E2262326B5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B5CD923A-9BD2-4544-9660-BC6C378A4BD6}" type="CELLRANGE">
                      <a:rPr lang="ru-RU"/>
                      <a:pPr/>
                      <a:t>[ДИАПАЗОН ЯЧЕЕК]</a:t>
                    </a:fld>
                    <a:r>
                      <a:rPr lang="ru-RU" baseline="0"/>
                      <a:t>
</a:t>
                    </a:r>
                    <a:fld id="{3800ED58-2EC9-49A3-8B5B-BDE6CB63539D}" type="VALUE">
                      <a:rPr lang="ru-RU" baseline="0"/>
                      <a:pPr/>
                      <a:t>[ЗНАЧЕНИЕ]</a:t>
                    </a:fld>
                    <a:endParaRPr lang="ru-RU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D3D-4965-94C8-87E2262326B5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ru-R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FC8-420B-A0C3-96F775BBE162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6E58645-613D-464A-9323-719AF7A9B6B0}" type="CELLRANGE">
                      <a:rPr lang="ru-RU"/>
                      <a:pPr/>
                      <a:t>[ДИАПАЗОН ЯЧЕЕК]</a:t>
                    </a:fld>
                    <a:r>
                      <a:rPr lang="ru-RU" baseline="0"/>
                      <a:t>
</a:t>
                    </a:r>
                    <a:fld id="{4E95AF36-CCF4-4B16-B7D5-1B0D7F194EBA}" type="VALUE">
                      <a:rPr lang="ru-RU" baseline="0"/>
                      <a:pPr/>
                      <a:t>[ЗНАЧЕНИЕ]</a:t>
                    </a:fld>
                    <a:endParaRPr lang="ru-RU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FC8-420B-A0C3-96F775BBE162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ru-R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279-4ECD-A54B-D19420876F1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FBEA1444-BFE6-48D5-A2E6-F8597A5F191D}" type="CELLRANGE">
                      <a:rPr lang="ru-RU"/>
                      <a:pPr/>
                      <a:t>[ДИАПАЗОН ЯЧЕЕК]</a:t>
                    </a:fld>
                    <a:r>
                      <a:rPr lang="ru-RU" baseline="0"/>
                      <a:t>
</a:t>
                    </a:r>
                    <a:fld id="{720EAA45-7F5B-48CF-9330-D7A3DC9A769F}" type="VALUE">
                      <a:rPr lang="ru-RU" baseline="0"/>
                      <a:pPr/>
                      <a:t>[ЗНАЧЕНИЕ]</a:t>
                    </a:fld>
                    <a:endParaRPr lang="ru-RU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279-4ECD-A54B-D19420876F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'Сводная Вывоз'!$W$39:$W$74</c:f>
              <c:strCache>
                <c:ptCount val="36"/>
                <c:pt idx="0">
                  <c:v>1 мая</c:v>
                </c:pt>
                <c:pt idx="1">
                  <c:v>1 мая</c:v>
                </c:pt>
                <c:pt idx="2">
                  <c:v>2 мая</c:v>
                </c:pt>
                <c:pt idx="3">
                  <c:v>2 мая</c:v>
                </c:pt>
                <c:pt idx="4">
                  <c:v>3 мая</c:v>
                </c:pt>
                <c:pt idx="5">
                  <c:v>3 мая</c:v>
                </c:pt>
                <c:pt idx="6">
                  <c:v>4 мая</c:v>
                </c:pt>
                <c:pt idx="7">
                  <c:v>4 мая</c:v>
                </c:pt>
                <c:pt idx="8">
                  <c:v>5 мая</c:v>
                </c:pt>
                <c:pt idx="9">
                  <c:v>5 мая</c:v>
                </c:pt>
                <c:pt idx="10">
                  <c:v>6 мая</c:v>
                </c:pt>
                <c:pt idx="11">
                  <c:v>6 мая</c:v>
                </c:pt>
                <c:pt idx="12">
                  <c:v>7 мая</c:v>
                </c:pt>
                <c:pt idx="13">
                  <c:v>7 мая</c:v>
                </c:pt>
                <c:pt idx="14">
                  <c:v>8 мая</c:v>
                </c:pt>
                <c:pt idx="15">
                  <c:v>8 мая</c:v>
                </c:pt>
                <c:pt idx="16">
                  <c:v>9 мая</c:v>
                </c:pt>
                <c:pt idx="17">
                  <c:v>9 мая</c:v>
                </c:pt>
                <c:pt idx="18">
                  <c:v>10 мая</c:v>
                </c:pt>
                <c:pt idx="19">
                  <c:v>10 мая</c:v>
                </c:pt>
                <c:pt idx="20">
                  <c:v>11 мая</c:v>
                </c:pt>
                <c:pt idx="21">
                  <c:v>11 мая</c:v>
                </c:pt>
                <c:pt idx="22">
                  <c:v>12 мая</c:v>
                </c:pt>
                <c:pt idx="23">
                  <c:v>12 мая</c:v>
                </c:pt>
                <c:pt idx="24">
                  <c:v>13 мая</c:v>
                </c:pt>
                <c:pt idx="25">
                  <c:v>13 мая</c:v>
                </c:pt>
                <c:pt idx="26">
                  <c:v>14 мая</c:v>
                </c:pt>
                <c:pt idx="27">
                  <c:v>14 мая</c:v>
                </c:pt>
                <c:pt idx="28">
                  <c:v>15 мая</c:v>
                </c:pt>
                <c:pt idx="29">
                  <c:v>15 мая</c:v>
                </c:pt>
                <c:pt idx="30">
                  <c:v>16 мая</c:v>
                </c:pt>
                <c:pt idx="31">
                  <c:v>16 мая</c:v>
                </c:pt>
                <c:pt idx="32">
                  <c:v>17 мая</c:v>
                </c:pt>
                <c:pt idx="33">
                  <c:v>17 мая</c:v>
                </c:pt>
                <c:pt idx="34">
                  <c:v>18 мая</c:v>
                </c:pt>
                <c:pt idx="35">
                  <c:v>18 мая</c:v>
                </c:pt>
              </c:strCache>
            </c:strRef>
          </c:cat>
          <c:val>
            <c:numRef>
              <c:f>'Сводная Вывоз'!$O$39:$O$66</c:f>
              <c:numCache>
                <c:formatCode>#,##0.00</c:formatCode>
                <c:ptCount val="28"/>
                <c:pt idx="1">
                  <c:v>550.94000000000005</c:v>
                </c:pt>
                <c:pt idx="3">
                  <c:v>459.83000000000004</c:v>
                </c:pt>
                <c:pt idx="5">
                  <c:v>510.38</c:v>
                </c:pt>
                <c:pt idx="7">
                  <c:v>511.93</c:v>
                </c:pt>
                <c:pt idx="9">
                  <c:v>627.56000000000006</c:v>
                </c:pt>
                <c:pt idx="11">
                  <c:v>538.41</c:v>
                </c:pt>
                <c:pt idx="13">
                  <c:v>556.26</c:v>
                </c:pt>
                <c:pt idx="15">
                  <c:v>526.70000000000005</c:v>
                </c:pt>
                <c:pt idx="17">
                  <c:v>384.85</c:v>
                </c:pt>
                <c:pt idx="19">
                  <c:v>496.89</c:v>
                </c:pt>
                <c:pt idx="21">
                  <c:v>528.91999999999996</c:v>
                </c:pt>
                <c:pt idx="23">
                  <c:v>570.83000000000004</c:v>
                </c:pt>
                <c:pt idx="25">
                  <c:v>594.58000000000004</c:v>
                </c:pt>
                <c:pt idx="27">
                  <c:v>504.14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'Сводная Вывоз'!$S$39:$S$70</c15:f>
                <c15:dlblRangeCache>
                  <c:ptCount val="32"/>
                  <c:pt idx="1">
                    <c:v>100%</c:v>
                  </c:pt>
                  <c:pt idx="3">
                    <c:v>100%</c:v>
                  </c:pt>
                  <c:pt idx="5">
                    <c:v>100%</c:v>
                  </c:pt>
                  <c:pt idx="7">
                    <c:v>100%</c:v>
                  </c:pt>
                  <c:pt idx="9">
                    <c:v>100%</c:v>
                  </c:pt>
                  <c:pt idx="11">
                    <c:v>100%</c:v>
                  </c:pt>
                  <c:pt idx="13">
                    <c:v>100%</c:v>
                  </c:pt>
                  <c:pt idx="15">
                    <c:v>100%</c:v>
                  </c:pt>
                  <c:pt idx="17">
                    <c:v>100%</c:v>
                  </c:pt>
                  <c:pt idx="19">
                    <c:v>100%</c:v>
                  </c:pt>
                  <c:pt idx="21">
                    <c:v>100%</c:v>
                  </c:pt>
                  <c:pt idx="23">
                    <c:v>100%</c:v>
                  </c:pt>
                  <c:pt idx="25">
                    <c:v>100%</c:v>
                  </c:pt>
                  <c:pt idx="27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8683-42BA-BF10-0B80C5EA3823}"/>
            </c:ext>
          </c:extLst>
        </c:ser>
        <c:ser>
          <c:idx val="3"/>
          <c:order val="3"/>
          <c:tx>
            <c:strRef>
              <c:f>'Сводная Вывоз'!$P$2</c:f>
              <c:strCache>
                <c:ptCount val="1"/>
                <c:pt idx="0">
                  <c:v>Вывоз на Авто-Беркут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'Сводная Вывоз'!$W$39:$W$74</c:f>
              <c:strCache>
                <c:ptCount val="36"/>
                <c:pt idx="0">
                  <c:v>1 мая</c:v>
                </c:pt>
                <c:pt idx="1">
                  <c:v>1 мая</c:v>
                </c:pt>
                <c:pt idx="2">
                  <c:v>2 мая</c:v>
                </c:pt>
                <c:pt idx="3">
                  <c:v>2 мая</c:v>
                </c:pt>
                <c:pt idx="4">
                  <c:v>3 мая</c:v>
                </c:pt>
                <c:pt idx="5">
                  <c:v>3 мая</c:v>
                </c:pt>
                <c:pt idx="6">
                  <c:v>4 мая</c:v>
                </c:pt>
                <c:pt idx="7">
                  <c:v>4 мая</c:v>
                </c:pt>
                <c:pt idx="8">
                  <c:v>5 мая</c:v>
                </c:pt>
                <c:pt idx="9">
                  <c:v>5 мая</c:v>
                </c:pt>
                <c:pt idx="10">
                  <c:v>6 мая</c:v>
                </c:pt>
                <c:pt idx="11">
                  <c:v>6 мая</c:v>
                </c:pt>
                <c:pt idx="12">
                  <c:v>7 мая</c:v>
                </c:pt>
                <c:pt idx="13">
                  <c:v>7 мая</c:v>
                </c:pt>
                <c:pt idx="14">
                  <c:v>8 мая</c:v>
                </c:pt>
                <c:pt idx="15">
                  <c:v>8 мая</c:v>
                </c:pt>
                <c:pt idx="16">
                  <c:v>9 мая</c:v>
                </c:pt>
                <c:pt idx="17">
                  <c:v>9 мая</c:v>
                </c:pt>
                <c:pt idx="18">
                  <c:v>10 мая</c:v>
                </c:pt>
                <c:pt idx="19">
                  <c:v>10 мая</c:v>
                </c:pt>
                <c:pt idx="20">
                  <c:v>11 мая</c:v>
                </c:pt>
                <c:pt idx="21">
                  <c:v>11 мая</c:v>
                </c:pt>
                <c:pt idx="22">
                  <c:v>12 мая</c:v>
                </c:pt>
                <c:pt idx="23">
                  <c:v>12 мая</c:v>
                </c:pt>
                <c:pt idx="24">
                  <c:v>13 мая</c:v>
                </c:pt>
                <c:pt idx="25">
                  <c:v>13 мая</c:v>
                </c:pt>
                <c:pt idx="26">
                  <c:v>14 мая</c:v>
                </c:pt>
                <c:pt idx="27">
                  <c:v>14 мая</c:v>
                </c:pt>
                <c:pt idx="28">
                  <c:v>15 мая</c:v>
                </c:pt>
                <c:pt idx="29">
                  <c:v>15 мая</c:v>
                </c:pt>
                <c:pt idx="30">
                  <c:v>16 мая</c:v>
                </c:pt>
                <c:pt idx="31">
                  <c:v>16 мая</c:v>
                </c:pt>
                <c:pt idx="32">
                  <c:v>17 мая</c:v>
                </c:pt>
                <c:pt idx="33">
                  <c:v>17 мая</c:v>
                </c:pt>
                <c:pt idx="34">
                  <c:v>18 мая</c:v>
                </c:pt>
                <c:pt idx="35">
                  <c:v>18 мая</c:v>
                </c:pt>
              </c:strCache>
            </c:strRef>
          </c:cat>
          <c:val>
            <c:numRef>
              <c:f>'Сводная Вывоз'!$P$39:$P$62</c:f>
              <c:numCache>
                <c:formatCode>#,##0.00</c:formatCode>
                <c:ptCount val="24"/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83-42BA-BF10-0B80C5EA3823}"/>
            </c:ext>
          </c:extLst>
        </c:ser>
        <c:ser>
          <c:idx val="4"/>
          <c:order val="4"/>
          <c:tx>
            <c:strRef>
              <c:f>'Сводная Вывоз'!$Q$2</c:f>
              <c:strCache>
                <c:ptCount val="1"/>
                <c:pt idx="0">
                  <c:v>Вывоз Итого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'Сводная Вывоз'!$W$39:$W$74</c:f>
              <c:strCache>
                <c:ptCount val="36"/>
                <c:pt idx="0">
                  <c:v>1 мая</c:v>
                </c:pt>
                <c:pt idx="1">
                  <c:v>1 мая</c:v>
                </c:pt>
                <c:pt idx="2">
                  <c:v>2 мая</c:v>
                </c:pt>
                <c:pt idx="3">
                  <c:v>2 мая</c:v>
                </c:pt>
                <c:pt idx="4">
                  <c:v>3 мая</c:v>
                </c:pt>
                <c:pt idx="5">
                  <c:v>3 мая</c:v>
                </c:pt>
                <c:pt idx="6">
                  <c:v>4 мая</c:v>
                </c:pt>
                <c:pt idx="7">
                  <c:v>4 мая</c:v>
                </c:pt>
                <c:pt idx="8">
                  <c:v>5 мая</c:v>
                </c:pt>
                <c:pt idx="9">
                  <c:v>5 мая</c:v>
                </c:pt>
                <c:pt idx="10">
                  <c:v>6 мая</c:v>
                </c:pt>
                <c:pt idx="11">
                  <c:v>6 мая</c:v>
                </c:pt>
                <c:pt idx="12">
                  <c:v>7 мая</c:v>
                </c:pt>
                <c:pt idx="13">
                  <c:v>7 мая</c:v>
                </c:pt>
                <c:pt idx="14">
                  <c:v>8 мая</c:v>
                </c:pt>
                <c:pt idx="15">
                  <c:v>8 мая</c:v>
                </c:pt>
                <c:pt idx="16">
                  <c:v>9 мая</c:v>
                </c:pt>
                <c:pt idx="17">
                  <c:v>9 мая</c:v>
                </c:pt>
                <c:pt idx="18">
                  <c:v>10 мая</c:v>
                </c:pt>
                <c:pt idx="19">
                  <c:v>10 мая</c:v>
                </c:pt>
                <c:pt idx="20">
                  <c:v>11 мая</c:v>
                </c:pt>
                <c:pt idx="21">
                  <c:v>11 мая</c:v>
                </c:pt>
                <c:pt idx="22">
                  <c:v>12 мая</c:v>
                </c:pt>
                <c:pt idx="23">
                  <c:v>12 мая</c:v>
                </c:pt>
                <c:pt idx="24">
                  <c:v>13 мая</c:v>
                </c:pt>
                <c:pt idx="25">
                  <c:v>13 мая</c:v>
                </c:pt>
                <c:pt idx="26">
                  <c:v>14 мая</c:v>
                </c:pt>
                <c:pt idx="27">
                  <c:v>14 мая</c:v>
                </c:pt>
                <c:pt idx="28">
                  <c:v>15 мая</c:v>
                </c:pt>
                <c:pt idx="29">
                  <c:v>15 мая</c:v>
                </c:pt>
                <c:pt idx="30">
                  <c:v>16 мая</c:v>
                </c:pt>
                <c:pt idx="31">
                  <c:v>16 мая</c:v>
                </c:pt>
                <c:pt idx="32">
                  <c:v>17 мая</c:v>
                </c:pt>
                <c:pt idx="33">
                  <c:v>17 мая</c:v>
                </c:pt>
                <c:pt idx="34">
                  <c:v>18 мая</c:v>
                </c:pt>
                <c:pt idx="35">
                  <c:v>18 мая</c:v>
                </c:pt>
              </c:strCache>
            </c:strRef>
          </c:cat>
          <c:val>
            <c:numRef>
              <c:f>'Сводная Вывоз'!$Q$39:$Q$64</c:f>
              <c:numCache>
                <c:formatCode>#,##0.00</c:formatCode>
                <c:ptCount val="26"/>
                <c:pt idx="1">
                  <c:v>550.94000000000005</c:v>
                </c:pt>
                <c:pt idx="3">
                  <c:v>459.83000000000004</c:v>
                </c:pt>
                <c:pt idx="5">
                  <c:v>510.38</c:v>
                </c:pt>
                <c:pt idx="7">
                  <c:v>511.93</c:v>
                </c:pt>
                <c:pt idx="9">
                  <c:v>627.56000000000006</c:v>
                </c:pt>
                <c:pt idx="11">
                  <c:v>538.41</c:v>
                </c:pt>
                <c:pt idx="13">
                  <c:v>556.26</c:v>
                </c:pt>
                <c:pt idx="15">
                  <c:v>526.70000000000005</c:v>
                </c:pt>
                <c:pt idx="17">
                  <c:v>384.85</c:v>
                </c:pt>
                <c:pt idx="19">
                  <c:v>496.89</c:v>
                </c:pt>
                <c:pt idx="21">
                  <c:v>528.91999999999996</c:v>
                </c:pt>
                <c:pt idx="23">
                  <c:v>570.83000000000004</c:v>
                </c:pt>
                <c:pt idx="25">
                  <c:v>594.58000000000004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83-42BA-BF10-0B80C5EA3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9656592"/>
        <c:axId val="959639536"/>
      </c:barChart>
      <c:catAx>
        <c:axId val="95965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9639536"/>
        <c:crosses val="autoZero"/>
        <c:auto val="1"/>
        <c:lblAlgn val="ctr"/>
        <c:lblOffset val="100"/>
        <c:noMultiLvlLbl val="0"/>
      </c:catAx>
      <c:valAx>
        <c:axId val="959639536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965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Расхождение Ввоз</a:t>
            </a:r>
            <a:r>
              <a:rPr lang="en-US"/>
              <a:t>/</a:t>
            </a:r>
            <a:r>
              <a:rPr lang="ru-RU"/>
              <a:t>Вывоз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Ввоз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Волхонка!$C$6:$C$36</c:f>
              <c:numCache>
                <c:formatCode>General</c:formatCode>
                <c:ptCount val="29"/>
                <c:pt idx="0">
                  <c:v>613.45999999999958</c:v>
                </c:pt>
                <c:pt idx="1">
                  <c:v>615.88000000000011</c:v>
                </c:pt>
                <c:pt idx="2">
                  <c:v>623.63000000000011</c:v>
                </c:pt>
                <c:pt idx="3">
                  <c:v>539.13</c:v>
                </c:pt>
                <c:pt idx="4">
                  <c:v>557.16</c:v>
                </c:pt>
                <c:pt idx="5">
                  <c:v>668.84999999999957</c:v>
                </c:pt>
                <c:pt idx="6">
                  <c:v>556.41999999999996</c:v>
                </c:pt>
                <c:pt idx="7">
                  <c:v>624.66</c:v>
                </c:pt>
                <c:pt idx="8">
                  <c:v>522.13</c:v>
                </c:pt>
                <c:pt idx="9">
                  <c:v>635.43000000000006</c:v>
                </c:pt>
                <c:pt idx="10">
                  <c:v>577.88999999999987</c:v>
                </c:pt>
                <c:pt idx="11">
                  <c:v>483.16999999999985</c:v>
                </c:pt>
                <c:pt idx="12">
                  <c:v>700.17999999999961</c:v>
                </c:pt>
                <c:pt idx="13">
                  <c:v>600.28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3-4A0A-B762-0CE95B943022}"/>
            </c:ext>
          </c:extLst>
        </c:ser>
        <c:ser>
          <c:idx val="1"/>
          <c:order val="1"/>
          <c:tx>
            <c:v>Вывоз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Волхонка!$F$6:$F$36</c:f>
              <c:numCache>
                <c:formatCode>#,##0.00</c:formatCode>
                <c:ptCount val="29"/>
                <c:pt idx="0">
                  <c:v>550.94000000000005</c:v>
                </c:pt>
                <c:pt idx="1">
                  <c:v>459.83000000000004</c:v>
                </c:pt>
                <c:pt idx="2">
                  <c:v>510.38</c:v>
                </c:pt>
                <c:pt idx="3">
                  <c:v>627.56000000000006</c:v>
                </c:pt>
                <c:pt idx="4">
                  <c:v>627.56000000000006</c:v>
                </c:pt>
                <c:pt idx="5">
                  <c:v>538.41</c:v>
                </c:pt>
                <c:pt idx="6">
                  <c:v>556.26</c:v>
                </c:pt>
                <c:pt idx="7">
                  <c:v>526.70000000000005</c:v>
                </c:pt>
                <c:pt idx="8">
                  <c:v>384.85</c:v>
                </c:pt>
                <c:pt idx="9">
                  <c:v>496.88999999999993</c:v>
                </c:pt>
                <c:pt idx="10">
                  <c:v>528.91999999999996</c:v>
                </c:pt>
                <c:pt idx="11">
                  <c:v>570.83000000000004</c:v>
                </c:pt>
                <c:pt idx="12">
                  <c:v>594.58000000000004</c:v>
                </c:pt>
                <c:pt idx="13">
                  <c:v>504.14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E3-4A0A-B762-0CE95B943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37823"/>
        <c:axId val="35738655"/>
      </c:lineChart>
      <c:catAx>
        <c:axId val="3573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38655"/>
        <c:crosses val="autoZero"/>
        <c:auto val="1"/>
        <c:lblAlgn val="ctr"/>
        <c:lblOffset val="100"/>
        <c:noMultiLvlLbl val="0"/>
      </c:catAx>
      <c:valAx>
        <c:axId val="3573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73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Просадка переходящего</a:t>
            </a:r>
            <a:r>
              <a:rPr lang="ru-RU" baseline="0"/>
              <a:t> остатка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Волхонка!$J$6:$J$36</c:f>
              <c:numCache>
                <c:formatCode>#,##0.00</c:formatCode>
                <c:ptCount val="29"/>
                <c:pt idx="0">
                  <c:v>1125.2150000000006</c:v>
                </c:pt>
                <c:pt idx="1">
                  <c:v>1281.2650000000008</c:v>
                </c:pt>
                <c:pt idx="2">
                  <c:v>1394.5150000000008</c:v>
                </c:pt>
                <c:pt idx="3">
                  <c:v>1306.0850000000009</c:v>
                </c:pt>
                <c:pt idx="4">
                  <c:v>1235.6850000000009</c:v>
                </c:pt>
                <c:pt idx="5">
                  <c:v>1366.1250000000005</c:v>
                </c:pt>
                <c:pt idx="6">
                  <c:v>1366.2850000000005</c:v>
                </c:pt>
                <c:pt idx="7">
                  <c:v>1464.2450000000006</c:v>
                </c:pt>
                <c:pt idx="8">
                  <c:v>1601.5250000000005</c:v>
                </c:pt>
                <c:pt idx="9">
                  <c:v>1740.065000000001</c:v>
                </c:pt>
                <c:pt idx="10">
                  <c:v>1789.0350000000008</c:v>
                </c:pt>
                <c:pt idx="11">
                  <c:v>1701.3750000000009</c:v>
                </c:pt>
                <c:pt idx="12">
                  <c:v>1806.9750000000004</c:v>
                </c:pt>
                <c:pt idx="13">
                  <c:v>1903.1150000000002</c:v>
                </c:pt>
                <c:pt idx="14">
                  <c:v>1903.1150000000002</c:v>
                </c:pt>
                <c:pt idx="15">
                  <c:v>1903.1150000000002</c:v>
                </c:pt>
                <c:pt idx="16">
                  <c:v>1903.1150000000002</c:v>
                </c:pt>
                <c:pt idx="17">
                  <c:v>1062.6950000000011</c:v>
                </c:pt>
                <c:pt idx="18">
                  <c:v>1062.6950000000011</c:v>
                </c:pt>
                <c:pt idx="19">
                  <c:v>1062.6950000000011</c:v>
                </c:pt>
                <c:pt idx="20">
                  <c:v>1062.6950000000011</c:v>
                </c:pt>
                <c:pt idx="21">
                  <c:v>1062.6950000000011</c:v>
                </c:pt>
                <c:pt idx="22">
                  <c:v>1062.6950000000011</c:v>
                </c:pt>
                <c:pt idx="23">
                  <c:v>1062.6950000000011</c:v>
                </c:pt>
                <c:pt idx="24">
                  <c:v>1062.6950000000011</c:v>
                </c:pt>
                <c:pt idx="25">
                  <c:v>1062.6950000000011</c:v>
                </c:pt>
                <c:pt idx="26">
                  <c:v>1062.6950000000011</c:v>
                </c:pt>
                <c:pt idx="27">
                  <c:v>1062.6950000000011</c:v>
                </c:pt>
                <c:pt idx="28">
                  <c:v>1062.6950000000011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0-4ADA-8F21-5C7CFE8A8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372095"/>
        <c:axId val="351367519"/>
      </c:lineChart>
      <c:catAx>
        <c:axId val="35137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367519"/>
        <c:crosses val="autoZero"/>
        <c:auto val="1"/>
        <c:lblAlgn val="ctr"/>
        <c:lblOffset val="100"/>
        <c:noMultiLvlLbl val="0"/>
      </c:catAx>
      <c:valAx>
        <c:axId val="35136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37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Баланс</a:t>
            </a:r>
            <a:r>
              <a:rPr lang="ru-RU" baseline="0"/>
              <a:t> по датам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Волхонка!$I$6:$I$36</c:f>
              <c:numCache>
                <c:formatCode>#,##0.00</c:formatCode>
                <c:ptCount val="29"/>
                <c:pt idx="0">
                  <c:v>62.519999999999527</c:v>
                </c:pt>
                <c:pt idx="1">
                  <c:v>156.05000000000007</c:v>
                </c:pt>
                <c:pt idx="2">
                  <c:v>113.25000000000011</c:v>
                </c:pt>
                <c:pt idx="3">
                  <c:v>-88.430000000000064</c:v>
                </c:pt>
                <c:pt idx="4">
                  <c:v>-70.400000000000091</c:v>
                </c:pt>
                <c:pt idx="5">
                  <c:v>130.4399999999996</c:v>
                </c:pt>
                <c:pt idx="6">
                  <c:v>0.15999999999996817</c:v>
                </c:pt>
                <c:pt idx="7">
                  <c:v>97.959999999999923</c:v>
                </c:pt>
                <c:pt idx="8">
                  <c:v>137.27999999999997</c:v>
                </c:pt>
                <c:pt idx="9">
                  <c:v>138.54000000000013</c:v>
                </c:pt>
                <c:pt idx="10">
                  <c:v>48.969999999999914</c:v>
                </c:pt>
                <c:pt idx="11">
                  <c:v>-87.660000000000196</c:v>
                </c:pt>
                <c:pt idx="12">
                  <c:v>105.59999999999957</c:v>
                </c:pt>
                <c:pt idx="13">
                  <c:v>96.139999999999986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A-42D2-A949-ACCCD113B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215072"/>
        <c:axId val="461217152"/>
      </c:lineChart>
      <c:catAx>
        <c:axId val="46121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217152"/>
        <c:crosses val="autoZero"/>
        <c:auto val="1"/>
        <c:lblAlgn val="ctr"/>
        <c:lblOffset val="100"/>
        <c:noMultiLvlLbl val="0"/>
      </c:catAx>
      <c:valAx>
        <c:axId val="461217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21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Ввоз</a:t>
            </a:r>
            <a:r>
              <a:rPr lang="ru-RU" baseline="0"/>
              <a:t> по ТС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01.07.2022</c:v>
              </c:pt>
              <c:pt idx="1">
                <c:v>02.07.2022</c:v>
              </c:pt>
              <c:pt idx="2">
                <c:v>03.07.2022</c:v>
              </c:pt>
            </c:strLit>
          </c:cat>
          <c:val>
            <c:numLit>
              <c:formatCode>General</c:formatCode>
              <c:ptCount val="3"/>
              <c:pt idx="0">
                <c:v>96460</c:v>
              </c:pt>
              <c:pt idx="1">
                <c:v>110840</c:v>
              </c:pt>
              <c:pt idx="2">
                <c:v>35820</c:v>
              </c:pt>
            </c:numLit>
          </c:val>
          <c:extLst>
            <c:ext xmlns:c16="http://schemas.microsoft.com/office/drawing/2014/chart" uri="{C3380CC4-5D6E-409C-BE32-E72D297353CC}">
              <c16:uniqueId val="{00000000-69D3-4BCF-92A2-C0415AEDE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36112"/>
        <c:axId val="208336528"/>
      </c:barChart>
      <c:catAx>
        <c:axId val="20833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336528"/>
        <c:crosses val="autoZero"/>
        <c:auto val="1"/>
        <c:lblAlgn val="ctr"/>
        <c:lblOffset val="100"/>
        <c:noMultiLvlLbl val="0"/>
      </c:catAx>
      <c:valAx>
        <c:axId val="2083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33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Вывоз</a:t>
            </a:r>
            <a:r>
              <a:rPr lang="ru-RU" baseline="0"/>
              <a:t> по ТС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7"/>
              <c:pt idx="0">
                <c:v>01.07.2022 Автомобиль самопогрузчик О 682 СМ 47</c:v>
              </c:pt>
              <c:pt idx="1">
                <c:v>01.07.2022 В 950 ХУ 178</c:v>
              </c:pt>
              <c:pt idx="2">
                <c:v>01.07.2022 К 729 АЕ 198</c:v>
              </c:pt>
              <c:pt idx="3">
                <c:v>01.07.2022 Скания О 911 РТ 47  АС-20С (63374А)</c:v>
              </c:pt>
              <c:pt idx="4">
                <c:v>01.07.2022 Х 189 ХО 178</c:v>
              </c:pt>
              <c:pt idx="5">
                <c:v>02.07.2022 Автомобиль самопогрузчик О 682 СМ 47</c:v>
              </c:pt>
              <c:pt idx="6">
                <c:v>02.07.2022 Автомобиль специальный О 967 ТХ 47</c:v>
              </c:pt>
              <c:pt idx="7">
                <c:v>02.07.2022 В 950 ХУ 178</c:v>
              </c:pt>
              <c:pt idx="8">
                <c:v>02.07.2022 С 019 ТС 98</c:v>
              </c:pt>
              <c:pt idx="9">
                <c:v>02.07.2022 Х 189 ХО 178</c:v>
              </c:pt>
              <c:pt idx="10">
                <c:v>03.07.2022 Автомобиль самопогрузчик О 682 СМ 47</c:v>
              </c:pt>
              <c:pt idx="11">
                <c:v>03.07.2022 Автомобиль специальный О 967 ТХ 47</c:v>
              </c:pt>
              <c:pt idx="12">
                <c:v>03.07.2022 К 067 ТО 198</c:v>
              </c:pt>
              <c:pt idx="13">
                <c:v>03.07.2022 С 019 ТС 98</c:v>
              </c:pt>
              <c:pt idx="14">
                <c:v>03.07.2022 Скания О 911 РТ 47  АС-20С (63374А)</c:v>
              </c:pt>
              <c:pt idx="15">
                <c:v>03.07.2022 Х 189 ХО 178</c:v>
              </c:pt>
              <c:pt idx="16">
                <c:v>03.07.2022 Х 963 ТУ 178</c:v>
              </c:pt>
            </c:strLit>
          </c:cat>
          <c:val>
            <c:numLit>
              <c:formatCode>General</c:formatCode>
              <c:ptCount val="17"/>
              <c:pt idx="0">
                <c:v>69260</c:v>
              </c:pt>
              <c:pt idx="1">
                <c:v>52300</c:v>
              </c:pt>
              <c:pt idx="2">
                <c:v>45140</c:v>
              </c:pt>
              <c:pt idx="3">
                <c:v>46760</c:v>
              </c:pt>
              <c:pt idx="4">
                <c:v>48020</c:v>
              </c:pt>
              <c:pt idx="5">
                <c:v>66000</c:v>
              </c:pt>
              <c:pt idx="6">
                <c:v>67260</c:v>
              </c:pt>
              <c:pt idx="7">
                <c:v>21340</c:v>
              </c:pt>
              <c:pt idx="8">
                <c:v>47040</c:v>
              </c:pt>
              <c:pt idx="9">
                <c:v>55280</c:v>
              </c:pt>
              <c:pt idx="10">
                <c:v>63200</c:v>
              </c:pt>
              <c:pt idx="11">
                <c:v>61700</c:v>
              </c:pt>
              <c:pt idx="12">
                <c:v>43780</c:v>
              </c:pt>
              <c:pt idx="13">
                <c:v>43780</c:v>
              </c:pt>
              <c:pt idx="14">
                <c:v>22260</c:v>
              </c:pt>
              <c:pt idx="15">
                <c:v>46320</c:v>
              </c:pt>
              <c:pt idx="16">
                <c:v>41320</c:v>
              </c:pt>
            </c:numLit>
          </c:val>
          <c:extLst>
            <c:ext xmlns:c16="http://schemas.microsoft.com/office/drawing/2014/chart" uri="{C3380CC4-5D6E-409C-BE32-E72D297353CC}">
              <c16:uniqueId val="{00000000-6EC7-403E-9297-3C8C4DA37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880496"/>
        <c:axId val="489887568"/>
      </c:barChart>
      <c:catAx>
        <c:axId val="48988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887568"/>
        <c:crosses val="autoZero"/>
        <c:auto val="1"/>
        <c:lblAlgn val="ctr"/>
        <c:lblOffset val="100"/>
        <c:noMultiLvlLbl val="0"/>
      </c:catAx>
      <c:valAx>
        <c:axId val="48988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88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КПО Волхонка, Ввоз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'Статистика КПО'!$C$1</c:f>
              <c:strCache>
                <c:ptCount val="1"/>
                <c:pt idx="0">
                  <c:v>Масса , 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'Статистика КПО'!$B$2:$B$24</c:f>
              <c:numCache>
                <c:formatCode>[$-419]d\ mmm;@</c:formatCode>
                <c:ptCount val="23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</c:numCache>
            </c:numRef>
          </c:cat>
          <c:val>
            <c:numRef>
              <c:f>'Статистика КПО'!$C$2:$C$24</c:f>
              <c:numCache>
                <c:formatCode>General</c:formatCode>
                <c:ptCount val="23"/>
                <c:pt idx="0">
                  <c:v>210.54</c:v>
                </c:pt>
                <c:pt idx="1">
                  <c:v>221.86000000000004</c:v>
                </c:pt>
                <c:pt idx="2">
                  <c:v>244.32999999999998</c:v>
                </c:pt>
                <c:pt idx="3">
                  <c:v>210.58000000000004</c:v>
                </c:pt>
                <c:pt idx="4">
                  <c:v>214.32999999999998</c:v>
                </c:pt>
                <c:pt idx="5">
                  <c:v>212.11999999999992</c:v>
                </c:pt>
                <c:pt idx="6">
                  <c:v>235.78999999999996</c:v>
                </c:pt>
                <c:pt idx="7">
                  <c:v>230.81999999999996</c:v>
                </c:pt>
                <c:pt idx="8">
                  <c:v>232.70999999999998</c:v>
                </c:pt>
                <c:pt idx="9">
                  <c:v>243.56999999999996</c:v>
                </c:pt>
                <c:pt idx="10">
                  <c:v>238.82999999999998</c:v>
                </c:pt>
                <c:pt idx="11">
                  <c:v>231.00000000000003</c:v>
                </c:pt>
                <c:pt idx="12">
                  <c:v>237.24999999999997</c:v>
                </c:pt>
                <c:pt idx="13">
                  <c:v>241.32</c:v>
                </c:pt>
                <c:pt idx="14">
                  <c:v>211.12999999999997</c:v>
                </c:pt>
                <c:pt idx="15">
                  <c:v>209.92</c:v>
                </c:pt>
                <c:pt idx="16">
                  <c:v>216.63999999999996</c:v>
                </c:pt>
                <c:pt idx="17">
                  <c:v>208.60000000000002</c:v>
                </c:pt>
                <c:pt idx="18">
                  <c:v>216.64000000000004</c:v>
                </c:pt>
                <c:pt idx="19">
                  <c:v>216.11</c:v>
                </c:pt>
                <c:pt idx="20">
                  <c:v>229.70000000000002</c:v>
                </c:pt>
                <c:pt idx="21">
                  <c:v>206.2</c:v>
                </c:pt>
                <c:pt idx="22">
                  <c:v>211.48999999999998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E-47F3-9BCF-52785DFF8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69104"/>
        <c:axId val="39369520"/>
      </c:barChart>
      <c:dateAx>
        <c:axId val="3936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Дата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[$-419]d\ 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69520"/>
        <c:crosses val="autoZero"/>
        <c:auto val="1"/>
        <c:lblOffset val="100"/>
        <c:baseTimeUnit val="days"/>
      </c:dateAx>
      <c:valAx>
        <c:axId val="393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Масса, 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6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Статистика рейсов</a:t>
            </a:r>
            <a:r>
              <a:rPr lang="ru-RU" baseline="0"/>
              <a:t> на КПО Волхонка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'Статистика КПО'!$C$28</c:f>
              <c:strCache>
                <c:ptCount val="1"/>
                <c:pt idx="0">
                  <c:v>Кол-во рейсов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'Статистика КПО'!$B$29:$B$51</c:f>
              <c:numCache>
                <c:formatCode>[$-419]d\ mmm;@</c:formatCode>
                <c:ptCount val="23"/>
                <c:pt idx="0">
                  <c:v>45017</c:v>
                </c:pt>
                <c:pt idx="1">
                  <c:v>45018</c:v>
                </c:pt>
                <c:pt idx="2">
                  <c:v>45019</c:v>
                </c:pt>
                <c:pt idx="3">
                  <c:v>45020</c:v>
                </c:pt>
                <c:pt idx="4">
                  <c:v>45021</c:v>
                </c:pt>
                <c:pt idx="5">
                  <c:v>45022</c:v>
                </c:pt>
                <c:pt idx="6">
                  <c:v>45023</c:v>
                </c:pt>
                <c:pt idx="7">
                  <c:v>45024</c:v>
                </c:pt>
                <c:pt idx="8">
                  <c:v>45025</c:v>
                </c:pt>
                <c:pt idx="9">
                  <c:v>45026</c:v>
                </c:pt>
                <c:pt idx="10">
                  <c:v>45027</c:v>
                </c:pt>
                <c:pt idx="11">
                  <c:v>45028</c:v>
                </c:pt>
                <c:pt idx="12">
                  <c:v>45029</c:v>
                </c:pt>
                <c:pt idx="13">
                  <c:v>45030</c:v>
                </c:pt>
                <c:pt idx="14">
                  <c:v>45031</c:v>
                </c:pt>
                <c:pt idx="15">
                  <c:v>45032</c:v>
                </c:pt>
                <c:pt idx="16">
                  <c:v>45033</c:v>
                </c:pt>
                <c:pt idx="17">
                  <c:v>45034</c:v>
                </c:pt>
                <c:pt idx="18">
                  <c:v>45035</c:v>
                </c:pt>
                <c:pt idx="19">
                  <c:v>45036</c:v>
                </c:pt>
                <c:pt idx="20">
                  <c:v>45037</c:v>
                </c:pt>
                <c:pt idx="21">
                  <c:v>45038</c:v>
                </c:pt>
                <c:pt idx="22">
                  <c:v>45039</c:v>
                </c:pt>
              </c:numCache>
            </c:numRef>
          </c:cat>
          <c:val>
            <c:numRef>
              <c:f>'Статистика КПО'!$C$29:$C$51</c:f>
              <c:numCache>
                <c:formatCode>General</c:formatCode>
                <c:ptCount val="23"/>
                <c:pt idx="0">
                  <c:v>29</c:v>
                </c:pt>
                <c:pt idx="1">
                  <c:v>29</c:v>
                </c:pt>
                <c:pt idx="2">
                  <c:v>31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29</c:v>
                </c:pt>
                <c:pt idx="7">
                  <c:v>31</c:v>
                </c:pt>
                <c:pt idx="8">
                  <c:v>30</c:v>
                </c:pt>
                <c:pt idx="9">
                  <c:v>31</c:v>
                </c:pt>
                <c:pt idx="10">
                  <c:v>29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26</c:v>
                </c:pt>
                <c:pt idx="15">
                  <c:v>28</c:v>
                </c:pt>
                <c:pt idx="16">
                  <c:v>28</c:v>
                </c:pt>
                <c:pt idx="17">
                  <c:v>27</c:v>
                </c:pt>
                <c:pt idx="18">
                  <c:v>29</c:v>
                </c:pt>
                <c:pt idx="19">
                  <c:v>29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A8-4350-A732-325EE9ED1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1836400"/>
        <c:axId val="1981836816"/>
      </c:barChart>
      <c:dateAx>
        <c:axId val="198183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Дата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[$-419]d\ 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1836816"/>
        <c:crosses val="autoZero"/>
        <c:auto val="1"/>
        <c:lblOffset val="100"/>
        <c:baseTimeUnit val="days"/>
      </c:dateAx>
      <c:valAx>
        <c:axId val="198183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</a:t>
                </a:r>
                <a:r>
                  <a:rPr lang="ru-RU" baseline="0"/>
                  <a:t> рейсов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183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333374</xdr:colOff>
      <xdr:row>7</xdr:row>
      <xdr:rowOff>152399</xdr:rowOff>
    </xdr:from>
    <xdr:to>
      <xdr:col>21</xdr:col>
      <xdr:colOff>333375</xdr:colOff>
      <xdr:row>24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AD5B4EF-F650-4CC3-91CA-8B89CEA59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818781</xdr:colOff>
      <xdr:row>78</xdr:row>
      <xdr:rowOff>21734</xdr:rowOff>
    </xdr:from>
    <xdr:to>
      <xdr:col>20</xdr:col>
      <xdr:colOff>549088</xdr:colOff>
      <xdr:row>104</xdr:row>
      <xdr:rowOff>169145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841B8DC-CFBA-4484-9116-DB39E06B9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161925</xdr:rowOff>
    </xdr:from>
    <xdr:to>
      <xdr:col>8</xdr:col>
      <xdr:colOff>314325</xdr:colOff>
      <xdr:row>15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0</xdr:row>
      <xdr:rowOff>142875</xdr:rowOff>
    </xdr:from>
    <xdr:to>
      <xdr:col>16</xdr:col>
      <xdr:colOff>295275</xdr:colOff>
      <xdr:row>15</xdr:row>
      <xdr:rowOff>28575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304800</xdr:colOff>
      <xdr:row>31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17</xdr:row>
      <xdr:rowOff>9525</xdr:rowOff>
    </xdr:from>
    <xdr:to>
      <xdr:col>16</xdr:col>
      <xdr:colOff>314325</xdr:colOff>
      <xdr:row>31</xdr:row>
      <xdr:rowOff>85725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523875</xdr:colOff>
      <xdr:row>16</xdr:row>
      <xdr:rowOff>161925</xdr:rowOff>
    </xdr:from>
    <xdr:to>
      <xdr:col>19</xdr:col>
      <xdr:colOff>523875</xdr:colOff>
      <xdr:row>30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Номер авто">
              <a:extLst>
                <a:ext uri="{FF2B5EF4-FFF2-40B4-BE49-F238E27FC236}">
                  <a16:creationId xmlns:a16="http://schemas.microsoft.com/office/drawing/2014/main" id="{00000000-0008-0000-08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Номер авто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77475" y="32099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304800</xdr:colOff>
      <xdr:row>46</xdr:row>
      <xdr:rowOff>76200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257173</xdr:colOff>
      <xdr:row>1</xdr:row>
      <xdr:rowOff>33336</xdr:rowOff>
    </xdr:from>
    <xdr:to>
      <xdr:col>22</xdr:col>
      <xdr:colOff>561974</xdr:colOff>
      <xdr:row>24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247649</xdr:colOff>
      <xdr:row>26</xdr:row>
      <xdr:rowOff>4761</xdr:rowOff>
    </xdr:from>
    <xdr:to>
      <xdr:col>23</xdr:col>
      <xdr:colOff>85724</xdr:colOff>
      <xdr:row>50</xdr:row>
      <xdr:rowOff>28575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minski_VO\Desktop\22.01%20&#1042;&#1086;&#1083;&#1093;&#1086;&#1085;&#1082;&#1072;%20&#1056;&#1077;&#1077;&#1089;&#1090;&#1088;%20&#1042;&#1077;&#1089;&#1086;&#1074;&#1072;&#110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 ТС "/>
      <sheetName val="Ввоз"/>
      <sheetName val="Вывоз"/>
    </sheetNames>
    <sheetDataSet>
      <sheetData sheetId="0">
        <row r="1">
          <cell r="A1" t="str">
            <v>ТС</v>
          </cell>
        </row>
      </sheetData>
      <sheetData sheetId="1" refreshError="1"/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1055;&#1072;&#1088;&#1085;&#1072;&#1089;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5356.420323148152" createdVersion="7" refreshedVersion="7" minRefreshableVersion="3" recordCount="297" xr:uid="{9F350D10-F6F1-4EDA-93BA-62F478F5EDD9}">
  <cacheSource type="worksheet">
    <worksheetSource ref="A1:H1048576" sheet="Ввоз"/>
  </cacheSource>
  <cacheFields count="8">
    <cacheField name="Дата" numFmtId="14">
      <sharedItems containsNonDate="0" containsDate="1" containsString="0" containsBlank="1" minDate="2024-03-01T00:00:00" maxDate="2024-03-05T00:00:00" count="5">
        <d v="2024-03-01T00:00:00"/>
        <d v="2024-03-02T00:00:00"/>
        <d v="2024-03-03T00:00:00"/>
        <d v="2024-03-04T00:00:00"/>
        <m/>
      </sharedItems>
    </cacheField>
    <cacheField name="Время" numFmtId="167">
      <sharedItems containsNonDate="0" containsDate="1" containsString="0" containsBlank="1" minDate="1899-12-30T06:41:00" maxDate="1899-12-30T21:31:00"/>
    </cacheField>
    <cacheField name="ТС" numFmtId="0">
      <sharedItems containsBlank="1"/>
    </cacheField>
    <cacheField name="Перевозчик" numFmtId="0">
      <sharedItems containsBlank="1"/>
    </cacheField>
    <cacheField name="Вид отходов" numFmtId="0">
      <sharedItems containsBlank="1"/>
    </cacheField>
    <cacheField name="Масса нетто, т" numFmtId="4">
      <sharedItems containsString="0" containsBlank="1" containsNumber="1" minValue="1.5699999999999994" maxValue="14.5"/>
    </cacheField>
    <cacheField name="Масса брутто, т" numFmtId="4">
      <sharedItems containsString="0" containsBlank="1" containsNumber="1" minValue="9.26" maxValue="28.98"/>
    </cacheField>
    <cacheField name="Масса авто, т" numFmtId="4">
      <sharedItems containsString="0" containsBlank="1" containsNumber="1" minValue="7.17" maxValue="26.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Иванов Егор Сергеевич" refreshedDate="45357.435181134257" createdVersion="7" refreshedVersion="7" minRefreshableVersion="3" recordCount="128" xr:uid="{30499ABE-53AE-4D1C-A8E0-EFE9BAA46381}">
  <cacheSource type="worksheet">
    <worksheetSource ref="A1:K1048576" sheet="Вывоз"/>
  </cacheSource>
  <cacheFields count="11">
    <cacheField name="Дата" numFmtId="14">
      <sharedItems containsNonDate="0" containsDate="1" containsString="0" containsBlank="1" minDate="2024-03-01T00:00:00" maxDate="2024-03-08T00:00:00" count="8">
        <d v="2024-03-01T00:00:00"/>
        <d v="2024-03-02T00:00:00"/>
        <d v="2024-03-03T00:00:00"/>
        <d v="2024-03-04T00:00:00"/>
        <d v="2024-03-05T00:00:00"/>
        <m/>
        <d v="2024-03-07T00:00:00" u="1"/>
        <d v="2024-03-06T00:00:00" u="1"/>
      </sharedItems>
    </cacheField>
    <cacheField name="Время" numFmtId="167">
      <sharedItems containsNonDate="0" containsDate="1" containsString="0" containsBlank="1" minDate="1899-12-30T07:40:00" maxDate="1900-01-08T04:33:36"/>
    </cacheField>
    <cacheField name="Место разгрузки (Полигон) " numFmtId="0">
      <sharedItems containsBlank="1" count="3">
        <s v="Эко ПЛАНТ"/>
        <s v="АВТО-БЕРКУТ"/>
        <m/>
      </sharedItems>
    </cacheField>
    <cacheField name="ТС" numFmtId="0">
      <sharedItems containsBlank="1"/>
    </cacheField>
    <cacheField name="Перевозчик" numFmtId="0">
      <sharedItems containsBlank="1"/>
    </cacheField>
    <cacheField name="Масса нетто,_x000a_т" numFmtId="0">
      <sharedItems containsString="0" containsBlank="1" containsNumber="1" minValue="14.129999999999995" maxValue="31.220000000000002"/>
    </cacheField>
    <cacheField name="1 вес" numFmtId="0">
      <sharedItems containsString="0" containsBlank="1" containsNumber="1" minValue="24.44" maxValue="35.200000000000003"/>
    </cacheField>
    <cacheField name="2 вес" numFmtId="0">
      <sharedItems containsString="0" containsBlank="1" containsNumber="1" minValue="15.12" maxValue="24.24"/>
    </cacheField>
    <cacheField name="Масса нетто (Полигон),_x000a_т" numFmtId="4">
      <sharedItems containsString="0" containsBlank="1" containsNumber="1" minValue="16.2" maxValue="33.200000000000003"/>
    </cacheField>
    <cacheField name="Масса брутто, т" numFmtId="4">
      <sharedItems containsString="0" containsBlank="1" containsNumber="1" minValue="42.05" maxValue="57.8"/>
    </cacheField>
    <cacheField name="Масса авто, т" numFmtId="4">
      <sharedItems containsString="0" containsBlank="1" containsNumber="1" minValue="25.56" maxValue="29.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4748.610461921293" createdVersion="6" refreshedVersion="6" minRefreshableVersion="3" recordCount="163" xr:uid="{00000000-000A-0000-FFFF-FFFF1B000000}">
  <cacheSource type="worksheet">
    <worksheetSource ref="A1:J164" sheet="Ввоз" r:id="rId2"/>
  </cacheSource>
  <cacheFields count="10">
    <cacheField name="Дата" numFmtId="0">
      <sharedItems count="3">
        <s v="01.07.2022"/>
        <s v="02.07.2022"/>
        <s v="03.07.2022"/>
      </sharedItems>
    </cacheField>
    <cacheField name="Номер авто" numFmtId="0">
      <sharedItems count="43">
        <s v="в559вн 178"/>
        <s v="в926са 47"/>
        <s v="в088сх 178"/>
        <s v="к311тк 198"/>
        <s v="в184те 47"/>
        <s v="о122уо 47"/>
        <s v="о151нх 47"/>
        <s v="в885рн 69"/>
        <s v="а157вс 198"/>
        <s v="в547ум 47"/>
        <s v="н950вн 60"/>
        <s v="м497тр 178"/>
        <s v="р334кн 198"/>
        <s v="а201мк 147"/>
        <s v="а464нв 147"/>
        <s v="а237ак 147"/>
        <s v="а693ар 147"/>
        <s v="м623сх 198"/>
        <s v="в534тт 47"/>
        <s v="а335ре 147"/>
        <s v="к798ка 198"/>
        <s v="в187хо 47"/>
        <s v="м887вн 198"/>
        <s v="р299рв 47"/>
        <s v="о066уо 47"/>
        <s v="о468вх 178"/>
        <s v="е655му 60"/>
        <s v="х456вх 47"/>
        <s v="в128тс 178"/>
        <s v="о611сс 47"/>
        <s v="в183ес 178"/>
        <s v="в499уе 47"/>
        <s v="о847сс 47"/>
        <s v="о607ск 198"/>
        <s v="в090сх 178"/>
        <s v="а789мт 147"/>
        <s v="в626ух 47"/>
        <s v="в143кн 178"/>
        <s v="х807ох 178"/>
        <s v="0549те 178"/>
        <s v="о068те 47"/>
        <s v="о426уа 47"/>
        <s v="в280см 47"/>
      </sharedItems>
    </cacheField>
    <cacheField name="Наименование контрагента" numFmtId="0">
      <sharedItems/>
    </cacheField>
    <cacheField name="Склад" numFmtId="0">
      <sharedItems/>
    </cacheField>
    <cacheField name="Получатель" numFmtId="0">
      <sharedItems/>
    </cacheField>
    <cacheField name="Вес полного авто" numFmtId="0">
      <sharedItems containsSemiMixedTypes="0" containsString="0" containsNumber="1" containsInteger="1" minValue="2740" maxValue="29860"/>
    </cacheField>
    <cacheField name="Вес пустого авто" numFmtId="0">
      <sharedItems containsSemiMixedTypes="0" containsString="0" containsNumber="1" containsInteger="1" minValue="2260" maxValue="23620"/>
    </cacheField>
    <cacheField name="Вес груза" numFmtId="0">
      <sharedItems containsSemiMixedTypes="0" containsString="0" containsNumber="1" containsInteger="1" minValue="400" maxValue="13920"/>
    </cacheField>
    <cacheField name="Тип машины" numFmtId="0">
      <sharedItems/>
    </cacheField>
    <cacheField name="Перевозчик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7">
  <r>
    <x v="0"/>
    <d v="1899-12-30T09:24:00"/>
    <s v="О530АН198"/>
    <s v="ООО &quot;Эко Лэнд&quot;"/>
    <s v="ТКО"/>
    <n v="7.5699999999999985"/>
    <n v="20.04"/>
    <n v="12.47"/>
  </r>
  <r>
    <x v="0"/>
    <d v="1899-12-30T09:40:00"/>
    <s v="О971КУ198"/>
    <s v="ООО &quot;Эко Лэнд&quot;"/>
    <s v="ТКО"/>
    <n v="7.07"/>
    <n v="20.18"/>
    <n v="13.11"/>
  </r>
  <r>
    <x v="0"/>
    <d v="1899-12-30T09:57:00"/>
    <s v="К515ОХ198"/>
    <s v="ООО «Сити-Клининг»"/>
    <s v="ТКО"/>
    <n v="7.5500000000000007"/>
    <n v="21.1"/>
    <n v="13.55"/>
  </r>
  <r>
    <x v="0"/>
    <d v="1899-12-30T10:29:00"/>
    <s v="М478КС198"/>
    <s v="ООО «Сити-Клининг»"/>
    <s v="ТКО"/>
    <n v="10.459999999999999"/>
    <n v="25.09"/>
    <n v="14.63"/>
  </r>
  <r>
    <x v="0"/>
    <d v="1899-12-30T10:28:00"/>
    <s v="С372РО198"/>
    <s v="ООО &quot;Эко Лэнд&quot;"/>
    <s v="ТКО"/>
    <n v="5.7199999999999989"/>
    <n v="13.77"/>
    <n v="8.0500000000000007"/>
  </r>
  <r>
    <x v="0"/>
    <d v="1899-12-30T11:01:00"/>
    <s v="Р062ОТ198"/>
    <s v="ООО &quot;Эко Лэнд&quot;"/>
    <s v="ТКО"/>
    <n v="8.57"/>
    <n v="20.55"/>
    <n v="11.98"/>
  </r>
  <r>
    <x v="0"/>
    <d v="1899-12-30T11:04:00"/>
    <s v="Р113КХ198"/>
    <s v="ООО &quot;Эко Лэнд&quot;"/>
    <s v="ТКО"/>
    <n v="8.1399999999999988"/>
    <n v="19.54"/>
    <n v="11.4"/>
  </r>
  <r>
    <x v="0"/>
    <d v="1899-12-30T11:09:00"/>
    <s v="С674РХ198"/>
    <s v="ООО «Сити-Клининг»"/>
    <s v="ТКО"/>
    <n v="7.93"/>
    <n v="17.91"/>
    <n v="9.98"/>
  </r>
  <r>
    <x v="0"/>
    <d v="1899-12-30T11:11:00"/>
    <s v="С621РО198"/>
    <s v="ООО &quot;Эко Лэнд&quot;"/>
    <s v="ТКО"/>
    <n v="5.4500000000000011"/>
    <n v="13.55"/>
    <n v="8.1"/>
  </r>
  <r>
    <x v="0"/>
    <d v="1899-12-30T11:17:00"/>
    <s v="С929ЕТ198"/>
    <s v="ООО &quot;Эко Лэнд&quot;"/>
    <s v="ТКО"/>
    <n v="7.3299999999999983"/>
    <n v="20.56"/>
    <n v="13.23"/>
  </r>
  <r>
    <x v="0"/>
    <d v="1899-12-30T11:24:00"/>
    <s v="Н914МЕ198"/>
    <s v="ООО &quot;Эко Лэнд&quot;"/>
    <s v="ТКО"/>
    <n v="9.75"/>
    <n v="23.27"/>
    <n v="13.52"/>
  </r>
  <r>
    <x v="0"/>
    <d v="1899-12-30T11:38:00"/>
    <s v="Н247МН198"/>
    <s v="ООО &quot;Эко Лэнд&quot;"/>
    <s v="ТКО"/>
    <n v="8.8999999999999986"/>
    <n v="21.65"/>
    <n v="12.75"/>
  </r>
  <r>
    <x v="0"/>
    <d v="1899-12-30T11:46:00"/>
    <s v="Е058НО198"/>
    <s v="ООО &quot;Эко Лэнд&quot;"/>
    <s v="ТКО"/>
    <n v="10"/>
    <n v="21.64"/>
    <n v="11.64"/>
  </r>
  <r>
    <x v="0"/>
    <d v="1899-12-30T11:49:00"/>
    <s v="Р617ОО198"/>
    <s v="ООО &quot;Эко Лэнд&quot;"/>
    <s v="ТКО"/>
    <n v="12.279999999999998"/>
    <n v="27.58"/>
    <n v="15.3"/>
  </r>
  <r>
    <x v="0"/>
    <d v="1899-12-30T11:52:00"/>
    <s v="В248МУ198"/>
    <s v="ООО «Сити-Клининг»"/>
    <s v="ТКО"/>
    <n v="9.4500000000000011"/>
    <n v="21.62"/>
    <n v="12.17"/>
  </r>
  <r>
    <x v="0"/>
    <d v="1899-12-30T11:55:00"/>
    <s v="Р114ОК198"/>
    <s v="ООО &quot;Эко Лэнд&quot;"/>
    <s v="ТКО"/>
    <n v="10.44"/>
    <n v="25.88"/>
    <n v="15.44"/>
  </r>
  <r>
    <x v="0"/>
    <d v="1899-12-30T11:56:00"/>
    <s v="В410РВ198"/>
    <s v="ООО «Сити-Клининг»"/>
    <s v="ТКО"/>
    <n v="9.0600000000000023"/>
    <n v="21.51"/>
    <n v="12.45"/>
  </r>
  <r>
    <x v="0"/>
    <d v="1899-12-30T11:57:00"/>
    <s v="Р814НК198"/>
    <s v="ООО &quot;Эко Лэнд&quot;"/>
    <s v="ТКО"/>
    <n v="9.4500000000000011"/>
    <n v="21.3"/>
    <n v="11.85"/>
  </r>
  <r>
    <x v="0"/>
    <d v="1899-12-30T12:01:00"/>
    <s v="Р100ОВ198"/>
    <s v="ООО &quot;Эко Лэнд&quot;"/>
    <s v="ТКО"/>
    <n v="12.68"/>
    <n v="28.66"/>
    <n v="15.98"/>
  </r>
  <r>
    <x v="0"/>
    <d v="1899-12-30T12:02:00"/>
    <s v="У601СМ178"/>
    <s v="ООО «Сити-Клининг»"/>
    <s v="ТКО"/>
    <n v="10.83"/>
    <n v="22.45"/>
    <n v="11.62"/>
  </r>
  <r>
    <x v="0"/>
    <d v="1899-12-30T12:11:00"/>
    <s v="Р576ОМ198"/>
    <s v="ООО &quot;Эко Лэнд&quot;"/>
    <s v="ТКО"/>
    <n v="10.639999999999999"/>
    <n v="23.13"/>
    <n v="12.49"/>
  </r>
  <r>
    <x v="0"/>
    <d v="1899-12-30T12:13:00"/>
    <s v="О980ТТ198"/>
    <s v="ООО &quot;Эко Лэнд&quot;"/>
    <s v="ТКО"/>
    <n v="9.1300000000000008"/>
    <n v="21.82"/>
    <n v="12.69"/>
  </r>
  <r>
    <x v="0"/>
    <d v="1899-12-30T12:19:00"/>
    <s v="С984РО198"/>
    <s v="ООО &quot;Эко Лэнд&quot;"/>
    <s v="ТКО"/>
    <n v="6.86"/>
    <n v="14.81"/>
    <n v="7.95"/>
  </r>
  <r>
    <x v="0"/>
    <d v="1899-12-30T12:23:00"/>
    <s v="С926ЕТ198"/>
    <s v="ООО &quot;Эко Лэнд&quot;"/>
    <s v="ТКО"/>
    <n v="6.7799999999999994"/>
    <n v="20.16"/>
    <n v="13.38"/>
  </r>
  <r>
    <x v="0"/>
    <d v="1899-12-30T12:32:00"/>
    <s v="О753НН198"/>
    <s v="ООО &quot;Эко Лэнд&quot;"/>
    <s v="ТКО"/>
    <n v="12.459999999999999"/>
    <n v="28.34"/>
    <n v="15.88"/>
  </r>
  <r>
    <x v="0"/>
    <d v="1899-12-30T12:33:00"/>
    <s v="Р788НО198"/>
    <s v="ООО &quot;Эко Лэнд&quot;"/>
    <s v="ТКО"/>
    <n v="8.879999999999999"/>
    <n v="24.11"/>
    <n v="15.23"/>
  </r>
  <r>
    <x v="0"/>
    <d v="1899-12-30T12:50:00"/>
    <s v="Р094МУ198"/>
    <s v="ООО &quot;Эко Лэнд&quot;"/>
    <s v="ТКО"/>
    <n v="12.59"/>
    <n v="28.57"/>
    <n v="15.98"/>
  </r>
  <r>
    <x v="0"/>
    <d v="1899-12-30T12:55:00"/>
    <s v="Р573ОМ198"/>
    <s v="ООО &quot;Эко Лэнд&quot;"/>
    <s v="ТКО"/>
    <n v="8.1"/>
    <n v="20.7"/>
    <n v="12.6"/>
  </r>
  <r>
    <x v="0"/>
    <d v="1899-12-30T12:56:00"/>
    <s v="Р057НР198"/>
    <s v="ООО &quot;Эко Лэнд&quot;"/>
    <s v="ТКО"/>
    <n v="7.8699999999999992"/>
    <n v="19.809999999999999"/>
    <n v="11.94"/>
  </r>
  <r>
    <x v="0"/>
    <d v="1899-12-30T12:57:00"/>
    <s v="К795ХХ198"/>
    <s v="ООО «Сити-Клининг»"/>
    <s v="ТКО"/>
    <n v="12.14"/>
    <n v="28.29"/>
    <n v="16.149999999999999"/>
  </r>
  <r>
    <x v="0"/>
    <d v="1899-12-30T13:06:00"/>
    <s v="М201ХХ198"/>
    <s v="ООО &quot;Эко Лэнд&quot;"/>
    <s v="ТКО"/>
    <n v="6.1"/>
    <n v="14.17"/>
    <n v="8.07"/>
  </r>
  <r>
    <x v="0"/>
    <d v="1899-12-30T13:13:00"/>
    <s v="Р113ЕР198"/>
    <s v="ООО &quot;Эко Лэнд&quot;"/>
    <s v="ТКО"/>
    <n v="6.3699999999999992"/>
    <n v="18.79"/>
    <n v="12.42"/>
  </r>
  <r>
    <x v="0"/>
    <d v="1899-12-30T13:17:00"/>
    <s v="О971КУ198"/>
    <s v="ООО &quot;Эко Лэнд&quot;"/>
    <s v="ТКО"/>
    <n v="7.6399999999999988"/>
    <n v="20.65"/>
    <n v="13.01"/>
  </r>
  <r>
    <x v="0"/>
    <d v="1899-12-30T13:36:00"/>
    <s v="Р066ОТ198"/>
    <s v="ООО &quot;Эко Лэнд&quot;"/>
    <s v="ТКО"/>
    <n v="7.8599999999999994"/>
    <n v="20.41"/>
    <n v="12.55"/>
  </r>
  <r>
    <x v="0"/>
    <d v="1899-12-30T13:39:00"/>
    <s v="М986ЕК198"/>
    <s v="ООО «Сити-Клининг»"/>
    <s v="ТКО"/>
    <n v="7.8000000000000007"/>
    <n v="19.75"/>
    <n v="11.95"/>
  </r>
  <r>
    <x v="0"/>
    <d v="1899-12-30T13:42:00"/>
    <s v="В866ХК198"/>
    <s v="ООО &quot;Эко Лэнд&quot;"/>
    <s v="ТКО"/>
    <n v="8.66"/>
    <n v="20.8"/>
    <n v="12.14"/>
  </r>
  <r>
    <x v="0"/>
    <d v="1899-12-30T13:50:00"/>
    <s v="О690НО198"/>
    <s v="ООО &quot;Эко Лэнд&quot;"/>
    <s v="ТКО"/>
    <n v="12.920000000000002"/>
    <n v="28.71"/>
    <n v="15.79"/>
  </r>
  <r>
    <x v="0"/>
    <d v="1899-12-30T14:07:00"/>
    <s v="Р622НМ198"/>
    <s v="ООО &quot;Эко Лэнд&quot;"/>
    <s v="ТКО"/>
    <n v="8.1100000000000012"/>
    <n v="18.510000000000002"/>
    <n v="10.4"/>
  </r>
  <r>
    <x v="0"/>
    <d v="1899-12-30T14:12:00"/>
    <s v="С306ХМ198"/>
    <s v="ООО «Сити-Клининг»"/>
    <s v="ТКО"/>
    <n v="13.029999999999998"/>
    <n v="28.24"/>
    <n v="15.21"/>
  </r>
  <r>
    <x v="0"/>
    <d v="1899-12-30T14:38:00"/>
    <s v="О530АН198"/>
    <s v="ООО &quot;Эко Лэнд&quot;"/>
    <s v="ТКО"/>
    <n v="5.3000000000000007"/>
    <n v="17.96"/>
    <n v="12.66"/>
  </r>
  <r>
    <x v="0"/>
    <d v="1899-12-30T14:50:00"/>
    <s v="С372РО198"/>
    <s v="ООО &quot;Эко Лэнд&quot;"/>
    <s v="ТКО"/>
    <n v="4.7800000000000011"/>
    <n v="13.13"/>
    <n v="8.35"/>
  </r>
  <r>
    <x v="0"/>
    <d v="1899-12-30T15:03:00"/>
    <s v="М478КС198"/>
    <s v="ООО «Сити-Клининг»"/>
    <s v="ТКО"/>
    <n v="9.01"/>
    <n v="23.41"/>
    <n v="14.4"/>
  </r>
  <r>
    <x v="0"/>
    <d v="1899-12-30T15:35:00"/>
    <s v="С929ЕТ198"/>
    <s v="ООО &quot;Эко Лэнд&quot;"/>
    <s v="ТКО"/>
    <n v="4.9600000000000009"/>
    <n v="18.39"/>
    <n v="13.43"/>
  </r>
  <r>
    <x v="0"/>
    <d v="1899-12-30T15:51:00"/>
    <s v="Р062ОТ198"/>
    <s v="ООО &quot;Эко Лэнд&quot;"/>
    <s v="ТКО"/>
    <n v="9.0299999999999994"/>
    <n v="21.52"/>
    <n v="12.49"/>
  </r>
  <r>
    <x v="0"/>
    <d v="1899-12-30T15:55:00"/>
    <s v="С556ВУ198"/>
    <s v="НЭО"/>
    <s v="РСО"/>
    <n v="2.3099999999999996"/>
    <n v="10.029999999999999"/>
    <n v="7.72"/>
  </r>
  <r>
    <x v="0"/>
    <d v="1899-12-30T15:56:00"/>
    <s v="Н437МН198"/>
    <s v="ООО &quot;Эко Лэнд&quot;"/>
    <s v="ТКО"/>
    <n v="7.52"/>
    <n v="20.09"/>
    <n v="12.57"/>
  </r>
  <r>
    <x v="0"/>
    <d v="1899-12-30T16:05:00"/>
    <s v="В036ОТ198"/>
    <s v="ООО &quot;Эко Лэнд&quot;"/>
    <s v="ТКО"/>
    <n v="8.32"/>
    <n v="20.21"/>
    <n v="11.89"/>
  </r>
  <r>
    <x v="0"/>
    <d v="1899-12-30T16:06:00"/>
    <s v=" Р114ОК198"/>
    <s v="ООО &quot;Эко Лэнд&quot;"/>
    <s v="ТКО"/>
    <n v="7.41"/>
    <n v="23.51"/>
    <n v="16.100000000000001"/>
  </r>
  <r>
    <x v="0"/>
    <d v="1899-12-30T16:06:00"/>
    <s v="Р113КХ198"/>
    <s v="ООО &quot;Эко Лэнд&quot;"/>
    <s v="ТКО"/>
    <n v="10.079999999999998"/>
    <n v="21.58"/>
    <n v="11.5"/>
  </r>
  <r>
    <x v="0"/>
    <d v="1899-12-30T16:09:00"/>
    <s v="О857УК47"/>
    <s v="ООО &quot;Эко Лэнд&quot;"/>
    <s v="ТКО"/>
    <n v="11.68"/>
    <n v="28.89"/>
    <n v="17.21"/>
  </r>
  <r>
    <x v="0"/>
    <d v="1899-12-30T16:10:00"/>
    <s v="С900ВУ198"/>
    <s v="НЭО"/>
    <s v="РСО"/>
    <n v="1.7299999999999995"/>
    <n v="9.35"/>
    <n v="7.62"/>
  </r>
  <r>
    <x v="0"/>
    <d v="1899-12-30T16:23:00"/>
    <s v="С881ВУ198"/>
    <s v="НЭО"/>
    <s v="РСО"/>
    <n v="2.1500000000000004"/>
    <n v="9.92"/>
    <n v="7.77"/>
  </r>
  <r>
    <x v="0"/>
    <d v="1899-12-30T16:30:00"/>
    <s v="О980ТТ198"/>
    <s v="ООО &quot;Эко Лэнд&quot;"/>
    <s v="ТКО"/>
    <n v="7.7800000000000011"/>
    <n v="21.26"/>
    <n v="13.48"/>
  </r>
  <r>
    <x v="0"/>
    <d v="1899-12-30T16:40:00"/>
    <s v="С780ВУ198"/>
    <s v="НЭО"/>
    <s v="РСО"/>
    <n v="2.2299999999999995"/>
    <n v="9.44"/>
    <n v="7.21"/>
  </r>
  <r>
    <x v="0"/>
    <d v="1899-12-30T17:01:00"/>
    <s v="Р100ОВ198"/>
    <s v="ООО &quot;Эко Лэнд&quot;"/>
    <s v="ТКО"/>
    <n v="10.780000000000001"/>
    <n v="27.14"/>
    <n v="16.36"/>
  </r>
  <r>
    <x v="0"/>
    <d v="1899-12-30T17:02:00"/>
    <s v="Р814НК198"/>
    <s v="ООО &quot;Эко Лэнд&quot;"/>
    <s v="ТКО"/>
    <n v="8.1900000000000013"/>
    <n v="20.14"/>
    <n v="11.95"/>
  </r>
  <r>
    <x v="0"/>
    <d v="1899-12-30T17:03:00"/>
    <s v="Р094МУ198"/>
    <s v="ООО &quot;Эко Лэнд&quot;"/>
    <s v="ТКО"/>
    <n v="8.2299999999999969"/>
    <n v="24.65"/>
    <n v="16.420000000000002"/>
  </r>
  <r>
    <x v="0"/>
    <d v="1899-12-30T17:05:00"/>
    <s v="С621РО198"/>
    <s v="ООО &quot;Эко Лэнд&quot;"/>
    <s v="ТКО"/>
    <n v="3.1499999999999986"/>
    <n v="11.78"/>
    <n v="8.6300000000000008"/>
  </r>
  <r>
    <x v="0"/>
    <d v="1899-12-30T17:09:00"/>
    <s v="О753НН198"/>
    <s v="ООО &quot;Эко Лэнд&quot;"/>
    <s v="ТКО"/>
    <n v="8.14"/>
    <n v="23.93"/>
    <n v="15.79"/>
  </r>
  <r>
    <x v="0"/>
    <d v="1899-12-30T17:15:00"/>
    <s v="С674РХ198"/>
    <s v="ООО «Сити-Клининг»"/>
    <s v="ТКО"/>
    <n v="6.8999999999999986"/>
    <n v="16.95"/>
    <n v="10.050000000000001"/>
  </r>
  <r>
    <x v="0"/>
    <d v="1899-12-30T17:16:00"/>
    <s v="Н274МН198"/>
    <s v="ООО &quot;Эко Лэнд&quot;"/>
    <s v="ТКО"/>
    <n v="9.129999999999999"/>
    <n v="22.63"/>
    <n v="13.5"/>
  </r>
  <r>
    <x v="0"/>
    <d v="1899-12-30T17:40:00"/>
    <s v="Р576ОМ198"/>
    <s v="ООО &quot;Эко Лэнд&quot;"/>
    <s v="ТКО"/>
    <n v="8.1700000000000017"/>
    <n v="20.96"/>
    <n v="12.79"/>
  </r>
  <r>
    <x v="0"/>
    <d v="1899-12-30T17:57:00"/>
    <s v="В410РВ198"/>
    <s v="ООО «Сити-Клининг»"/>
    <s v="ТКО"/>
    <n v="6.9099999999999984"/>
    <n v="19.63"/>
    <n v="12.72"/>
  </r>
  <r>
    <x v="0"/>
    <d v="1899-12-30T18:01:00"/>
    <s v="О690НО198"/>
    <s v="ООО &quot;Эко Лэнд&quot;"/>
    <s v="ТКО"/>
    <n v="4.4899999999999984"/>
    <n v="19.989999999999998"/>
    <n v="15.5"/>
  </r>
  <r>
    <x v="0"/>
    <d v="1899-12-30T18:06:00"/>
    <s v="С926ЕТ198"/>
    <s v="ООО &quot;Эко Лэнд&quot;"/>
    <s v="ТКО"/>
    <n v="5.870000000000001"/>
    <n v="19.670000000000002"/>
    <n v="13.8"/>
  </r>
  <r>
    <x v="0"/>
    <d v="1899-12-30T18:07:00"/>
    <s v="С896ЕТ198"/>
    <s v="ООО &quot;Эко Лэнд&quot;"/>
    <s v="ТКО"/>
    <n v="5.9299999999999979"/>
    <n v="19.149999999999999"/>
    <n v="13.22"/>
  </r>
  <r>
    <x v="0"/>
    <d v="1899-12-30T18:10:00"/>
    <s v="С984РО198"/>
    <s v="ООО &quot;Эко Лэнд&quot;"/>
    <s v="ТКО"/>
    <n v="3.8000000000000007"/>
    <n v="12.15"/>
    <n v="8.35"/>
  </r>
  <r>
    <x v="0"/>
    <d v="1899-12-30T18:29:00"/>
    <s v="В248МУ198"/>
    <s v="ООО «Сити-Клининг»"/>
    <s v="ТКО"/>
    <n v="8.67"/>
    <n v="20.77"/>
    <n v="12.1"/>
  </r>
  <r>
    <x v="0"/>
    <d v="1899-12-30T18:37:00"/>
    <s v="М201ХХ198"/>
    <s v="ООО &quot;Эко Лэнд&quot;"/>
    <s v="ТКО"/>
    <n v="5.58"/>
    <n v="13.82"/>
    <n v="8.24"/>
  </r>
  <r>
    <x v="0"/>
    <d v="1899-12-30T18:39:00"/>
    <s v="У601СМ178"/>
    <s v="ООО «Сити-Клининг»"/>
    <s v="ТКО"/>
    <n v="11.08"/>
    <n v="23.2"/>
    <n v="12.12"/>
  </r>
  <r>
    <x v="0"/>
    <d v="1899-12-30T18:59:00"/>
    <s v="Р066ОТ198"/>
    <s v="ООО &quot;Эко Лэнд&quot;"/>
    <s v="ТКО"/>
    <n v="9.2899999999999991"/>
    <n v="20.45"/>
    <n v="11.16"/>
  </r>
  <r>
    <x v="0"/>
    <d v="1899-12-30T19:05:00"/>
    <s v="К795ХХ198"/>
    <s v="ООО «Сити-Клининг»"/>
    <s v="ТКО"/>
    <n v="12.34"/>
    <n v="28.98"/>
    <n v="16.64"/>
  </r>
  <r>
    <x v="0"/>
    <d v="1899-12-30T20:03:00"/>
    <s v="М986ЕК198"/>
    <s v="ООО «Сити-Клининг»"/>
    <s v="ТКО"/>
    <n v="4.84"/>
    <n v="16.79"/>
    <n v="11.95"/>
  </r>
  <r>
    <x v="1"/>
    <d v="1899-12-30T06:41:00"/>
    <s v="В248МУ198"/>
    <s v="ООО «Сити-Клининг»"/>
    <s v="ТКО"/>
    <n v="7.99"/>
    <n v="20.64"/>
    <n v="12.65"/>
  </r>
  <r>
    <x v="1"/>
    <d v="1899-12-30T09:28:00"/>
    <s v="О530АН198"/>
    <s v="ООО &quot;Эко Лэнд&quot;"/>
    <s v="ТКО"/>
    <n v="7.85"/>
    <n v="20.77"/>
    <n v="12.92"/>
  </r>
  <r>
    <x v="1"/>
    <d v="1899-12-30T10:07:00"/>
    <s v="С929ЕТ198"/>
    <s v="ООО &quot;Эко Лэнд&quot;"/>
    <s v="ТКО"/>
    <n v="7.9599999999999991"/>
    <n v="21.63"/>
    <n v="13.67"/>
  </r>
  <r>
    <x v="1"/>
    <d v="1899-12-30T10:12:00"/>
    <s v="С372РО198"/>
    <s v="ООО &quot;Эко Лэнд&quot;"/>
    <s v="ТКО"/>
    <n v="3.8099999999999987"/>
    <n v="12.53"/>
    <n v="8.7200000000000006"/>
  </r>
  <r>
    <x v="1"/>
    <d v="1899-12-30T10:15:00"/>
    <s v="К515ОХ198"/>
    <s v="ООО «Сити-Клининг»"/>
    <s v="ТКО"/>
    <n v="6.9799999999999986"/>
    <n v="20.329999999999998"/>
    <n v="13.35"/>
  </r>
  <r>
    <x v="1"/>
    <d v="1899-12-30T10:17:00"/>
    <s v="М478КС198"/>
    <s v="ООО «Сити-Клининг»"/>
    <s v="ТКО"/>
    <n v="10.93"/>
    <n v="24.59"/>
    <n v="13.66"/>
  </r>
  <r>
    <x v="1"/>
    <d v="1899-12-30T10:20:00"/>
    <s v="О971КУ198"/>
    <s v="ООО &quot;Эко Лэнд&quot;"/>
    <s v="ТКО"/>
    <n v="8.1800000000000015"/>
    <n v="21.76"/>
    <n v="13.58"/>
  </r>
  <r>
    <x v="1"/>
    <d v="1899-12-30T10:24:00"/>
    <s v="С875ВР198"/>
    <s v="ООО &quot;Эко Лэнд&quot;"/>
    <s v="ТКО"/>
    <n v="5.9799999999999986"/>
    <n v="20.309999999999999"/>
    <n v="14.33"/>
  </r>
  <r>
    <x v="1"/>
    <d v="1899-12-30T10:37:00"/>
    <s v="О980ТТ198"/>
    <s v="ООО &quot;Эко Лэнд&quot;"/>
    <s v="ТКО"/>
    <n v="6.1300000000000008"/>
    <n v="19.940000000000001"/>
    <n v="13.81"/>
  </r>
  <r>
    <x v="1"/>
    <d v="1899-12-30T11:01:00"/>
    <s v="О690НО198"/>
    <s v="ООО &quot;Эко Лэнд&quot;"/>
    <s v="ТКО"/>
    <n v="12.649999999999999"/>
    <n v="28.13"/>
    <n v="15.48"/>
  </r>
  <r>
    <x v="1"/>
    <d v="1899-12-30T11:05:00"/>
    <s v="С674РХ198"/>
    <s v="ООО «Сити-Клининг»"/>
    <s v="ТКО"/>
    <n v="7.3800000000000008"/>
    <n v="17.32"/>
    <n v="9.94"/>
  </r>
  <r>
    <x v="1"/>
    <d v="1899-12-30T11:07:00"/>
    <s v="С621РО198"/>
    <s v="ООО &quot;Эко Лэнд&quot;"/>
    <s v="ТКО"/>
    <n v="4.4499999999999993"/>
    <n v="12.59"/>
    <n v="8.14"/>
  </r>
  <r>
    <x v="1"/>
    <d v="1899-12-30T11:20:00"/>
    <s v="М986ЕК198"/>
    <s v="ООО «Сити-Клининг»"/>
    <s v="ТКО"/>
    <n v="7.8600000000000012"/>
    <n v="18.690000000000001"/>
    <n v="10.83"/>
  </r>
  <r>
    <x v="1"/>
    <d v="1899-12-30T11:22:00"/>
    <s v="О753НН198"/>
    <s v="ООО &quot;Эко Лэнд&quot;"/>
    <s v="ТКО"/>
    <n v="12.340000000000002"/>
    <n v="27.42"/>
    <n v="15.08"/>
  </r>
  <r>
    <x v="1"/>
    <d v="1899-12-30T11:23:00"/>
    <s v="В410РВ198"/>
    <s v="ООО «Сити-Клининг»"/>
    <s v="ТКО"/>
    <n v="8.4200000000000017"/>
    <n v="21.37"/>
    <n v="12.95"/>
  </r>
  <r>
    <x v="1"/>
    <d v="1899-12-30T11:31:00"/>
    <s v="Р100ОВ198"/>
    <s v="ООО &quot;Эко Лэнд&quot;"/>
    <s v="ТКО"/>
    <n v="9.9000000000000021"/>
    <n v="26.3"/>
    <n v="16.399999999999999"/>
  </r>
  <r>
    <x v="1"/>
    <d v="1899-12-30T11:43:00"/>
    <s v="Р617ОО198"/>
    <s v="ООО &quot;Эко Лэнд&quot;"/>
    <s v="ТКО"/>
    <n v="10.229999999999999"/>
    <n v="25.83"/>
    <n v="15.6"/>
  </r>
  <r>
    <x v="1"/>
    <d v="1899-12-30T11:45:00"/>
    <s v="Н914МЕ198"/>
    <s v="ООО &quot;Эко Лэнд&quot;"/>
    <s v="ТКО"/>
    <n v="8.0500000000000007"/>
    <n v="22.12"/>
    <n v="14.07"/>
  </r>
  <r>
    <x v="1"/>
    <d v="1899-12-30T11:47:00"/>
    <s v="Р114ОК198"/>
    <s v="ООО &quot;Эко Лэнд&quot;"/>
    <s v="ТКО"/>
    <n v="10.64"/>
    <n v="26.44"/>
    <n v="15.8"/>
  </r>
  <r>
    <x v="1"/>
    <d v="1899-12-30T11:48:00"/>
    <s v="К795ХХ198"/>
    <s v="ООО «Сити-Клининг»"/>
    <s v="ТКО"/>
    <n v="12.079999999999998"/>
    <n v="28.7"/>
    <n v="16.62"/>
  </r>
  <r>
    <x v="1"/>
    <d v="1899-12-30T11:51:00"/>
    <s v="Р814НК198"/>
    <s v="ООО &quot;Эко Лэнд&quot;"/>
    <s v="ТКО"/>
    <n v="8.9599999999999991"/>
    <n v="21.08"/>
    <n v="12.12"/>
  </r>
  <r>
    <x v="1"/>
    <d v="1899-12-30T11:53:00"/>
    <s v="Р067ОТ198"/>
    <s v="ООО &quot;Эко Лэнд&quot;"/>
    <s v="ТКО"/>
    <n v="8.82"/>
    <n v="20.98"/>
    <n v="12.16"/>
  </r>
  <r>
    <x v="1"/>
    <d v="1899-12-30T12:00:00"/>
    <s v="Е492ТА198"/>
    <s v="ООО «Сити-Клининг»"/>
    <s v="ТКО"/>
    <n v="7.3100000000000023"/>
    <n v="19.600000000000001"/>
    <n v="12.29"/>
  </r>
  <r>
    <x v="1"/>
    <d v="1899-12-30T12:03:00"/>
    <s v="Н247МН198"/>
    <s v="ООО &quot;Эко Лэнд&quot;"/>
    <s v="ТКО"/>
    <n v="7.3499999999999979"/>
    <n v="20.65"/>
    <n v="13.3"/>
  </r>
  <r>
    <x v="1"/>
    <d v="1899-12-30T12:08:00"/>
    <s v="У601СМ178"/>
    <s v="ООО «Сити-Клининг»"/>
    <s v="ТКО"/>
    <n v="10.979999999999999"/>
    <n v="22.54"/>
    <n v="11.56"/>
  </r>
  <r>
    <x v="1"/>
    <d v="1899-12-30T12:19:00"/>
    <s v="Р576ОМ198"/>
    <s v="ООО &quot;Эко Лэнд&quot;"/>
    <s v="ТКО"/>
    <n v="8.6999999999999993"/>
    <n v="21.65"/>
    <n v="12.95"/>
  </r>
  <r>
    <x v="1"/>
    <d v="1899-12-30T12:26:00"/>
    <s v="С984РО198"/>
    <s v="ООО &quot;Эко Лэнд&quot;"/>
    <s v="ТКО"/>
    <n v="5.48"/>
    <n v="13.47"/>
    <n v="7.99"/>
  </r>
  <r>
    <x v="1"/>
    <d v="1899-12-30T12:30:00"/>
    <s v="М201ХХ198"/>
    <s v="ООО &quot;Эко Лэнд&quot;"/>
    <s v="ТКО"/>
    <n v="5.8999999999999986"/>
    <n v="14.12"/>
    <n v="8.2200000000000006"/>
  </r>
  <r>
    <x v="1"/>
    <d v="1899-12-30T12:37:00"/>
    <s v="Р094МУ198"/>
    <s v="ООО &quot;Эко Лэнд&quot;"/>
    <s v="ТКО"/>
    <n v="11.490000000000002"/>
    <n v="27.87"/>
    <n v="16.38"/>
  </r>
  <r>
    <x v="1"/>
    <d v="1899-12-30T12:39:00"/>
    <s v="Р113КХ198"/>
    <s v="ООО &quot;Эко Лэнд&quot;"/>
    <s v="ТКО"/>
    <n v="8.9600000000000009"/>
    <n v="20.3"/>
    <n v="11.34"/>
  </r>
  <r>
    <x v="1"/>
    <d v="1899-12-30T12:41:00"/>
    <s v="Р788НО198"/>
    <s v="ООО &quot;Эко Лэнд&quot;"/>
    <s v="ТКО"/>
    <n v="7.6"/>
    <n v="23.54"/>
    <n v="15.94"/>
  </r>
  <r>
    <x v="1"/>
    <d v="1899-12-30T12:57:00"/>
    <s v="Р057НР198"/>
    <s v="ООО &quot;Эко Лэнд&quot;"/>
    <s v="ТКО"/>
    <n v="8.6300000000000008"/>
    <n v="20.440000000000001"/>
    <n v="11.81"/>
  </r>
  <r>
    <x v="1"/>
    <d v="1899-12-30T13:12:00"/>
    <s v="С372РО198"/>
    <s v="ООО &quot;Эко Лэнд&quot;"/>
    <s v="ТКО"/>
    <n v="2.92"/>
    <n v="11.28"/>
    <n v="8.36"/>
  </r>
  <r>
    <x v="1"/>
    <d v="1899-12-30T13:14:00"/>
    <s v="О879УН47"/>
    <s v="ООО &quot;Эко Лэнд&quot;"/>
    <s v="ТКО"/>
    <n v="9.11"/>
    <n v="25.3"/>
    <n v="16.190000000000001"/>
  </r>
  <r>
    <x v="1"/>
    <d v="1899-12-30T13:25:00"/>
    <s v="О977ТТ198"/>
    <s v="ООО &quot;Эко Лэнд&quot;"/>
    <s v="ТКО"/>
    <n v="9.6100000000000012"/>
    <n v="23.28"/>
    <n v="13.67"/>
  </r>
  <r>
    <x v="1"/>
    <d v="1899-12-30T13:30:00"/>
    <s v="Р066ОТ198"/>
    <s v="ООО &quot;Эко Лэнд&quot;"/>
    <s v="ТКО"/>
    <n v="8.3300000000000018"/>
    <n v="19.510000000000002"/>
    <n v="11.18"/>
  </r>
  <r>
    <x v="1"/>
    <d v="1899-12-30T13:47:00"/>
    <s v="В622НМ198"/>
    <s v="ООО &quot;Эко Лэнд&quot;"/>
    <s v="ТКО"/>
    <n v="5.7700000000000014"/>
    <n v="16.940000000000001"/>
    <n v="11.17"/>
  </r>
  <r>
    <x v="1"/>
    <d v="1899-12-30T13:48:00"/>
    <s v="О971КУ198"/>
    <s v="ООО &quot;Эко Лэнд&quot;"/>
    <s v="ТКО"/>
    <n v="6.2399999999999984"/>
    <n v="19.739999999999998"/>
    <n v="13.5"/>
  </r>
  <r>
    <x v="1"/>
    <d v="1899-12-30T13:52:00"/>
    <s v="В866ХК198"/>
    <s v="ООО &quot;Эко Лэнд&quot;"/>
    <s v="ТКО"/>
    <n v="9.0299999999999994"/>
    <n v="20.61"/>
    <n v="11.58"/>
  </r>
  <r>
    <x v="1"/>
    <d v="1899-12-30T14:00:00"/>
    <s v="О530АН198"/>
    <s v="ООО &quot;Эко Лэнд&quot;"/>
    <s v="ТКО"/>
    <n v="6.74"/>
    <n v="19.61"/>
    <n v="12.87"/>
  </r>
  <r>
    <x v="1"/>
    <d v="1899-12-30T14:01:00"/>
    <s v="М478КС198"/>
    <s v="ООО «Сити-Клининг»"/>
    <s v="ТКО"/>
    <n v="6.6999999999999993"/>
    <n v="20.45"/>
    <n v="13.75"/>
  </r>
  <r>
    <x v="1"/>
    <d v="1899-12-30T14:10:00"/>
    <s v="С875ВР198"/>
    <s v="ООО &quot;Эко Лэнд&quot;"/>
    <s v="ТКО"/>
    <n v="4.4400000000000013"/>
    <n v="18.87"/>
    <n v="14.43"/>
  </r>
  <r>
    <x v="1"/>
    <d v="1899-12-30T14:16:00"/>
    <s v="Р573ОМ198"/>
    <s v="ООО &quot;Эко Лэнд&quot;"/>
    <s v="ТКО"/>
    <n v="8.4400000000000013"/>
    <n v="20.48"/>
    <n v="12.04"/>
  </r>
  <r>
    <x v="1"/>
    <d v="1899-12-30T14:17:00"/>
    <s v="С306ХМ198"/>
    <s v="ООО «Сити-Клининг»"/>
    <s v="ТКО"/>
    <n v="11.86"/>
    <n v="27.04"/>
    <n v="15.18"/>
  </r>
  <r>
    <x v="1"/>
    <d v="1899-12-30T14:19:00"/>
    <s v="О980ТТ198"/>
    <s v="ООО &quot;Эко Лэнд&quot;"/>
    <s v="ТКО"/>
    <n v="5.2899999999999991"/>
    <n v="18.84"/>
    <n v="13.55"/>
  </r>
  <r>
    <x v="1"/>
    <d v="1899-12-30T14:24:00"/>
    <s v="Н274МН198"/>
    <s v="ООО &quot;Эко Лэнд&quot;"/>
    <s v="ТКО"/>
    <n v="9.2700000000000014"/>
    <n v="22.6"/>
    <n v="13.33"/>
  </r>
  <r>
    <x v="1"/>
    <d v="1899-12-30T14:28:00"/>
    <s v="Р113ЕР198"/>
    <s v="ООО &quot;Эко Лэнд&quot;"/>
    <s v="ТКО"/>
    <n v="7.3800000000000008"/>
    <n v="19.8"/>
    <n v="12.42"/>
  </r>
  <r>
    <x v="1"/>
    <d v="1899-12-30T14:33:00"/>
    <s v="Н437МН198"/>
    <s v="ООО &quot;Эко Лэнд&quot;"/>
    <s v="ТКО"/>
    <n v="4.4499999999999993"/>
    <n v="18"/>
    <n v="13.55"/>
  </r>
  <r>
    <x v="1"/>
    <d v="1899-12-30T14:35:00"/>
    <s v="С929ЕТ198"/>
    <s v="ООО &quot;Эко Лэнд&quot;"/>
    <s v="ТКО"/>
    <n v="4.7099999999999991"/>
    <n v="17.899999999999999"/>
    <n v="13.19"/>
  </r>
  <r>
    <x v="1"/>
    <d v="1899-12-30T14:36:00"/>
    <s v="В904УУ198"/>
    <s v="ООО &quot;Эко Лэнд&quot;"/>
    <s v="ТКО"/>
    <n v="10.600000000000001"/>
    <n v="27.98"/>
    <n v="17.38"/>
  </r>
  <r>
    <x v="1"/>
    <d v="1899-12-30T14:39:00"/>
    <s v="Р100ОВ198"/>
    <s v="ООО &quot;Эко Лэнд&quot;"/>
    <s v="ТКО"/>
    <n v="7.2100000000000009"/>
    <n v="23.39"/>
    <n v="16.18"/>
  </r>
  <r>
    <x v="1"/>
    <d v="1899-12-30T15:12:00"/>
    <s v="К515ОХ198"/>
    <s v="ООО «Сити-Клининг»"/>
    <s v="ТКО"/>
    <n v="4.1400000000000006"/>
    <n v="17.71"/>
    <n v="13.57"/>
  </r>
  <r>
    <x v="1"/>
    <d v="1899-12-30T15:22:00"/>
    <s v="О690НО198"/>
    <s v="ООО &quot;Эко Лэнд&quot;"/>
    <s v="ТКО"/>
    <n v="8.89"/>
    <n v="23.55"/>
    <n v="14.66"/>
  </r>
  <r>
    <x v="1"/>
    <d v="1899-12-30T15:25:00"/>
    <s v="С881ВУ198"/>
    <s v="НЭО"/>
    <s v="РСО"/>
    <n v="1.7199999999999998"/>
    <n v="9.41"/>
    <n v="7.69"/>
  </r>
  <r>
    <x v="1"/>
    <d v="1899-12-30T15:27:00"/>
    <s v="С780ВУ198"/>
    <s v="НЭО"/>
    <s v="РСО"/>
    <n v="1.5699999999999994"/>
    <n v="9.51"/>
    <n v="7.94"/>
  </r>
  <r>
    <x v="1"/>
    <d v="1899-12-30T15:39:00"/>
    <s v="О753НН198"/>
    <s v="ООО &quot;Эко Лэнд&quot;"/>
    <s v="ТКО"/>
    <n v="8.7100000000000009"/>
    <n v="23.62"/>
    <n v="14.91"/>
  </r>
  <r>
    <x v="1"/>
    <d v="1899-12-30T15:40:00"/>
    <s v="Р114ОК198"/>
    <s v="ООО &quot;Эко Лэнд&quot;"/>
    <s v="ТКО"/>
    <n v="6.4499999999999993"/>
    <n v="21.9"/>
    <n v="15.45"/>
  </r>
  <r>
    <x v="1"/>
    <d v="1899-12-30T15:43:00"/>
    <s v="С674РХ198"/>
    <s v="ООО «Сити-Клининг»"/>
    <s v="ТКО"/>
    <n v="5.52"/>
    <n v="15.6"/>
    <n v="10.08"/>
  </r>
  <r>
    <x v="1"/>
    <d v="1899-12-30T15:51:00"/>
    <s v="Р067ОТ198"/>
    <s v="ООО &quot;Эко Лэнд&quot;"/>
    <s v="ТКО"/>
    <n v="6.5600000000000005"/>
    <n v="18.66"/>
    <n v="12.1"/>
  </r>
  <r>
    <x v="1"/>
    <d v="1899-12-30T15:53:00"/>
    <s v="Р094МУ198"/>
    <s v="ООО &quot;Эко Лэнд&quot;"/>
    <s v="ТКО"/>
    <n v="4.8800000000000026"/>
    <n v="21.28"/>
    <n v="16.399999999999999"/>
  </r>
  <r>
    <x v="1"/>
    <d v="1899-12-30T16:16:00"/>
    <s v="К795ХХ198"/>
    <s v="ООО «Сити-Клининг»"/>
    <s v="ТКО"/>
    <n v="7.4499999999999993"/>
    <n v="23.93"/>
    <n v="16.48"/>
  </r>
  <r>
    <x v="1"/>
    <d v="1899-12-30T16:18:00"/>
    <s v="Р113КХ198"/>
    <s v="ООО &quot;Эко Лэнд&quot;"/>
    <s v="ТКО"/>
    <n v="4.9399999999999977"/>
    <n v="16.079999999999998"/>
    <n v="11.14"/>
  </r>
  <r>
    <x v="1"/>
    <d v="1899-12-30T16:22:00"/>
    <s v="С556ВУ198"/>
    <s v="НЭО"/>
    <s v="РСО"/>
    <n v="1.8200000000000003"/>
    <n v="9.48"/>
    <n v="7.66"/>
  </r>
  <r>
    <x v="1"/>
    <d v="1899-12-30T16:42:00"/>
    <s v="М986ЕК198"/>
    <s v="ООО «Сити-Клининг»"/>
    <s v="ТКО"/>
    <n v="6.07"/>
    <n v="16.91"/>
    <n v="10.84"/>
  </r>
  <r>
    <x v="1"/>
    <d v="1899-12-30T16:59:00"/>
    <s v="С869ЕТ198"/>
    <s v="ООО &quot;Эко Лэнд&quot;"/>
    <s v="ТКО"/>
    <n v="6.77"/>
    <n v="20.27"/>
    <n v="13.5"/>
  </r>
  <r>
    <x v="1"/>
    <d v="1899-12-30T17:22:00"/>
    <s v="Р814НК198"/>
    <s v="ООО &quot;Эко Лэнд&quot;"/>
    <s v="ТКО"/>
    <n v="9.08"/>
    <n v="21.02"/>
    <n v="11.94"/>
  </r>
  <r>
    <x v="1"/>
    <d v="1899-12-30T17:23:00"/>
    <s v="У601СМ178"/>
    <s v="ООО «Сити-Клининг»"/>
    <s v="ТКО"/>
    <n v="7.5100000000000016"/>
    <n v="19.440000000000001"/>
    <n v="11.93"/>
  </r>
  <r>
    <x v="1"/>
    <d v="1899-12-30T17:46:00"/>
    <s v="С900ВУ198"/>
    <s v="НЭО"/>
    <s v="РСО"/>
    <n v="2.5700000000000003"/>
    <n v="10.34"/>
    <n v="7.77"/>
  </r>
  <r>
    <x v="1"/>
    <d v="1899-12-30T17:47:00"/>
    <s v="О879УН47"/>
    <s v="ООО &quot;Эко Лэнд&quot;"/>
    <s v="ТКО"/>
    <n v="6.990000000000002"/>
    <n v="23.14"/>
    <n v="16.149999999999999"/>
  </r>
  <r>
    <x v="1"/>
    <d v="1899-12-30T17:52:00"/>
    <s v="В410РВ198"/>
    <s v="ООО «Сити-Клининг»"/>
    <s v="ТКО"/>
    <n v="8.4700000000000006"/>
    <n v="20.84"/>
    <n v="12.37"/>
  </r>
  <r>
    <x v="1"/>
    <d v="1899-12-30T18:07:00"/>
    <s v="Е492ТА198"/>
    <s v="ООО «Сити-Клининг»"/>
    <s v="ТКО"/>
    <n v="6.7800000000000011"/>
    <n v="18.8"/>
    <n v="12.02"/>
  </r>
  <r>
    <x v="2"/>
    <d v="1899-12-30T08:52:00"/>
    <s v="О530АН198"/>
    <s v="ООО &quot;Эко Лэнд&quot;"/>
    <s v="ТКО"/>
    <n v="6.9499999999999993"/>
    <n v="19.399999999999999"/>
    <n v="12.45"/>
  </r>
  <r>
    <x v="2"/>
    <d v="1899-12-30T09:56:00"/>
    <s v="С372РО198"/>
    <s v="ООО &quot;Эко Лэнд&quot;"/>
    <s v="ТКО"/>
    <n v="4.4000000000000004"/>
    <n v="12.94"/>
    <n v="8.5399999999999991"/>
  </r>
  <r>
    <x v="2"/>
    <d v="1899-12-30T10:02:00"/>
    <s v="М478КС198"/>
    <s v="ООО «Сити-Клининг»"/>
    <s v="ТКО"/>
    <n v="11.049999999999999"/>
    <n v="24.7"/>
    <n v="13.65"/>
  </r>
  <r>
    <x v="2"/>
    <d v="1899-12-30T10:04:00"/>
    <s v="К515ОХ198"/>
    <s v="ООО «Сити-Клининг»"/>
    <s v="ТКО"/>
    <n v="8.5500000000000007"/>
    <n v="21.71"/>
    <n v="13.16"/>
  </r>
  <r>
    <x v="2"/>
    <d v="1899-12-30T10:06:00"/>
    <s v="Р062ОТ198"/>
    <s v="ООО &quot;Эко Лэнд&quot;"/>
    <s v="ТКО"/>
    <n v="8.32"/>
    <n v="20.46"/>
    <n v="12.14"/>
  </r>
  <r>
    <x v="2"/>
    <d v="1899-12-30T10:09:00"/>
    <s v="Р788НО198"/>
    <s v="ООО &quot;Эко Лэнд&quot;"/>
    <s v="ТКО"/>
    <n v="10.24"/>
    <n v="25.68"/>
    <n v="15.44"/>
  </r>
  <r>
    <x v="2"/>
    <d v="1899-12-30T10:19:00"/>
    <s v="В622НМ198"/>
    <s v="ООО &quot;Эко Лэнд&quot;"/>
    <s v="ТКО"/>
    <n v="6.7900000000000009"/>
    <n v="17.940000000000001"/>
    <n v="11.15"/>
  </r>
  <r>
    <x v="2"/>
    <d v="1899-12-30T10:41:00"/>
    <s v="О971КУ198"/>
    <s v="ООО &quot;Эко Лэнд&quot;"/>
    <s v="ТКО"/>
    <n v="8.82"/>
    <n v="21.91"/>
    <n v="13.09"/>
  </r>
  <r>
    <x v="2"/>
    <d v="1899-12-30T10:52:00"/>
    <s v="Р094МУ198"/>
    <s v="ООО &quot;Эко Лэнд&quot;"/>
    <s v="ТКО"/>
    <n v="2.129999999999999"/>
    <n v="28.47"/>
    <n v="26.34"/>
  </r>
  <r>
    <x v="2"/>
    <d v="1899-12-30T11:06:00"/>
    <s v="В248МУ198"/>
    <s v="ООО «Сити-Клининг»"/>
    <s v="ТКО"/>
    <n v="8.7799999999999994"/>
    <n v="20.54"/>
    <n v="11.76"/>
  </r>
  <r>
    <x v="2"/>
    <d v="1899-12-30T11:09:00"/>
    <s v="О980ТТ198"/>
    <s v="ООО &quot;Эко Лэнд&quot;"/>
    <s v="ТКО"/>
    <n v="8.67"/>
    <n v="21.93"/>
    <n v="13.26"/>
  </r>
  <r>
    <x v="2"/>
    <d v="1899-12-30T11:18:00"/>
    <s v="Р814НК198"/>
    <s v="ООО &quot;Эко Лэнд&quot;"/>
    <s v="ТКО"/>
    <n v="8.9699999999999989"/>
    <n v="20.65"/>
    <n v="11.68"/>
  </r>
  <r>
    <x v="2"/>
    <d v="1899-12-30T11:23:00"/>
    <s v="К795ХХ198"/>
    <s v="ООО «Сити-Клининг»"/>
    <s v="ТКО"/>
    <n v="12.160000000000002"/>
    <n v="28.1"/>
    <n v="15.94"/>
  </r>
  <r>
    <x v="2"/>
    <d v="1899-12-30T11:28:00"/>
    <s v="В410РВ198"/>
    <s v="ООО «Сити-Клининг»"/>
    <s v="ТКО"/>
    <n v="8.48"/>
    <n v="21.39"/>
    <n v="12.91"/>
  </r>
  <r>
    <x v="2"/>
    <d v="1899-12-30T11:32:00"/>
    <s v="Е492ТА198"/>
    <s v="ООО «Сити-Клининг»"/>
    <s v="ТКО"/>
    <n v="7.5200000000000014"/>
    <n v="19.850000000000001"/>
    <n v="12.33"/>
  </r>
  <r>
    <x v="2"/>
    <d v="1899-12-30T11:40:00"/>
    <s v="Е058НО198"/>
    <s v="ООО &quot;Эко Лэнд&quot;"/>
    <s v="ТКО"/>
    <n v="9.7900000000000009"/>
    <n v="21.69"/>
    <n v="11.9"/>
  </r>
  <r>
    <x v="2"/>
    <d v="1899-12-30T11:41:00"/>
    <s v="М201ХХ198"/>
    <s v="ООО &quot;Эко Лэнд&quot;"/>
    <s v="ТКО"/>
    <n v="5.8699999999999992"/>
    <n v="13.95"/>
    <n v="8.08"/>
  </r>
  <r>
    <x v="2"/>
    <d v="1899-12-30T11:42:00"/>
    <s v="О753НН198"/>
    <s v="ООО &quot;Эко Лэнд&quot;"/>
    <s v="ТКО"/>
    <n v="12.53"/>
    <n v="27.27"/>
    <n v="14.74"/>
  </r>
  <r>
    <x v="2"/>
    <d v="1899-12-30T11:49:00"/>
    <s v="Р100ОВ198"/>
    <s v="ООО &quot;Эко Лэнд&quot;"/>
    <s v="ТКО"/>
    <n v="11.719999999999999"/>
    <n v="27.74"/>
    <n v="16.02"/>
  </r>
  <r>
    <x v="2"/>
    <d v="1899-12-30T11:54:00"/>
    <s v="Р066ОТ198"/>
    <s v="ООО &quot;Эко Лэнд&quot;"/>
    <s v="ТКО"/>
    <n v="8.7000000000000011"/>
    <n v="19.850000000000001"/>
    <n v="11.15"/>
  </r>
  <r>
    <x v="2"/>
    <d v="1899-12-30T11:55:00"/>
    <s v="С984РО198"/>
    <s v="ООО &quot;Эко Лэнд&quot;"/>
    <s v="ТКО"/>
    <n v="5.6300000000000008"/>
    <n v="13.56"/>
    <n v="7.93"/>
  </r>
  <r>
    <x v="2"/>
    <d v="1899-12-30T11:56:00"/>
    <s v="С929ЕТ198"/>
    <s v="ООО &quot;Эко Лэнд&quot;"/>
    <s v="ТКО"/>
    <n v="6.2900000000000009"/>
    <n v="19.46"/>
    <n v="13.17"/>
  </r>
  <r>
    <x v="2"/>
    <d v="1899-12-30T12:13:00"/>
    <s v="У601СМ178"/>
    <s v="ООО «Сити-Клининг»"/>
    <s v="ТКО"/>
    <n v="10.680000000000001"/>
    <n v="22.96"/>
    <n v="12.28"/>
  </r>
  <r>
    <x v="2"/>
    <d v="1899-12-30T12:14:00"/>
    <s v="О879УН47"/>
    <s v="ООО &quot;Эко Лэнд&quot;"/>
    <s v="ТКО"/>
    <n v="10.09"/>
    <n v="26.19"/>
    <n v="16.100000000000001"/>
  </r>
  <r>
    <x v="2"/>
    <d v="1899-12-30T12:16:00"/>
    <s v="Р057НР198"/>
    <s v="ООО &quot;Эко Лэнд&quot;"/>
    <s v="ТКО"/>
    <n v="8.56"/>
    <n v="20.32"/>
    <n v="11.76"/>
  </r>
  <r>
    <x v="2"/>
    <d v="1899-12-30T12:16:00"/>
    <s v="Р114ОК198"/>
    <s v="ООО &quot;Эко Лэнд&quot;"/>
    <s v="ТКО"/>
    <n v="12.13"/>
    <n v="27.53"/>
    <n v="15.4"/>
  </r>
  <r>
    <x v="2"/>
    <d v="1899-12-30T12:19:00"/>
    <s v="Р067ОТ198"/>
    <s v="ООО &quot;Эко Лэнд&quot;"/>
    <s v="ТКО"/>
    <n v="8.9600000000000009"/>
    <n v="20.78"/>
    <n v="11.82"/>
  </r>
  <r>
    <x v="2"/>
    <d v="1899-12-30T12:20:00"/>
    <s v="Р576ОМ198"/>
    <s v="ООО &quot;Эко Лэнд&quot;"/>
    <s v="ТКО"/>
    <n v="8.81"/>
    <n v="20.93"/>
    <n v="12.12"/>
  </r>
  <r>
    <x v="2"/>
    <d v="1899-12-30T12:43:00"/>
    <s v="Р113КХ198"/>
    <s v="ООО &quot;Эко Лэнд&quot;"/>
    <s v="ТКО"/>
    <n v="9.39"/>
    <n v="20.55"/>
    <n v="11.16"/>
  </r>
  <r>
    <x v="2"/>
    <d v="1899-12-30T12:47:00"/>
    <s v="Н247МН198"/>
    <s v="ООО &quot;Эко Лэнд&quot;"/>
    <s v="ТКО"/>
    <n v="9.629999999999999"/>
    <n v="22.45"/>
    <n v="12.82"/>
  </r>
  <r>
    <x v="2"/>
    <d v="1899-12-30T13:13:00"/>
    <s v="Р719ОН198"/>
    <s v="ООО &quot;Эко Лэнд&quot;"/>
    <s v="ТКО"/>
    <n v="11.400000000000002"/>
    <n v="26.85"/>
    <n v="15.45"/>
  </r>
  <r>
    <x v="2"/>
    <d v="1899-12-30T13:14:00"/>
    <s v="Н274МН198"/>
    <s v="ООО &quot;Эко Лэнд&quot;"/>
    <s v="ТКО"/>
    <n v="9.81"/>
    <n v="23.18"/>
    <n v="13.37"/>
  </r>
  <r>
    <x v="2"/>
    <d v="1899-12-30T13:27:00"/>
    <s v="Р113ЕР198"/>
    <s v="ООО &quot;Эко Лэнд&quot;"/>
    <s v="ТКО"/>
    <n v="7.129999999999999"/>
    <n v="19.11"/>
    <n v="11.98"/>
  </r>
  <r>
    <x v="2"/>
    <d v="1899-12-30T13:29:00"/>
    <s v="Р573ОМ198"/>
    <s v="ООО &quot;Эко Лэнд&quot;"/>
    <s v="ТКО"/>
    <n v="9.2100000000000009"/>
    <n v="21.07"/>
    <n v="11.86"/>
  </r>
  <r>
    <x v="2"/>
    <d v="1899-12-30T13:30:00"/>
    <s v="С932КУ198"/>
    <s v="ООО &quot;Эко Лэнд&quot;"/>
    <s v="ТКО"/>
    <n v="3.6799999999999997"/>
    <n v="12.02"/>
    <n v="8.34"/>
  </r>
  <r>
    <x v="2"/>
    <d v="1899-12-30T13:31:00"/>
    <s v="С372РО198"/>
    <s v="ООО &quot;Эко Лэнд&quot;"/>
    <s v="ТКО"/>
    <n v="4.8499999999999996"/>
    <n v="12.93"/>
    <n v="8.08"/>
  </r>
  <r>
    <x v="2"/>
    <d v="1899-12-30T13:44:00"/>
    <s v="В904УУ198"/>
    <s v="ООО &quot;Эко Лэнд&quot;"/>
    <s v="ТКО"/>
    <n v="10.880000000000003"/>
    <n v="27.85"/>
    <n v="16.97"/>
  </r>
  <r>
    <x v="2"/>
    <d v="1899-12-30T13:49:00"/>
    <s v="С869ЕТ198"/>
    <s v="ООО &quot;Эко Лэнд&quot;"/>
    <s v="ТКО"/>
    <n v="5.0000000000000018"/>
    <n v="17.940000000000001"/>
    <n v="12.94"/>
  </r>
  <r>
    <x v="2"/>
    <d v="1899-12-30T13:50:00"/>
    <s v="В866ХК198"/>
    <s v="ООО &quot;Эко Лэнд&quot;"/>
    <s v="ТКО"/>
    <n v="9.9599999999999991"/>
    <n v="21.56"/>
    <n v="11.6"/>
  </r>
  <r>
    <x v="2"/>
    <d v="1899-12-30T13:51:00"/>
    <s v="О078РО198"/>
    <s v="ООО &quot;Эко Лэнд&quot;"/>
    <s v="ТКО"/>
    <n v="9.7099999999999991"/>
    <n v="22.97"/>
    <n v="13.26"/>
  </r>
  <r>
    <x v="2"/>
    <d v="1899-12-30T13:53:00"/>
    <s v="Н437МН198"/>
    <s v="ООО &quot;Эко Лэнд&quot;"/>
    <s v="ТКО"/>
    <n v="7.32"/>
    <n v="20.11"/>
    <n v="12.79"/>
  </r>
  <r>
    <x v="2"/>
    <d v="1899-12-30T14:03:00"/>
    <s v="Р062ОТ198"/>
    <s v="ООО &quot;Эко Лэнд&quot;"/>
    <s v="ТКО"/>
    <n v="7.6399999999999988"/>
    <n v="19.829999999999998"/>
    <n v="12.19"/>
  </r>
  <r>
    <x v="2"/>
    <d v="1899-12-30T14:21:00"/>
    <s v="О977ТТ198"/>
    <s v="ООО &quot;Эко Лэнд&quot;"/>
    <s v="ТКО"/>
    <n v="6.7800000000000011"/>
    <n v="20.420000000000002"/>
    <n v="13.64"/>
  </r>
  <r>
    <x v="2"/>
    <d v="1899-12-30T14:37:00"/>
    <s v="Р617ОО198"/>
    <s v="ООО &quot;Эко Лэнд&quot;"/>
    <s v="ТКО"/>
    <n v="12.819999999999999"/>
    <n v="28.06"/>
    <n v="15.24"/>
  </r>
  <r>
    <x v="2"/>
    <d v="1899-12-30T14:40:00"/>
    <s v="О971КУ198"/>
    <s v="ООО &quot;Эко Лэнд&quot;"/>
    <s v="ТКО"/>
    <n v="8.5399999999999991"/>
    <n v="21.52"/>
    <n v="12.98"/>
  </r>
  <r>
    <x v="2"/>
    <d v="1899-12-30T14:41:00"/>
    <s v="В036ОТ198"/>
    <s v="ООО &quot;Эко Лэнд&quot;"/>
    <s v="ТКО"/>
    <n v="7.9599999999999991"/>
    <n v="18.61"/>
    <n v="10.65"/>
  </r>
  <r>
    <x v="2"/>
    <d v="1899-12-30T14:44:00"/>
    <s v="С621РО198"/>
    <s v="ООО &quot;Эко Лэнд&quot;"/>
    <s v="ТКО"/>
    <n v="5.7500000000000009"/>
    <n v="13.63"/>
    <n v="7.88"/>
  </r>
  <r>
    <x v="2"/>
    <d v="1899-12-30T14:45:00"/>
    <s v="М478КС198"/>
    <s v="ООО «Сити-Клининг»"/>
    <s v="ТКО"/>
    <n v="11.52"/>
    <n v="25.48"/>
    <n v="13.96"/>
  </r>
  <r>
    <x v="2"/>
    <d v="1899-12-30T15:04:00"/>
    <s v="К515ОХ198"/>
    <s v="ООО «Сити-Клининг»"/>
    <s v="ТКО"/>
    <n v="7.6199999999999992"/>
    <n v="20.99"/>
    <n v="13.37"/>
  </r>
  <r>
    <x v="2"/>
    <d v="1899-12-30T15:06:00"/>
    <s v="О690НО198"/>
    <s v="ООО &quot;Эко Лэнд&quot;"/>
    <s v="ТКО"/>
    <n v="14.5"/>
    <n v="28.55"/>
    <n v="14.05"/>
  </r>
  <r>
    <x v="2"/>
    <d v="1899-12-30T15:26:00"/>
    <s v="О980ТТ198"/>
    <s v="ООО &quot;Эко Лэнд&quot;"/>
    <s v="ТКО"/>
    <n v="8.6600000000000019"/>
    <n v="21.94"/>
    <n v="13.28"/>
  </r>
  <r>
    <x v="2"/>
    <d v="1899-12-30T15:32:00"/>
    <s v="М986ЕК198"/>
    <s v="ООО «Сити-Клининг»"/>
    <s v="ТКО"/>
    <n v="6.5599999999999987"/>
    <n v="17.72"/>
    <n v="11.16"/>
  </r>
  <r>
    <x v="2"/>
    <d v="1899-12-30T16:03:00"/>
    <s v="Р100ОВ198"/>
    <s v="ООО &quot;Эко Лэнд&quot;"/>
    <s v="ТКО"/>
    <n v="11.72"/>
    <n v="27.66"/>
    <n v="15.94"/>
  </r>
  <r>
    <x v="2"/>
    <d v="1899-12-30T16:05:00"/>
    <s v="С900ВУ198"/>
    <s v="НЭО"/>
    <s v="РСО"/>
    <n v="1.7999999999999998"/>
    <n v="9.26"/>
    <n v="7.46"/>
  </r>
  <r>
    <x v="2"/>
    <d v="1899-12-30T16:07:00"/>
    <s v="С556ВУ198"/>
    <s v="НЭО"/>
    <s v="РСО"/>
    <n v="2.2699999999999996"/>
    <n v="9.68"/>
    <n v="7.41"/>
  </r>
  <r>
    <x v="2"/>
    <d v="1899-12-30T16:18:00"/>
    <s v="О753НН198"/>
    <s v="ООО &quot;Эко Лэнд&quot;"/>
    <s v="ТКО"/>
    <n v="9.6"/>
    <n v="24.38"/>
    <n v="14.78"/>
  </r>
  <r>
    <x v="2"/>
    <d v="1899-12-30T16:28:00"/>
    <s v="Р576ОМ198"/>
    <s v="ООО &quot;Эко Лэнд&quot;"/>
    <s v="ТКО"/>
    <n v="6.6"/>
    <n v="18.61"/>
    <n v="12.01"/>
  </r>
  <r>
    <x v="2"/>
    <d v="1899-12-30T16:29:00"/>
    <s v="С984РО198"/>
    <s v="ООО &quot;Эко Лэнд&quot;"/>
    <s v="ТКО"/>
    <n v="5.52"/>
    <n v="13.34"/>
    <n v="7.82"/>
  </r>
  <r>
    <x v="2"/>
    <d v="1899-12-30T16:30:00"/>
    <s v="Р446ОР198"/>
    <s v="ООО &quot;Эко Лэнд&quot;"/>
    <s v="ТКО"/>
    <n v="8.3699999999999992"/>
    <n v="21.49"/>
    <n v="13.12"/>
  </r>
  <r>
    <x v="2"/>
    <d v="1899-12-30T16:45:00"/>
    <s v="Р814НК198"/>
    <s v="ООО &quot;Эко Лэнд&quot;"/>
    <s v="ТКО"/>
    <n v="9.2499999999999982"/>
    <n v="20.97"/>
    <n v="11.72"/>
  </r>
  <r>
    <x v="2"/>
    <d v="1899-12-30T16:50:00"/>
    <s v="С780ВУ198"/>
    <s v="НЭО"/>
    <s v="РСО"/>
    <n v="2.4499999999999993"/>
    <n v="9.6199999999999992"/>
    <n v="7.17"/>
  </r>
  <r>
    <x v="2"/>
    <d v="1899-12-30T16:52:00"/>
    <s v="К795ХХ198"/>
    <s v="ООО «Сити-Клининг»"/>
    <s v="ТКО"/>
    <n v="12.459999999999999"/>
    <n v="28.31"/>
    <n v="15.85"/>
  </r>
  <r>
    <x v="2"/>
    <d v="1899-12-30T17:04:00"/>
    <s v="В410РВ198"/>
    <s v="ООО «Сити-Клининг»"/>
    <s v="ТКО"/>
    <n v="8.07"/>
    <n v="20.5"/>
    <n v="12.43"/>
  </r>
  <r>
    <x v="2"/>
    <d v="1899-12-30T17:06:00"/>
    <s v="В248МУ198"/>
    <s v="ООО «Сити-Клининг»"/>
    <s v="ТКО"/>
    <n v="9.3800000000000008"/>
    <n v="21.39"/>
    <n v="12.01"/>
  </r>
  <r>
    <x v="2"/>
    <d v="1899-12-30T17:14:00"/>
    <s v="О879УН47"/>
    <s v="ООО &quot;Эко Лэнд&quot;"/>
    <s v="ТКО"/>
    <n v="10.409999999999998"/>
    <n v="25.99"/>
    <n v="15.58"/>
  </r>
  <r>
    <x v="2"/>
    <d v="1899-12-30T17:15:00"/>
    <s v="Р066ОТ198"/>
    <s v="ООО &quot;Эко Лэнд&quot;"/>
    <s v="ТКО"/>
    <n v="8.6999999999999993"/>
    <n v="19.77"/>
    <n v="11.07"/>
  </r>
  <r>
    <x v="2"/>
    <d v="1899-12-30T17:27:00"/>
    <s v="С881ВУ198"/>
    <s v="НЭО"/>
    <s v="РСО"/>
    <n v="2.1000000000000005"/>
    <n v="9.74"/>
    <n v="7.64"/>
  </r>
  <r>
    <x v="2"/>
    <d v="1899-12-30T18:17:00"/>
    <s v="Р094МУ198"/>
    <s v="ООО &quot;Эко Лэнд&quot;"/>
    <s v="ТКО"/>
    <n v="11.34"/>
    <n v="27.56"/>
    <n v="16.22"/>
  </r>
  <r>
    <x v="2"/>
    <d v="1899-12-30T19:02:00"/>
    <s v="Е492ТА198"/>
    <s v="ООО «Сити-Клининг»"/>
    <s v="ТКО"/>
    <n v="7.42"/>
    <n v="19.93"/>
    <n v="12.51"/>
  </r>
  <r>
    <x v="2"/>
    <d v="1899-12-30T19:41:00"/>
    <s v="М986ЕК198"/>
    <s v="ООО «Сити-Клининг»"/>
    <s v="ТКО"/>
    <n v="5.7000000000000011"/>
    <n v="16.920000000000002"/>
    <n v="11.22"/>
  </r>
  <r>
    <x v="2"/>
    <d v="1899-12-30T21:12:00"/>
    <s v="В410РВ198"/>
    <s v="ООО «Сити-Клининг»"/>
    <s v="ТКО"/>
    <n v="5.7100000000000009"/>
    <n v="18.37"/>
    <n v="12.66"/>
  </r>
  <r>
    <x v="3"/>
    <d v="1899-12-30T08:05:00"/>
    <s v="О530АН198"/>
    <s v="ООО &quot;Эко Лэнд&quot;"/>
    <s v="ТКО"/>
    <n v="5.870000000000001"/>
    <n v="18.670000000000002"/>
    <n v="12.8"/>
  </r>
  <r>
    <x v="3"/>
    <d v="1899-12-30T09:46:00"/>
    <s v="К515ОХ198"/>
    <s v="ООО «Сити-Клининг»"/>
    <s v="ТКО"/>
    <n v="7.7000000000000011"/>
    <n v="21.12"/>
    <n v="13.42"/>
  </r>
  <r>
    <x v="3"/>
    <d v="1899-12-30T09:55:00"/>
    <s v="С372РО198"/>
    <s v="ООО &quot;Эко Лэнд&quot;"/>
    <s v="ТКО"/>
    <n v="4.82"/>
    <n v="12.93"/>
    <n v="8.11"/>
  </r>
  <r>
    <x v="3"/>
    <d v="1899-12-30T10:00:00"/>
    <s v="М478КС198"/>
    <s v="ООО «Сити-Клининг»"/>
    <s v="ТКО"/>
    <n v="11.68"/>
    <n v="25.22"/>
    <n v="13.54"/>
  </r>
  <r>
    <x v="3"/>
    <d v="1899-12-30T10:03:00"/>
    <s v="О971КУ198"/>
    <s v="ООО &quot;Эко Лэнд&quot;"/>
    <s v="ТКО"/>
    <n v="9.56"/>
    <n v="22.53"/>
    <n v="12.97"/>
  </r>
  <r>
    <x v="3"/>
    <d v="1899-12-30T10:05:00"/>
    <s v="О078РО198"/>
    <s v="ООО &quot;Эко Лэнд&quot;"/>
    <s v="ТКО"/>
    <n v="10"/>
    <n v="23.09"/>
    <n v="13.09"/>
  </r>
  <r>
    <x v="3"/>
    <d v="1899-12-30T10:17:00"/>
    <s v="С984РО198"/>
    <s v="ООО &quot;Эко Лэнд&quot;"/>
    <s v="ТКО"/>
    <n v="5.1199999999999992"/>
    <n v="13.11"/>
    <n v="7.99"/>
  </r>
  <r>
    <x v="3"/>
    <d v="1899-12-30T10:21:00"/>
    <s v="Е492ТА198"/>
    <s v="ООО «Сити-Клининг»"/>
    <s v="ТКО"/>
    <n v="7.8899999999999988"/>
    <n v="20.11"/>
    <n v="12.22"/>
  </r>
  <r>
    <x v="3"/>
    <d v="1899-12-30T10:25:00"/>
    <s v="С306ХМ198"/>
    <s v="ООО «Сити-Клининг»"/>
    <s v="ТКО"/>
    <n v="14.040000000000001"/>
    <n v="28.17"/>
    <n v="14.13"/>
  </r>
  <r>
    <x v="3"/>
    <d v="1899-12-30T10:29:00"/>
    <s v="У601СМ178"/>
    <s v="ООО «Сити-Клининг»"/>
    <s v="ТКО"/>
    <n v="11.190000000000001"/>
    <n v="22.85"/>
    <n v="11.66"/>
  </r>
  <r>
    <x v="3"/>
    <d v="1899-12-30T10:33:00"/>
    <s v="Р814НК198"/>
    <s v="ООО &quot;Эко Лэнд&quot;"/>
    <s v="ТКО"/>
    <n v="9.240000000000002"/>
    <n v="21.1"/>
    <n v="11.86"/>
  </r>
  <r>
    <x v="3"/>
    <d v="1899-12-30T10:34:00"/>
    <s v="С929ЕТ198"/>
    <s v="ООО &quot;Эко Лэнд&quot;"/>
    <s v="ТКО"/>
    <n v="6.9600000000000009"/>
    <n v="20.14"/>
    <n v="13.18"/>
  </r>
  <r>
    <x v="3"/>
    <d v="1899-12-30T10:40:00"/>
    <s v="Р062ОТ198"/>
    <s v="ООО &quot;Эко Лэнд&quot;"/>
    <s v="ТКО"/>
    <n v="9.6999999999999993"/>
    <n v="21.06"/>
    <n v="11.36"/>
  </r>
  <r>
    <x v="3"/>
    <d v="1899-12-30T10:42:00"/>
    <s v="Р067ОТ198"/>
    <s v="ООО &quot;Эко Лэнд&quot;"/>
    <s v="ТКО"/>
    <n v="9.85"/>
    <n v="20.93"/>
    <n v="11.08"/>
  </r>
  <r>
    <x v="3"/>
    <d v="1899-12-30T10:43:00"/>
    <s v="Р114ОК198"/>
    <s v="ООО &quot;Эко Лэнд&quot;"/>
    <s v="ТКО"/>
    <n v="11.969999999999999"/>
    <n v="26.97"/>
    <n v="15"/>
  </r>
  <r>
    <x v="3"/>
    <d v="1899-12-30T10:45:00"/>
    <s v="М986ЕК198"/>
    <s v="ООО «Сити-Клининг»"/>
    <s v="ТКО"/>
    <n v="7.2800000000000011"/>
    <n v="18.100000000000001"/>
    <n v="10.82"/>
  </r>
  <r>
    <x v="3"/>
    <d v="1899-12-30T10:47:00"/>
    <s v="В248МУ198"/>
    <s v="ООО «Сити-Клининг»"/>
    <s v="ТКО"/>
    <n v="10.030000000000001"/>
    <n v="22.01"/>
    <n v="11.98"/>
  </r>
  <r>
    <x v="3"/>
    <d v="1899-12-30T10:49:00"/>
    <s v="О980ТТ198"/>
    <s v="ООО &quot;Эко Лэнд&quot;"/>
    <s v="ТКО"/>
    <n v="8.8999999999999986"/>
    <n v="21.99"/>
    <n v="13.09"/>
  </r>
  <r>
    <x v="3"/>
    <d v="1899-12-30T10:51:00"/>
    <s v="Р100ОВ198"/>
    <s v="ООО &quot;Эко Лэнд&quot;"/>
    <s v="ТКО"/>
    <n v="11.209999999999999"/>
    <n v="26.54"/>
    <n v="15.33"/>
  </r>
  <r>
    <x v="3"/>
    <d v="1899-12-30T10:58:00"/>
    <s v="Р617ОО198"/>
    <s v="ООО &quot;Эко Лэнд&quot;"/>
    <s v="ТКО"/>
    <n v="13.12"/>
    <n v="27.65"/>
    <n v="14.53"/>
  </r>
  <r>
    <x v="3"/>
    <d v="1899-12-30T10:59:00"/>
    <s v="С621РО198"/>
    <s v="ООО &quot;Эко Лэнд&quot;"/>
    <s v="ТКО"/>
    <n v="5.4400000000000013"/>
    <n v="13.48"/>
    <n v="8.0399999999999991"/>
  </r>
  <r>
    <x v="3"/>
    <d v="1899-12-30T11:03:00"/>
    <s v="С674РХ198"/>
    <s v="ООО «Сити-Клининг»"/>
    <s v="ТКО"/>
    <n v="7.76"/>
    <n v="17.82"/>
    <n v="10.06"/>
  </r>
  <r>
    <x v="3"/>
    <d v="1899-12-30T11:07:00"/>
    <s v="О753НН198"/>
    <s v="ООО &quot;Эко Лэнд&quot;"/>
    <s v="ТКО"/>
    <n v="12.549999999999999"/>
    <n v="27.68"/>
    <n v="15.13"/>
  </r>
  <r>
    <x v="3"/>
    <d v="1899-12-30T11:26:00"/>
    <s v="М201ХХ198"/>
    <s v="ООО &quot;Эко Лэнд&quot;"/>
    <s v="ТКО"/>
    <n v="4.5600000000000005"/>
    <n v="12.63"/>
    <n v="8.07"/>
  </r>
  <r>
    <x v="3"/>
    <d v="1899-12-30T11:28:00"/>
    <s v="Р113КХ198"/>
    <s v="ООО &quot;Эко Лэнд&quot;"/>
    <s v="ТКО"/>
    <n v="10.129999999999999"/>
    <n v="21.45"/>
    <n v="11.32"/>
  </r>
  <r>
    <x v="3"/>
    <d v="1899-12-30T11:32:00"/>
    <s v="Р057НР198"/>
    <s v="ООО &quot;Эко Лэнд&quot;"/>
    <s v="ТКО"/>
    <n v="9.2700000000000014"/>
    <n v="20.89"/>
    <n v="11.62"/>
  </r>
  <r>
    <x v="3"/>
    <d v="1899-12-30T11:42:00"/>
    <s v="В904УУ198"/>
    <s v="ООО &quot;Эко Лэнд&quot;"/>
    <s v="ТКО"/>
    <n v="10.009999999999998"/>
    <n v="26.38"/>
    <n v="16.37"/>
  </r>
  <r>
    <x v="3"/>
    <d v="1899-12-30T11:44:00"/>
    <s v="О977ТТ198"/>
    <s v="ООО &quot;Эко Лэнд&quot;"/>
    <s v="ТКО"/>
    <n v="11.270000000000001"/>
    <n v="24.55"/>
    <n v="13.28"/>
  </r>
  <r>
    <x v="3"/>
    <d v="1899-12-30T11:55:00"/>
    <s v="К795ХХ198"/>
    <s v="ООО «Сити-Клининг»"/>
    <s v="ТКО"/>
    <n v="11.439999999999998"/>
    <n v="27.49"/>
    <n v="16.05"/>
  </r>
  <r>
    <x v="3"/>
    <d v="1899-12-30T11:55:00"/>
    <s v="Р094МУ198"/>
    <s v="ООО &quot;Эко Лэнд&quot;"/>
    <s v="ТКО"/>
    <n v="2.3100000000000023"/>
    <n v="28.42"/>
    <n v="26.11"/>
  </r>
  <r>
    <x v="3"/>
    <d v="1899-12-30T12:00:00"/>
    <s v="С372РО198"/>
    <s v="ООО &quot;Эко Лэнд&quot;"/>
    <s v="ТКО"/>
    <n v="3.2200000000000006"/>
    <n v="11.34"/>
    <n v="8.1199999999999992"/>
  </r>
  <r>
    <x v="3"/>
    <d v="1899-12-30T12:08:00"/>
    <s v="Р066ОТ198"/>
    <s v="ООО &quot;Эко Лэнд&quot;"/>
    <s v="ТКО"/>
    <n v="9.5199999999999978"/>
    <n v="20.65"/>
    <n v="11.13"/>
  </r>
  <r>
    <x v="3"/>
    <d v="1899-12-30T12:21:00"/>
    <s v="Р576ОМ198"/>
    <s v="ООО &quot;Эко Лэнд&quot;"/>
    <s v="ТКО"/>
    <n v="10.49"/>
    <n v="22.89"/>
    <n v="12.4"/>
  </r>
  <r>
    <x v="3"/>
    <d v="1899-12-30T12:27:00"/>
    <s v="О690НО198"/>
    <s v="ООО &quot;Эко Лэнд&quot;"/>
    <s v="ТКО"/>
    <n v="13.17"/>
    <n v="28.29"/>
    <n v="15.12"/>
  </r>
  <r>
    <x v="3"/>
    <d v="1899-12-30T12:55:00"/>
    <s v="Р573ОМ198"/>
    <s v="ООО &quot;Эко Лэнд&quot;"/>
    <s v="ТКО"/>
    <n v="9.15"/>
    <n v="21.62"/>
    <n v="12.47"/>
  </r>
  <r>
    <x v="3"/>
    <d v="1899-12-30T13:00:00"/>
    <s v="Е058НО198"/>
    <s v="ООО &quot;Эко Лэнд&quot;"/>
    <s v="ТКО"/>
    <n v="10.900000000000002"/>
    <n v="22.42"/>
    <n v="11.52"/>
  </r>
  <r>
    <x v="3"/>
    <d v="1899-12-30T13:01:00"/>
    <s v="Р719ОН198"/>
    <s v="ООО &quot;Эко Лэнд&quot;"/>
    <s v="ТКО"/>
    <n v="11.810000000000002"/>
    <n v="27.26"/>
    <n v="15.45"/>
  </r>
  <r>
    <x v="3"/>
    <d v="1899-12-30T13:16:00"/>
    <s v="О879УН47"/>
    <s v="ООО &quot;Эко Лэнд&quot;"/>
    <s v="ТКО"/>
    <n v="10.969999999999999"/>
    <n v="26.11"/>
    <n v="15.14"/>
  </r>
  <r>
    <x v="3"/>
    <d v="1899-12-30T13:25:00"/>
    <s v="В622НМ198"/>
    <s v="ООО &quot;Эко Лэнд&quot;"/>
    <s v="ТКО"/>
    <n v="6.1500000000000021"/>
    <n v="17.420000000000002"/>
    <n v="11.27"/>
  </r>
  <r>
    <x v="3"/>
    <d v="1899-12-30T14:03:00"/>
    <s v="Р113ВК198"/>
    <s v="ООО &quot;Эко Лэнд&quot;"/>
    <s v="ТКО"/>
    <n v="10.41"/>
    <n v="22.75"/>
    <n v="12.34"/>
  </r>
  <r>
    <x v="3"/>
    <d v="1899-12-30T14:04:00"/>
    <s v="Р100ОВ198"/>
    <s v="ООО &quot;Эко Лэнд&quot;"/>
    <s v="ТКО"/>
    <n v="9.25"/>
    <n v="24.66"/>
    <n v="15.41"/>
  </r>
  <r>
    <x v="3"/>
    <d v="1899-12-30T14:05:00"/>
    <s v="О971КУ198"/>
    <s v="ООО &quot;Эко Лэнд&quot;"/>
    <s v="ТКО"/>
    <n v="9.9999999999999982"/>
    <n v="22.72"/>
    <n v="12.72"/>
  </r>
  <r>
    <x v="3"/>
    <d v="1899-12-30T14:08:00"/>
    <s v="Р062ОТ198"/>
    <s v="ООО &quot;Эко Лэнд&quot;"/>
    <s v="ТКО"/>
    <n v="8.2200000000000006"/>
    <n v="19.75"/>
    <n v="11.53"/>
  </r>
  <r>
    <x v="3"/>
    <d v="1899-12-30T14:42:00"/>
    <s v="В410РВ198"/>
    <s v="ООО «Сити-Клининг»"/>
    <s v="ТКО"/>
    <n v="9.4600000000000009"/>
    <n v="22.3"/>
    <n v="12.84"/>
  </r>
  <r>
    <x v="3"/>
    <d v="1899-12-30T14:16:00"/>
    <s v="Р114ОК198"/>
    <s v="ООО &quot;Эко Лэнд&quot;"/>
    <s v="ТКО"/>
    <n v="8.59"/>
    <n v="23.75"/>
    <n v="15.16"/>
  </r>
  <r>
    <x v="3"/>
    <d v="1899-12-30T14:19:00"/>
    <s v="М478КС198"/>
    <s v="ООО «Сити-Клининг»"/>
    <s v="ТКО"/>
    <n v="9.59"/>
    <n v="23.32"/>
    <n v="13.73"/>
  </r>
  <r>
    <x v="3"/>
    <d v="1899-12-30T14:22:00"/>
    <s v="К515ОХ198"/>
    <s v="ООО «Сити-Клининг»"/>
    <s v="ТКО"/>
    <n v="9.16"/>
    <n v="21.61"/>
    <n v="12.45"/>
  </r>
  <r>
    <x v="3"/>
    <d v="1899-12-30T14:30:00"/>
    <s v="Н274МН198"/>
    <s v="ООО &quot;Эко Лэнд&quot;"/>
    <s v="ТКО"/>
    <n v="10.899999999999999"/>
    <n v="23.63"/>
    <n v="12.73"/>
  </r>
  <r>
    <x v="3"/>
    <d v="1899-12-30T14:36:00"/>
    <s v="О980ТТ198"/>
    <s v="ООО &quot;Эко Лэнд&quot;"/>
    <s v="ТКО"/>
    <n v="8.01"/>
    <n v="21.13"/>
    <n v="13.12"/>
  </r>
  <r>
    <x v="3"/>
    <d v="1899-12-30T14:38:00"/>
    <s v="В866ХК198"/>
    <s v="ООО &quot;Эко Лэнд&quot;"/>
    <s v="ТКО"/>
    <n v="9.4999999999999982"/>
    <n v="21.06"/>
    <n v="11.56"/>
  </r>
  <r>
    <x v="3"/>
    <d v="1899-12-30T15:00:00"/>
    <s v="Р067ОТ198"/>
    <s v="ООО &quot;Эко Лэнд&quot;"/>
    <s v="ТКО"/>
    <n v="9.52"/>
    <n v="20.56"/>
    <n v="11.04"/>
  </r>
  <r>
    <x v="3"/>
    <d v="1899-12-30T15:06:00"/>
    <s v="Р113ЕР198"/>
    <s v="ООО &quot;Эко Лэнд&quot;"/>
    <s v="ТКО"/>
    <n v="8.57"/>
    <n v="19.8"/>
    <n v="11.23"/>
  </r>
  <r>
    <x v="3"/>
    <d v="1899-12-30T15:19:00"/>
    <s v="С984РО198"/>
    <s v="ООО &quot;Эко Лэнд&quot;"/>
    <s v="ТКО"/>
    <n v="5.8199999999999994"/>
    <n v="13.77"/>
    <n v="7.95"/>
  </r>
  <r>
    <x v="3"/>
    <d v="1899-12-30T15:20:00"/>
    <s v="М986ЕК198"/>
    <s v="ООО «Сити-Клининг»"/>
    <s v="ТКО"/>
    <n v="7.6300000000000008"/>
    <n v="18.28"/>
    <n v="10.65"/>
  </r>
  <r>
    <x v="3"/>
    <d v="1899-12-30T15:35:00"/>
    <s v="О530АН198"/>
    <s v="ООО &quot;Эко Лэнд&quot;"/>
    <s v="ТКО"/>
    <n v="8.259999999999998"/>
    <n v="20.149999999999999"/>
    <n v="11.89"/>
  </r>
  <r>
    <x v="3"/>
    <d v="1899-12-30T15:37:00"/>
    <s v="М201ХХ198"/>
    <s v="ООО &quot;Эко Лэнд&quot;"/>
    <s v="ТКО"/>
    <n v="4.9700000000000006"/>
    <n v="12.99"/>
    <n v="8.02"/>
  </r>
  <r>
    <x v="3"/>
    <d v="1899-12-30T15:40:00"/>
    <s v="С929ЕТ198"/>
    <s v="ООО &quot;Эко Лэнд&quot;"/>
    <s v="ТКО"/>
    <n v="9"/>
    <n v="21.68"/>
    <n v="12.68"/>
  </r>
  <r>
    <x v="3"/>
    <d v="1899-12-30T15:43:00"/>
    <s v="Р788НО198"/>
    <s v="ООО &quot;Эко Лэнд&quot;"/>
    <s v="ТКО"/>
    <n v="12.600000000000001"/>
    <n v="27.64"/>
    <n v="15.04"/>
  </r>
  <r>
    <x v="3"/>
    <d v="1899-12-30T15:56:00"/>
    <s v="О753НН198"/>
    <s v="ООО &quot;Эко Лэнд&quot;"/>
    <s v="ТКО"/>
    <n v="13.649999999999999"/>
    <n v="28.47"/>
    <n v="14.82"/>
  </r>
  <r>
    <x v="3"/>
    <d v="1899-12-30T15:58:00"/>
    <s v="С621РО198"/>
    <s v="ООО &quot;Эко Лэнд&quot;"/>
    <s v="ТКО"/>
    <n v="5.7900000000000009"/>
    <n v="13.47"/>
    <n v="7.68"/>
  </r>
  <r>
    <x v="3"/>
    <d v="1899-12-30T16:02:00"/>
    <s v="С900ВУ198"/>
    <s v="НЭО"/>
    <s v="РСО"/>
    <n v="2.9999999999999991"/>
    <n v="10.44"/>
    <n v="7.44"/>
  </r>
  <r>
    <x v="3"/>
    <d v="1899-12-30T16:04:00"/>
    <s v="Е492ТА198"/>
    <s v="ООО «Сити-Клининг»"/>
    <s v="ТКО"/>
    <n v="9.3600000000000012"/>
    <n v="21.17"/>
    <n v="11.81"/>
  </r>
  <r>
    <x v="3"/>
    <d v="1899-12-30T16:13:00"/>
    <s v="С556ВУ198"/>
    <s v="НЭО"/>
    <s v="РСО"/>
    <n v="2.8500000000000005"/>
    <n v="10.210000000000001"/>
    <n v="7.36"/>
  </r>
  <r>
    <x v="3"/>
    <d v="1899-12-30T16:19:00"/>
    <s v="Р211АУ198"/>
    <s v="ООО &quot;Эко Лэнд&quot;"/>
    <s v="ТКО"/>
    <n v="10.38"/>
    <n v="23.66"/>
    <n v="13.28"/>
  </r>
  <r>
    <x v="3"/>
    <d v="1899-12-30T16:21:00"/>
    <s v="К795ХХ198"/>
    <s v="ООО «Сити-Клининг»"/>
    <s v="ТКО"/>
    <n v="11.21"/>
    <n v="27.16"/>
    <n v="15.95"/>
  </r>
  <r>
    <x v="3"/>
    <d v="1899-12-30T16:23:00"/>
    <s v="У601СМ178"/>
    <s v="ООО «Сити-Клининг»"/>
    <s v="ТКО"/>
    <n v="11.230000000000002"/>
    <n v="22.51"/>
    <n v="11.28"/>
  </r>
  <r>
    <x v="3"/>
    <d v="1899-12-30T16:27:00"/>
    <s v="С881ВУ198"/>
    <s v="НЭО"/>
    <s v="РСО"/>
    <n v="2.7700000000000005"/>
    <n v="10.3"/>
    <n v="7.53"/>
  </r>
  <r>
    <x v="3"/>
    <d v="1899-12-30T16:28:00"/>
    <s v="Р066ОТ198"/>
    <s v="ООО &quot;Эко Лэнд&quot;"/>
    <s v="ТКО"/>
    <n v="8.35"/>
    <n v="19.48"/>
    <n v="11.13"/>
  </r>
  <r>
    <x v="3"/>
    <d v="1899-12-30T16:29:00"/>
    <s v="Р113КХ198"/>
    <s v="ООО &quot;Эко Лэнд&quot;"/>
    <s v="ТКО"/>
    <n v="9.91"/>
    <n v="21"/>
    <n v="11.09"/>
  </r>
  <r>
    <x v="3"/>
    <d v="1899-12-30T16:30:00"/>
    <s v="С780ВУ198"/>
    <s v="НЭО"/>
    <s v="РСО"/>
    <n v="2.8499999999999996"/>
    <n v="10.02"/>
    <n v="7.17"/>
  </r>
  <r>
    <x v="3"/>
    <d v="1899-12-30T16:33:00"/>
    <s v="С674РХ198"/>
    <s v="ООО «Сити-Клининг»"/>
    <s v="ТКО"/>
    <n v="8.06"/>
    <n v="18.14"/>
    <n v="10.08"/>
  </r>
  <r>
    <x v="3"/>
    <d v="1899-12-30T16:50:00"/>
    <s v="Р576ОМ198"/>
    <s v="ООО &quot;Эко Лэнд&quot;"/>
    <s v="ТКО"/>
    <n v="9.0799999999999983"/>
    <n v="21.4"/>
    <n v="12.32"/>
  </r>
  <r>
    <x v="3"/>
    <d v="1899-12-30T16:56:00"/>
    <s v="В248МУ198"/>
    <s v="ООО «Сити-Клининг»"/>
    <s v="ТКО"/>
    <n v="9.64"/>
    <n v="21.37"/>
    <n v="11.73"/>
  </r>
  <r>
    <x v="3"/>
    <d v="1899-12-30T16:57:00"/>
    <s v="Н914МЕ198"/>
    <s v="ООО &quot;Эко Лэнд&quot;"/>
    <s v="ТКО"/>
    <n v="3.9800000000000004"/>
    <n v="16.89"/>
    <n v="12.91"/>
  </r>
  <r>
    <x v="3"/>
    <d v="1899-12-30T17:23:00"/>
    <s v="Н247МН198"/>
    <s v="ООО &quot;Эко Лэнд&quot;"/>
    <s v="ТКО"/>
    <n v="10.53"/>
    <n v="23.15"/>
    <n v="12.62"/>
  </r>
  <r>
    <x v="3"/>
    <d v="1899-12-30T18:53:00"/>
    <s v="Н437МН198"/>
    <s v="ООО &quot;Эко Лэнд&quot;"/>
    <s v="ТКО"/>
    <n v="8.2899999999999991"/>
    <n v="20.56"/>
    <n v="12.27"/>
  </r>
  <r>
    <x v="3"/>
    <d v="1899-12-30T19:02:00"/>
    <s v="О690НО198"/>
    <s v="ООО &quot;Эко Лэнд&quot;"/>
    <s v="ТКО"/>
    <n v="13.340000000000002"/>
    <n v="28.37"/>
    <n v="15.03"/>
  </r>
  <r>
    <x v="3"/>
    <d v="1899-12-30T19:51:00"/>
    <s v="В410РВ198"/>
    <s v="ООО «Сити-Клининг»"/>
    <s v="ТКО"/>
    <n v="8.7100000000000009"/>
    <n v="21.44"/>
    <n v="12.73"/>
  </r>
  <r>
    <x v="3"/>
    <d v="1899-12-30T20:36:00"/>
    <s v="К795ХХ198"/>
    <s v="ООО «Сити-Клининг»"/>
    <s v="ТКО"/>
    <n v="9.82"/>
    <n v="25.85"/>
    <n v="16.03"/>
  </r>
  <r>
    <x v="3"/>
    <d v="1899-12-30T21:30:00"/>
    <s v="М478КС198"/>
    <s v="ООО «Сити-Клининг»"/>
    <s v="ТКО"/>
    <n v="12.45"/>
    <n v="26.38"/>
    <n v="13.93"/>
  </r>
  <r>
    <x v="3"/>
    <d v="1899-12-30T21:31:00"/>
    <s v="У601СМ178"/>
    <s v="ООО «Сити-Клининг»"/>
    <s v="ТКО"/>
    <n v="9.0999999999999979"/>
    <n v="20.81"/>
    <n v="11.71"/>
  </r>
  <r>
    <x v="4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d v="1899-12-30T07:50:00"/>
    <x v="0"/>
    <s v="С865ЕТ198"/>
    <s v="НЭО"/>
    <n v="22.21"/>
    <n v="30.29"/>
    <n v="19.21"/>
    <n v="17.88"/>
    <n v="49.5"/>
    <n v="27.29"/>
  </r>
  <r>
    <x v="0"/>
    <d v="1899-12-30T08:01:00"/>
    <x v="1"/>
    <s v="Н503ВЕ198"/>
    <s v="НЭО"/>
    <n v="19.799999999999997"/>
    <n v="28.2"/>
    <n v="19.600000000000001"/>
    <n v="17.04"/>
    <n v="47.8"/>
    <n v="28"/>
  </r>
  <r>
    <x v="0"/>
    <d v="1899-12-30T08:09:00"/>
    <x v="0"/>
    <s v="С940ЕТ198"/>
    <s v="НЭО"/>
    <n v="24.88"/>
    <n v="33.56"/>
    <n v="18.329999999999998"/>
    <n v="21.16"/>
    <n v="51.89"/>
    <n v="27.01"/>
  </r>
  <r>
    <x v="0"/>
    <d v="1899-12-30T08:15:00"/>
    <x v="0"/>
    <s v="С812ВР198"/>
    <s v="НЭО"/>
    <n v="25.429999999999996"/>
    <n v="33.18"/>
    <n v="19.37"/>
    <n v="23.46"/>
    <n v="52.55"/>
    <n v="27.12"/>
  </r>
  <r>
    <x v="0"/>
    <d v="1899-12-30T08:29:00"/>
    <x v="1"/>
    <s v="Н465ВЕ198"/>
    <s v="НЭО"/>
    <n v="23.380000000000003"/>
    <n v="29.28"/>
    <n v="21.18"/>
    <n v="21.8"/>
    <n v="50.46"/>
    <n v="27.08"/>
  </r>
  <r>
    <x v="0"/>
    <d v="1899-12-30T08:30:00"/>
    <x v="0"/>
    <s v="С848ВР198"/>
    <s v="НЭО"/>
    <n v="22.799999999999997"/>
    <n v="27.63"/>
    <n v="20.88"/>
    <n v="20.420000000000002"/>
    <n v="48.51"/>
    <n v="25.71"/>
  </r>
  <r>
    <x v="0"/>
    <d v="1899-12-30T08:39:00"/>
    <x v="0"/>
    <s v="С692ЕТ198"/>
    <s v="НЭО"/>
    <n v="24.15"/>
    <n v="31.45"/>
    <n v="19.87"/>
    <n v="21.64"/>
    <n v="51.32"/>
    <n v="27.17"/>
  </r>
  <r>
    <x v="0"/>
    <d v="1899-12-30T08:50:00"/>
    <x v="1"/>
    <s v="Н487ВЕ198"/>
    <s v="НЭО"/>
    <n v="23.35"/>
    <n v="28.67"/>
    <n v="21.58"/>
    <n v="21.6"/>
    <n v="50.25"/>
    <n v="26.9"/>
  </r>
  <r>
    <x v="0"/>
    <d v="1899-12-30T08:56:00"/>
    <x v="0"/>
    <s v="С045КВ198"/>
    <s v="НЭО"/>
    <n v="22.51"/>
    <n v="31.73"/>
    <n v="18.87"/>
    <n v="23.48"/>
    <n v="50.6"/>
    <n v="28.09"/>
  </r>
  <r>
    <x v="0"/>
    <d v="1899-12-30T09:03:00"/>
    <x v="0"/>
    <s v="Н524ВЕ198"/>
    <s v="НЭО"/>
    <n v="23.950000000000003"/>
    <n v="29.11"/>
    <n v="21.84"/>
    <n v="22.32"/>
    <n v="50.95"/>
    <n v="27"/>
  </r>
  <r>
    <x v="0"/>
    <d v="1899-12-30T09:08:00"/>
    <x v="0"/>
    <s v="С005ВР198"/>
    <s v="НЭО"/>
    <n v="23.200000000000003"/>
    <n v="32.1"/>
    <n v="17.100000000000001"/>
    <n v="24.9"/>
    <n v="49.2"/>
    <n v="26"/>
  </r>
  <r>
    <x v="0"/>
    <d v="1899-12-30T09:16:00"/>
    <x v="1"/>
    <s v="Н506ВЕ198"/>
    <s v="НЭО"/>
    <n v="19.299999999999997"/>
    <n v="28.43"/>
    <n v="19.79"/>
    <n v="18.98"/>
    <n v="48.22"/>
    <n v="28.92"/>
  </r>
  <r>
    <x v="0"/>
    <d v="1899-12-30T12:23:00"/>
    <x v="0"/>
    <s v="С865ЕТ198"/>
    <s v="НЭО"/>
    <n v="25.019999999999996"/>
    <n v="32.19"/>
    <n v="20.18"/>
    <n v="26.14"/>
    <n v="52.37"/>
    <n v="27.35"/>
  </r>
  <r>
    <x v="0"/>
    <d v="1899-12-30T12:35:00"/>
    <x v="0"/>
    <s v="С940ЕТ198"/>
    <s v="НЭО"/>
    <n v="19.240000000000006"/>
    <n v="28.1"/>
    <n v="18.3"/>
    <n v="17.64"/>
    <n v="46.400000000000006"/>
    <n v="27.16"/>
  </r>
  <r>
    <x v="0"/>
    <d v="1899-12-30T12:46:00"/>
    <x v="0"/>
    <s v="С812ВР198"/>
    <s v="НЭО"/>
    <n v="29.390000000000004"/>
    <n v="32.61"/>
    <n v="23.34"/>
    <n v="29.06"/>
    <n v="55.95"/>
    <n v="26.56"/>
  </r>
  <r>
    <x v="0"/>
    <d v="1899-12-30T12:54:00"/>
    <x v="0"/>
    <s v="С848ВР198"/>
    <s v="НЭО"/>
    <n v="29.79"/>
    <n v="33.1"/>
    <n v="22.4"/>
    <n v="26.9"/>
    <n v="55.5"/>
    <n v="25.71"/>
  </r>
  <r>
    <x v="0"/>
    <d v="1899-12-30T12:59:00"/>
    <x v="0"/>
    <s v="С692ЕТ198"/>
    <s v="НЭО"/>
    <n v="22.25"/>
    <n v="27.49"/>
    <n v="21.62"/>
    <n v="19"/>
    <n v="49.11"/>
    <n v="26.86"/>
  </r>
  <r>
    <x v="0"/>
    <d v="1899-12-30T13:08:00"/>
    <x v="0"/>
    <s v="С005ВР198"/>
    <s v="НЭО"/>
    <n v="21.5"/>
    <n v="28.73"/>
    <n v="20.350000000000001"/>
    <n v="22.9"/>
    <n v="49.08"/>
    <n v="27.58"/>
  </r>
  <r>
    <x v="0"/>
    <d v="1899-12-30T13:47:00"/>
    <x v="0"/>
    <s v="Н524ВЕ198"/>
    <s v="НЭО"/>
    <n v="20.93"/>
    <n v="29.7"/>
    <n v="20.27"/>
    <n v="22.36"/>
    <n v="49.97"/>
    <n v="29.04"/>
  </r>
  <r>
    <x v="0"/>
    <d v="1899-12-30T13:52:00"/>
    <x v="0"/>
    <s v="С045КВ198"/>
    <s v="НЭО"/>
    <n v="23.369999999999997"/>
    <n v="33.729999999999997"/>
    <n v="17.420000000000002"/>
    <n v="22.12"/>
    <n v="51.15"/>
    <n v="27.78"/>
  </r>
  <r>
    <x v="0"/>
    <d v="1899-12-30T13:59:00"/>
    <x v="0"/>
    <s v="Н503ВЕ198"/>
    <s v="НЭО"/>
    <n v="22.819999999999997"/>
    <n v="33.1"/>
    <n v="16.7"/>
    <n v="22.22"/>
    <n v="49.8"/>
    <n v="26.98"/>
  </r>
  <r>
    <x v="0"/>
    <d v="1899-12-30T15:17:00"/>
    <x v="0"/>
    <s v="Н506ВЕ198"/>
    <s v="НЭО"/>
    <n v="21.95"/>
    <n v="31.5"/>
    <n v="17.329999999999998"/>
    <n v="21.88"/>
    <n v="48.83"/>
    <n v="26.88"/>
  </r>
  <r>
    <x v="0"/>
    <d v="1899-12-30T15:33:00"/>
    <x v="0"/>
    <s v="Н487ВЕ198"/>
    <s v="НЭО"/>
    <n v="20.46"/>
    <n v="28.35"/>
    <n v="19.010000000000002"/>
    <n v="19.739999999999998"/>
    <n v="47.36"/>
    <n v="26.9"/>
  </r>
  <r>
    <x v="1"/>
    <d v="1899-12-30T07:48:00"/>
    <x v="1"/>
    <s v="С865ЕТ198"/>
    <s v="НЭО"/>
    <n v="19.61"/>
    <n v="29.85"/>
    <n v="17.11"/>
    <n v="18.12"/>
    <n v="46.96"/>
    <n v="27.35"/>
  </r>
  <r>
    <x v="1"/>
    <d v="1899-12-30T08:17:00"/>
    <x v="1"/>
    <s v="Н503ВЕ198"/>
    <s v="НЭО"/>
    <n v="25.360000000000003"/>
    <n v="30.78"/>
    <n v="21.56"/>
    <n v="24.32"/>
    <n v="52.34"/>
    <n v="26.98"/>
  </r>
  <r>
    <x v="1"/>
    <d v="1899-12-30T08:23:00"/>
    <x v="1"/>
    <s v="С848ВР198"/>
    <s v="НЭО"/>
    <n v="23.290000000000006"/>
    <n v="31.87"/>
    <n v="19.170000000000002"/>
    <n v="22.64"/>
    <n v="51.040000000000006"/>
    <n v="27.75"/>
  </r>
  <r>
    <x v="1"/>
    <d v="1899-12-30T08:28:00"/>
    <x v="1"/>
    <s v="С692ЕТ198"/>
    <s v="НЭО"/>
    <n v="26.690000000000005"/>
    <n v="29.87"/>
    <n v="22.97"/>
    <n v="25.34"/>
    <n v="52.84"/>
    <n v="26.15"/>
  </r>
  <r>
    <x v="1"/>
    <d v="1899-12-30T08:34:00"/>
    <x v="0"/>
    <s v="С005ВР198"/>
    <s v="НЭО"/>
    <n v="26.04"/>
    <n v="29.3"/>
    <n v="22.77"/>
    <n v="27.02"/>
    <n v="52.07"/>
    <n v="26.03"/>
  </r>
  <r>
    <x v="1"/>
    <d v="1899-12-30T08:41:00"/>
    <x v="0"/>
    <s v="Н465ВЕ198"/>
    <s v="НЭО"/>
    <n v="21.28"/>
    <n v="29.51"/>
    <n v="19.559999999999999"/>
    <n v="19.66"/>
    <n v="49.07"/>
    <n v="27.79"/>
  </r>
  <r>
    <x v="1"/>
    <d v="1899-12-30T08:46:00"/>
    <x v="0"/>
    <s v="С045КВ198"/>
    <s v="НЭО"/>
    <n v="18.470000000000002"/>
    <n v="27.44"/>
    <n v="18.59"/>
    <n v="23.92"/>
    <n v="46.03"/>
    <n v="27.56"/>
  </r>
  <r>
    <x v="1"/>
    <d v="1899-12-30T08:53:00"/>
    <x v="1"/>
    <s v="С812ВР198"/>
    <s v="НЭО"/>
    <n v="20.240000000000002"/>
    <n v="30.4"/>
    <n v="17.920000000000002"/>
    <n v="19.739999999999998"/>
    <n v="48.32"/>
    <n v="28.08"/>
  </r>
  <r>
    <x v="1"/>
    <d v="1899-12-30T09:00:00"/>
    <x v="0"/>
    <s v="Н524ВЕ198"/>
    <s v="НЭО"/>
    <n v="23.61"/>
    <n v="31.94"/>
    <n v="19.84"/>
    <n v="23.24"/>
    <n v="51.78"/>
    <n v="28.17"/>
  </r>
  <r>
    <x v="1"/>
    <d v="1899-12-30T09:08:00"/>
    <x v="1"/>
    <s v="С913ВР198"/>
    <s v="НЭО"/>
    <n v="27.23"/>
    <n v="35.200000000000003"/>
    <n v="19.29"/>
    <n v="27.12"/>
    <n v="54.49"/>
    <n v="27.26"/>
  </r>
  <r>
    <x v="1"/>
    <d v="1899-12-30T09:16:00"/>
    <x v="0"/>
    <s v="С105ВР198"/>
    <s v="НЭО"/>
    <n v="23.049999999999997"/>
    <n v="31.6"/>
    <n v="18.59"/>
    <n v="18.46"/>
    <n v="50.19"/>
    <n v="27.14"/>
  </r>
  <r>
    <x v="1"/>
    <d v="1899-12-30T09:21:00"/>
    <x v="0"/>
    <s v="Н487ВЕ198"/>
    <s v="НЭО"/>
    <n v="25.800000000000004"/>
    <n v="29.58"/>
    <n v="23.12"/>
    <n v="24.82"/>
    <n v="52.7"/>
    <n v="26.9"/>
  </r>
  <r>
    <x v="1"/>
    <d v="1899-12-30T09:26:00"/>
    <x v="0"/>
    <s v="Н506ВЕ198"/>
    <s v="НЭО"/>
    <n v="19.700000000000003"/>
    <n v="30.75"/>
    <n v="17.87"/>
    <n v="19.28"/>
    <n v="48.620000000000005"/>
    <n v="28.92"/>
  </r>
  <r>
    <x v="1"/>
    <d v="1899-12-30T09:35:00"/>
    <x v="1"/>
    <s v="С940ЕТ198"/>
    <s v="НЭО"/>
    <n v="17.07"/>
    <n v="28.59"/>
    <n v="16.510000000000002"/>
    <n v="16.2"/>
    <n v="45.1"/>
    <n v="28.03"/>
  </r>
  <r>
    <x v="1"/>
    <d v="1899-12-30T13:09:00"/>
    <x v="0"/>
    <s v="Н506ВЕ198"/>
    <s v="НЭО"/>
    <n v="24.919999999999998"/>
    <n v="31.05"/>
    <n v="20.75"/>
    <n v="23.62"/>
    <n v="51.8"/>
    <n v="26.88"/>
  </r>
  <r>
    <x v="1"/>
    <d v="1899-12-30T13:29:00"/>
    <x v="0"/>
    <s v="С865ЕТ198"/>
    <s v="НЭО"/>
    <n v="21.97"/>
    <n v="29.09"/>
    <n v="19.52"/>
    <n v="23.02"/>
    <n v="48.61"/>
    <n v="26.64"/>
  </r>
  <r>
    <x v="1"/>
    <d v="1899-12-30T13:37:00"/>
    <x v="0"/>
    <s v="Н465ВЕ198"/>
    <s v="НЭО"/>
    <n v="21.280000000000005"/>
    <n v="31.51"/>
    <n v="18.579999999999998"/>
    <n v="21.22"/>
    <n v="50.09"/>
    <n v="28.81"/>
  </r>
  <r>
    <x v="1"/>
    <d v="1899-12-30T13:46:00"/>
    <x v="0"/>
    <s v="С005ВР198"/>
    <s v="НЭО"/>
    <n v="20.009999999999998"/>
    <n v="29.29"/>
    <n v="16.75"/>
    <n v="20.58"/>
    <n v="46.04"/>
    <n v="26.03"/>
  </r>
  <r>
    <x v="1"/>
    <d v="1899-12-30T13:58:00"/>
    <x v="0"/>
    <s v="С045КВ198"/>
    <s v="НЭО"/>
    <n v="18.63"/>
    <n v="28.54"/>
    <n v="16.850000000000001"/>
    <n v="18.260000000000002"/>
    <n v="45.39"/>
    <n v="26.76"/>
  </r>
  <r>
    <x v="1"/>
    <d v="1899-12-30T14:09:00"/>
    <x v="0"/>
    <s v="Н524ВЕ198"/>
    <s v="НЭО"/>
    <n v="21.39"/>
    <n v="33.590000000000003"/>
    <n v="15.97"/>
    <n v="22.44"/>
    <n v="49.56"/>
    <n v="28.17"/>
  </r>
  <r>
    <x v="1"/>
    <d v="1899-12-30T14:15:00"/>
    <x v="0"/>
    <s v="С105ВР198"/>
    <s v="НЭО"/>
    <n v="24.6"/>
    <n v="29.02"/>
    <n v="21.3"/>
    <n v="25.34"/>
    <n v="50.32"/>
    <n v="25.72"/>
  </r>
  <r>
    <x v="1"/>
    <d v="1899-12-30T15:12:00"/>
    <x v="0"/>
    <s v="С692ЕТ198"/>
    <s v="НЭО"/>
    <n v="21.36"/>
    <n v="31.24"/>
    <n v="18.09"/>
    <n v="22.46"/>
    <n v="49.33"/>
    <n v="27.97"/>
  </r>
  <r>
    <x v="1"/>
    <d v="1899-12-30T15:32:00"/>
    <x v="0"/>
    <s v="С812ВР198"/>
    <s v="НЭО"/>
    <n v="23.31"/>
    <n v="32.54"/>
    <n v="17.18"/>
    <n v="23.42"/>
    <n v="49.72"/>
    <n v="26.41"/>
  </r>
  <r>
    <x v="1"/>
    <d v="1899-12-30T17:05:00"/>
    <x v="0"/>
    <s v="Н503ВЕ198"/>
    <s v="НЭО"/>
    <n v="30.650000000000002"/>
    <n v="34.31"/>
    <n v="23.36"/>
    <n v="33.06"/>
    <n v="57.67"/>
    <n v="27.02"/>
  </r>
  <r>
    <x v="2"/>
    <d v="1899-12-30T07:54:00"/>
    <x v="0"/>
    <s v="С865ЕТ198"/>
    <s v="НЭО"/>
    <n v="17.77"/>
    <n v="28.53"/>
    <n v="16.899999999999999"/>
    <n v="17.440000000000001"/>
    <n v="45.43"/>
    <n v="27.66"/>
  </r>
  <r>
    <x v="2"/>
    <d v="1899-12-30T08:13:00"/>
    <x v="0"/>
    <s v="С005ВР198"/>
    <s v="НЭО"/>
    <n v="20.150000000000006"/>
    <n v="30.51"/>
    <n v="17.53"/>
    <n v="22.92"/>
    <n v="48.040000000000006"/>
    <n v="27.89"/>
  </r>
  <r>
    <x v="2"/>
    <d v="1899-12-30T08:19:00"/>
    <x v="0"/>
    <s v="С940ЕТ198"/>
    <s v="НЭО"/>
    <n v="18.259999999999998"/>
    <n v="26.55"/>
    <n v="18.5"/>
    <n v="16.78"/>
    <n v="45.05"/>
    <n v="26.79"/>
  </r>
  <r>
    <x v="2"/>
    <d v="1899-12-30T08:24:00"/>
    <x v="1"/>
    <s v="Н506ВЕ198"/>
    <s v="НЭО"/>
    <n v="24.009999999999998"/>
    <n v="31.52"/>
    <n v="20.39"/>
    <n v="27.9"/>
    <n v="51.91"/>
    <n v="27.9"/>
  </r>
  <r>
    <x v="2"/>
    <d v="1899-12-30T08:30:00"/>
    <x v="1"/>
    <s v="С913ВР198"/>
    <s v="НЭО"/>
    <n v="21.270000000000003"/>
    <n v="28.86"/>
    <n v="19.98"/>
    <n v="23.22"/>
    <n v="48.84"/>
    <n v="27.57"/>
  </r>
  <r>
    <x v="2"/>
    <d v="1899-12-30T08:34:00"/>
    <x v="0"/>
    <s v="С848ВР198"/>
    <s v="НЭО"/>
    <n v="27.269999999999996"/>
    <n v="32.15"/>
    <n v="20.83"/>
    <n v="30.08"/>
    <n v="52.98"/>
    <n v="25.71"/>
  </r>
  <r>
    <x v="2"/>
    <d v="1899-12-30T08:41:00"/>
    <x v="1"/>
    <s v="Н503ВЕ198"/>
    <s v="НЭО"/>
    <n v="19.359999999999996"/>
    <n v="27.56"/>
    <n v="19.489999999999998"/>
    <n v="20.28"/>
    <n v="47.05"/>
    <n v="27.69"/>
  </r>
  <r>
    <x v="2"/>
    <d v="1899-12-30T08:45:00"/>
    <x v="0"/>
    <s v="С812ВР198"/>
    <s v="НЭО"/>
    <n v="22.539999999999996"/>
    <n v="31.53"/>
    <n v="18.13"/>
    <n v="25.18"/>
    <n v="49.66"/>
    <n v="27.12"/>
  </r>
  <r>
    <x v="2"/>
    <d v="1899-12-30T08:51:00"/>
    <x v="0"/>
    <s v="С045КВ198"/>
    <s v="НЭО"/>
    <n v="22.38"/>
    <n v="32.97"/>
    <n v="15.46"/>
    <n v="22.16"/>
    <n v="48.43"/>
    <n v="26.05"/>
  </r>
  <r>
    <x v="2"/>
    <d v="1899-12-30T08:59:00"/>
    <x v="0"/>
    <s v="С692ЕТ198"/>
    <s v="НЭО"/>
    <n v="26.299999999999997"/>
    <n v="31.91"/>
    <n v="21.25"/>
    <n v="28.5"/>
    <n v="53.16"/>
    <n v="26.86"/>
  </r>
  <r>
    <x v="2"/>
    <d v="1899-12-30T09:05:00"/>
    <x v="0"/>
    <s v="С897ЕТ198"/>
    <s v="НЭО"/>
    <n v="20.309999999999999"/>
    <n v="26.81"/>
    <n v="19.8"/>
    <n v="20.78"/>
    <n v="46.61"/>
    <n v="26.3"/>
  </r>
  <r>
    <x v="2"/>
    <d v="1899-12-30T09:12:00"/>
    <x v="1"/>
    <s v="С105ВР198"/>
    <s v="НЭО"/>
    <n v="18.489999999999998"/>
    <n v="27.4"/>
    <n v="18.32"/>
    <n v="18.739999999999998"/>
    <n v="45.72"/>
    <n v="27.23"/>
  </r>
  <r>
    <x v="2"/>
    <d v="1900-01-08T04:33:36"/>
    <x v="1"/>
    <s v="Н524ВЕ198"/>
    <s v="НЭО"/>
    <n v="23.509999999999998"/>
    <n v="28.97"/>
    <n v="22.71"/>
    <n v="26.08"/>
    <n v="51.68"/>
    <n v="28.17"/>
  </r>
  <r>
    <x v="2"/>
    <d v="1899-12-30T11:01:00"/>
    <x v="0"/>
    <s v="С865ЕТ198"/>
    <s v="НЭО"/>
    <n v="19.309999999999999"/>
    <n v="28.76"/>
    <n v="17.989999999999998"/>
    <n v="26.82"/>
    <n v="46.75"/>
    <n v="27.44"/>
  </r>
  <r>
    <x v="2"/>
    <d v="1899-12-30T11:40:00"/>
    <x v="0"/>
    <s v="С005ВР198"/>
    <s v="НЭО"/>
    <n v="23.049999999999997"/>
    <n v="31.95"/>
    <n v="18.68"/>
    <n v="24.54"/>
    <n v="50.629999999999995"/>
    <n v="27.58"/>
  </r>
  <r>
    <x v="2"/>
    <d v="1899-12-30T11:48:00"/>
    <x v="0"/>
    <s v="Н487ВЕ198"/>
    <s v="НЭО"/>
    <n v="30.749999999999996"/>
    <n v="33.56"/>
    <n v="24.24"/>
    <n v="33.200000000000003"/>
    <n v="57.8"/>
    <n v="27.05"/>
  </r>
  <r>
    <x v="2"/>
    <d v="1899-12-30T13:12:00"/>
    <x v="0"/>
    <s v="С848ВР198"/>
    <s v="НЭО"/>
    <n v="20.639999999999993"/>
    <n v="24.77"/>
    <n v="21.58"/>
    <n v="21.12"/>
    <n v="46.349999999999994"/>
    <n v="25.71"/>
  </r>
  <r>
    <x v="2"/>
    <d v="1899-12-30T13:20:00"/>
    <x v="0"/>
    <s v="С940ЕТ198"/>
    <s v="НЭО"/>
    <n v="22.49"/>
    <n v="30.53"/>
    <n v="18.97"/>
    <n v="26.1"/>
    <n v="49.5"/>
    <n v="27.01"/>
  </r>
  <r>
    <x v="2"/>
    <d v="1899-12-30T13:26:00"/>
    <x v="0"/>
    <s v="С812ВР198"/>
    <s v="НЭО"/>
    <n v="19.03"/>
    <n v="26.5"/>
    <n v="19.96"/>
    <n v="21.14"/>
    <n v="46.46"/>
    <n v="27.43"/>
  </r>
  <r>
    <x v="2"/>
    <d v="1899-12-30T13:38:00"/>
    <x v="0"/>
    <s v="С045КВ198"/>
    <s v="НЭО"/>
    <n v="27.26"/>
    <n v="31.58"/>
    <n v="21.73"/>
    <n v="30.14"/>
    <n v="53.31"/>
    <n v="26.05"/>
  </r>
  <r>
    <x v="2"/>
    <d v="1899-12-30T13:42:00"/>
    <x v="0"/>
    <s v="С692ЕТ198"/>
    <s v="НЭО"/>
    <n v="17.490000000000002"/>
    <n v="27.76"/>
    <n v="16.59"/>
    <n v="17.72"/>
    <n v="44.35"/>
    <n v="26.86"/>
  </r>
  <r>
    <x v="2"/>
    <d v="1899-12-30T13:48:00"/>
    <x v="0"/>
    <s v="С897ЕТ198"/>
    <s v="НЭО"/>
    <n v="23.120000000000005"/>
    <n v="32.6"/>
    <n v="17.989999999999998"/>
    <n v="20.22"/>
    <n v="50.59"/>
    <n v="27.47"/>
  </r>
  <r>
    <x v="2"/>
    <d v="1899-12-30T14:10:00"/>
    <x v="0"/>
    <s v="Н506ВЕ198"/>
    <s v="НЭО"/>
    <n v="17.579999999999998"/>
    <n v="26.49"/>
    <n v="18.989999999999998"/>
    <n v="18.059999999999999"/>
    <n v="45.48"/>
    <n v="27.9"/>
  </r>
  <r>
    <x v="2"/>
    <d v="1899-12-30T14:19:00"/>
    <x v="0"/>
    <s v="С913ВР198"/>
    <s v="НЭО"/>
    <n v="21.29"/>
    <n v="30.91"/>
    <n v="17.95"/>
    <n v="24.48"/>
    <n v="48.86"/>
    <n v="27.57"/>
  </r>
  <r>
    <x v="2"/>
    <d v="1899-12-30T14:29:00"/>
    <x v="0"/>
    <s v="С105ВР198"/>
    <s v="НЭО"/>
    <n v="27.459999999999997"/>
    <n v="31.54"/>
    <n v="21.73"/>
    <n v="30.14"/>
    <n v="53.269999999999996"/>
    <n v="25.81"/>
  </r>
  <r>
    <x v="2"/>
    <d v="1899-12-30T14:59:00"/>
    <x v="0"/>
    <s v="Н524ВЕ198"/>
    <s v="НЭО"/>
    <n v="15.819999999999993"/>
    <n v="27.43"/>
    <n v="16.809999999999999"/>
    <n v="16.22"/>
    <n v="44.239999999999995"/>
    <n v="28.42"/>
  </r>
  <r>
    <x v="2"/>
    <d v="1899-12-30T16:18:00"/>
    <x v="0"/>
    <s v="С005ВР198"/>
    <s v="НЭО"/>
    <n v="18.38"/>
    <n v="28.62"/>
    <n v="16.559999999999999"/>
    <n v="17.78"/>
    <n v="45.18"/>
    <n v="26.8"/>
  </r>
  <r>
    <x v="2"/>
    <d v="1899-12-30T16:26:00"/>
    <x v="0"/>
    <s v="С865ЕТ198"/>
    <s v="НЭО"/>
    <n v="21.819999999999997"/>
    <n v="30.32"/>
    <n v="18.48"/>
    <n v="23.66"/>
    <n v="48.8"/>
    <n v="26.98"/>
  </r>
  <r>
    <x v="3"/>
    <d v="1899-12-30T07:55:00"/>
    <x v="0"/>
    <s v="Н487ВЕ198"/>
    <s v="НЭО"/>
    <n v="24.119999999999997"/>
    <n v="33.619999999999997"/>
    <n v="18.420000000000002"/>
    <n v="26.28"/>
    <n v="52.04"/>
    <n v="27.92"/>
  </r>
  <r>
    <x v="3"/>
    <d v="1899-12-30T08:01:00"/>
    <x v="0"/>
    <s v="С865ЕТ198"/>
    <s v="НЭО"/>
    <n v="25.66"/>
    <n v="30.5"/>
    <n v="21.43"/>
    <n v="26.06"/>
    <n v="51.93"/>
    <n v="26.27"/>
  </r>
  <r>
    <x v="3"/>
    <d v="1899-12-30T08:07:00"/>
    <x v="0"/>
    <s v="С848ВР198"/>
    <s v="НЭО"/>
    <n v="30.400000000000006"/>
    <n v="32.61"/>
    <n v="24.01"/>
    <n v="32.46"/>
    <n v="56.620000000000005"/>
    <n v="26.22"/>
  </r>
  <r>
    <x v="3"/>
    <d v="1899-12-30T08:14:00"/>
    <x v="0"/>
    <s v="Н503ВЕ198"/>
    <s v="НЭО"/>
    <n v="18.46"/>
    <n v="30.21"/>
    <n v="16.96"/>
    <n v="19.5"/>
    <n v="47.17"/>
    <n v="28.71"/>
  </r>
  <r>
    <x v="3"/>
    <d v="1899-12-30T08:24:00"/>
    <x v="0"/>
    <s v="С005ВР198"/>
    <s v="НЭО"/>
    <n v="25.43"/>
    <n v="28.32"/>
    <n v="23.82"/>
    <n v="27.06"/>
    <n v="52.14"/>
    <n v="26.71"/>
  </r>
  <r>
    <x v="3"/>
    <d v="1899-12-30T08:30:00"/>
    <x v="1"/>
    <s v="С940ЕТ198"/>
    <s v="НЭО"/>
    <n v="21.789999999999996"/>
    <n v="26.16"/>
    <n v="22.64"/>
    <n v="22.5"/>
    <n v="48.8"/>
    <n v="27.01"/>
  </r>
  <r>
    <x v="3"/>
    <d v="1899-12-30T08:36:00"/>
    <x v="0"/>
    <s v="С812ВР198"/>
    <s v="НЭО"/>
    <n v="22.69"/>
    <n v="31.5"/>
    <n v="17.600000000000001"/>
    <n v="23.92"/>
    <n v="49.1"/>
    <n v="26.41"/>
  </r>
  <r>
    <x v="3"/>
    <d v="1899-12-30T08:42:00"/>
    <x v="0"/>
    <s v="Н506ВЕ198"/>
    <s v="НЭО"/>
    <n v="22.300000000000004"/>
    <n v="32.69"/>
    <n v="17.510000000000002"/>
    <n v="24.34"/>
    <n v="50.2"/>
    <n v="27.9"/>
  </r>
  <r>
    <x v="3"/>
    <d v="1899-12-30T08:50:00"/>
    <x v="0"/>
    <s v="С692ЕТ198"/>
    <s v="НЭО"/>
    <n v="25.620000000000005"/>
    <n v="34.090000000000003"/>
    <n v="18.39"/>
    <n v="26.42"/>
    <n v="52.480000000000004"/>
    <n v="26.86"/>
  </r>
  <r>
    <x v="3"/>
    <d v="1899-12-30T08:56:00"/>
    <x v="1"/>
    <s v="С897ЕТ198"/>
    <s v="НЭО"/>
    <n v="16.409999999999997"/>
    <n v="27.83"/>
    <n v="16.05"/>
    <n v="16.84"/>
    <n v="43.879999999999995"/>
    <n v="27.47"/>
  </r>
  <r>
    <x v="3"/>
    <d v="1899-12-30T09:03:00"/>
    <x v="1"/>
    <s v="С913ВР198"/>
    <s v="НЭО"/>
    <n v="19.72"/>
    <n v="31.92"/>
    <n v="15.12"/>
    <n v="21.3"/>
    <n v="47.04"/>
    <n v="27.32"/>
  </r>
  <r>
    <x v="3"/>
    <d v="1899-12-30T09:11:00"/>
    <x v="0"/>
    <s v="С105ВР198"/>
    <s v="НЭО"/>
    <n v="20.389999999999993"/>
    <n v="29.36"/>
    <n v="18.489999999999998"/>
    <n v="22.34"/>
    <n v="47.849999999999994"/>
    <n v="27.46"/>
  </r>
  <r>
    <x v="3"/>
    <d v="1899-12-30T09:20:00"/>
    <x v="1"/>
    <s v="С045КВ198"/>
    <s v="НЭО"/>
    <n v="16.04"/>
    <n v="26.79"/>
    <n v="16.47"/>
    <n v="16.54"/>
    <n v="43.26"/>
    <n v="27.22"/>
  </r>
  <r>
    <x v="3"/>
    <d v="1899-12-30T09:27:00"/>
    <x v="0"/>
    <s v="Н524ВЕ198"/>
    <s v="НЭО"/>
    <n v="26.549999999999997"/>
    <n v="32.57"/>
    <n v="20.98"/>
    <n v="29.16"/>
    <n v="53.55"/>
    <n v="27"/>
  </r>
  <r>
    <x v="3"/>
    <d v="1899-12-30T12:43:00"/>
    <x v="0"/>
    <s v="С005ВР198"/>
    <s v="НЭО"/>
    <n v="23.570000000000004"/>
    <n v="31.57"/>
    <n v="18.739999999999998"/>
    <n v="25.54"/>
    <n v="50.31"/>
    <n v="26.74"/>
  </r>
  <r>
    <x v="3"/>
    <d v="1899-12-30T12:49:00"/>
    <x v="0"/>
    <s v="С865ЕТ198"/>
    <s v="НЭО"/>
    <n v="19.46"/>
    <n v="26.89"/>
    <n v="19.64"/>
    <n v="21.7"/>
    <n v="46.53"/>
    <n v="27.07"/>
  </r>
  <r>
    <x v="3"/>
    <d v="1899-12-30T12:56:00"/>
    <x v="0"/>
    <s v="Н487ВЕ198"/>
    <s v="НЭО"/>
    <n v="20.619999999999997"/>
    <n v="32.69"/>
    <n v="15.85"/>
    <n v="23.64"/>
    <n v="48.54"/>
    <n v="27.92"/>
  </r>
  <r>
    <x v="3"/>
    <d v="1899-12-30T13:27:00"/>
    <x v="0"/>
    <s v="С105ВР198"/>
    <s v="НЭО"/>
    <n v="20.049999999999997"/>
    <n v="27.58"/>
    <n v="19.39"/>
    <n v="21.68"/>
    <n v="46.97"/>
    <n v="26.92"/>
  </r>
  <r>
    <x v="3"/>
    <d v="1899-12-30T13:59:00"/>
    <x v="0"/>
    <s v="Н503ВЕ198"/>
    <s v="НЭО"/>
    <n v="23.769999999999996"/>
    <n v="33.159999999999997"/>
    <n v="18.61"/>
    <n v="26.44"/>
    <n v="51.769999999999996"/>
    <n v="28"/>
  </r>
  <r>
    <x v="3"/>
    <d v="1899-12-30T14:19:00"/>
    <x v="0"/>
    <s v="Н506ВЕ198"/>
    <s v="НЭО"/>
    <n v="20.979999999999993"/>
    <n v="27.86"/>
    <n v="20.74"/>
    <n v="22.58"/>
    <n v="48.599999999999994"/>
    <n v="27.62"/>
  </r>
  <r>
    <x v="3"/>
    <d v="1899-12-30T14:30:00"/>
    <x v="0"/>
    <s v="С812ВР198"/>
    <s v="НЭО"/>
    <n v="17.020000000000003"/>
    <n v="25.7"/>
    <n v="18.75"/>
    <n v="18.88"/>
    <n v="44.45"/>
    <n v="27.43"/>
  </r>
  <r>
    <x v="3"/>
    <d v="1899-12-30T15:10:00"/>
    <x v="0"/>
    <s v="С692ЕТ198"/>
    <s v="НЭО"/>
    <n v="21.67"/>
    <n v="32.06"/>
    <n v="16.47"/>
    <n v="23.16"/>
    <n v="48.53"/>
    <n v="26.86"/>
  </r>
  <r>
    <x v="3"/>
    <d v="1899-12-30T15:31:00"/>
    <x v="0"/>
    <s v="Н524ВЕ198"/>
    <s v="НЭО"/>
    <n v="16.260000000000002"/>
    <n v="25.32"/>
    <n v="18.96"/>
    <n v="18.72"/>
    <n v="44.28"/>
    <n v="28.02"/>
  </r>
  <r>
    <x v="4"/>
    <d v="1899-12-30T07:40:00"/>
    <x v="0"/>
    <s v="Н487ВЕ198"/>
    <s v="НЭО"/>
    <n v="18.03"/>
    <n v="27.14"/>
    <n v="18.809999999999999"/>
    <n v="20.18"/>
    <n v="45.95"/>
    <n v="27.92"/>
  </r>
  <r>
    <x v="4"/>
    <d v="1899-12-30T07:45:00"/>
    <x v="0"/>
    <s v="С865ЕТ198"/>
    <s v="НЭО"/>
    <n v="17.920000000000002"/>
    <n v="26.04"/>
    <n v="18.670000000000002"/>
    <n v="18.66"/>
    <n v="44.71"/>
    <n v="26.79"/>
  </r>
  <r>
    <x v="4"/>
    <d v="1899-12-30T07:55:00"/>
    <x v="0"/>
    <s v="С005ВР198"/>
    <s v="НЭО"/>
    <n v="19.53"/>
    <n v="29.46"/>
    <n v="17.649999999999999"/>
    <n v="22.26"/>
    <n v="47.11"/>
    <n v="27.58"/>
  </r>
  <r>
    <x v="4"/>
    <d v="1899-12-30T08:01:00"/>
    <x v="0"/>
    <s v="С913ВР198"/>
    <s v="НЭО"/>
    <n v="20.84"/>
    <n v="32.08"/>
    <n v="16.39"/>
    <n v="24.14"/>
    <n v="48.47"/>
    <n v="27.63"/>
  </r>
  <r>
    <x v="4"/>
    <d v="1899-12-30T08:14:00"/>
    <x v="1"/>
    <s v="С848ВР198"/>
    <s v="НЭО"/>
    <n v="19.239999999999998"/>
    <n v="28.44"/>
    <n v="16.36"/>
    <n v="20.12"/>
    <n v="44.8"/>
    <n v="25.56"/>
  </r>
  <r>
    <x v="4"/>
    <d v="1899-12-30T08:26:00"/>
    <x v="0"/>
    <s v="С105ВР198"/>
    <s v="НЭО"/>
    <n v="26.710000000000004"/>
    <n v="31.04"/>
    <n v="22.44"/>
    <n v="29.56"/>
    <n v="53.480000000000004"/>
    <n v="26.77"/>
  </r>
  <r>
    <x v="4"/>
    <d v="1899-12-30T08:31:00"/>
    <x v="0"/>
    <s v="Н503ВЕ198"/>
    <s v="НЭО"/>
    <n v="17.989999999999998"/>
    <n v="28.3"/>
    <n v="17.38"/>
    <n v="19.14"/>
    <n v="45.68"/>
    <n v="27.69"/>
  </r>
  <r>
    <x v="4"/>
    <d v="1899-12-30T08:36:00"/>
    <x v="0"/>
    <s v="С940ЕТ198"/>
    <s v="НЭО"/>
    <n v="20.319999999999997"/>
    <n v="27.95"/>
    <n v="19.07"/>
    <n v="21.16"/>
    <n v="47.019999999999996"/>
    <n v="26.7"/>
  </r>
  <r>
    <x v="4"/>
    <d v="1899-12-30T08:42:00"/>
    <x v="0"/>
    <s v="С692ЕТ198"/>
    <s v="НЭО"/>
    <n v="31.220000000000002"/>
    <n v="34.700000000000003"/>
    <n v="22.82"/>
    <n v="31.92"/>
    <n v="57.52"/>
    <n v="26.3"/>
  </r>
  <r>
    <x v="4"/>
    <d v="1899-12-30T08:48:00"/>
    <x v="0"/>
    <s v="С045КВ198"/>
    <s v="НЭО"/>
    <n v="18.389999999999997"/>
    <n v="27.74"/>
    <n v="16.7"/>
    <n v="17.86"/>
    <n v="44.44"/>
    <n v="26.05"/>
  </r>
  <r>
    <x v="4"/>
    <d v="1899-12-30T08:51:00"/>
    <x v="0"/>
    <s v="С897ЕТ198"/>
    <s v="НЭО"/>
    <n v="30.570000000000004"/>
    <n v="34.31"/>
    <n v="22.56"/>
    <n v="32.4"/>
    <n v="56.870000000000005"/>
    <n v="26.3"/>
  </r>
  <r>
    <x v="4"/>
    <d v="1899-12-30T09:02:00"/>
    <x v="1"/>
    <s v="Н524ВЕ198"/>
    <s v="НЭО"/>
    <n v="20.009999999999998"/>
    <n v="27.4"/>
    <n v="21.03"/>
    <n v="22.72"/>
    <n v="48.43"/>
    <n v="28.42"/>
  </r>
  <r>
    <x v="4"/>
    <d v="1899-12-30T09:14:00"/>
    <x v="1"/>
    <s v="Н506ВЕ198"/>
    <s v="НЭО"/>
    <n v="20.830000000000002"/>
    <n v="29.94"/>
    <n v="19.59"/>
    <n v="23.24"/>
    <n v="49.53"/>
    <n v="28.7"/>
  </r>
  <r>
    <x v="4"/>
    <d v="1899-12-30T09:17:00"/>
    <x v="1"/>
    <s v="С812ВР198"/>
    <s v="НЭО"/>
    <n v="18.47"/>
    <n v="30.67"/>
    <n v="15.94"/>
    <n v="20.260000000000002"/>
    <n v="46.61"/>
    <n v="28.14"/>
  </r>
  <r>
    <x v="4"/>
    <d v="1899-12-30T12:13:00"/>
    <x v="0"/>
    <s v="С105ВР198"/>
    <s v="НЭО"/>
    <n v="24.13"/>
    <n v="31.65"/>
    <n v="19.25"/>
    <n v="26.74"/>
    <n v="50.9"/>
    <n v="26.77"/>
  </r>
  <r>
    <x v="4"/>
    <d v="1899-12-30T12:20:00"/>
    <x v="0"/>
    <s v="С005ВР198"/>
    <s v="НЭО"/>
    <n v="18.61"/>
    <n v="29.24"/>
    <n v="16.95"/>
    <n v="22.24"/>
    <n v="46.19"/>
    <n v="27.58"/>
  </r>
  <r>
    <x v="4"/>
    <d v="1899-12-30T12:29:00"/>
    <x v="0"/>
    <s v="Н487ВЕ198"/>
    <s v="НЭО"/>
    <n v="16.670000000000002"/>
    <n v="27.89"/>
    <n v="16.7"/>
    <n v="19.68"/>
    <n v="44.59"/>
    <n v="27.92"/>
  </r>
  <r>
    <x v="4"/>
    <d v="1899-12-30T12:32:00"/>
    <x v="0"/>
    <s v="С913ВР198"/>
    <s v="НЭО"/>
    <n v="14.809999999999995"/>
    <n v="26.36"/>
    <n v="15.77"/>
    <n v="17.100000000000001"/>
    <n v="42.129999999999995"/>
    <n v="27.32"/>
  </r>
  <r>
    <x v="4"/>
    <d v="1899-12-30T12:43:00"/>
    <x v="0"/>
    <s v="С865ЕТ198"/>
    <s v="НЭО"/>
    <n v="21.74"/>
    <n v="26.08"/>
    <n v="21.28"/>
    <n v="24.66"/>
    <n v="47.36"/>
    <n v="25.62"/>
  </r>
  <r>
    <x v="4"/>
    <d v="1899-12-30T12:48:00"/>
    <x v="0"/>
    <s v="С692ЕТ198"/>
    <s v="НЭО"/>
    <n v="18.45"/>
    <n v="28.56"/>
    <n v="16.190000000000001"/>
    <n v="20.059999999999999"/>
    <n v="44.75"/>
    <n v="26.3"/>
  </r>
  <r>
    <x v="4"/>
    <d v="1899-12-30T13:13:00"/>
    <x v="0"/>
    <s v="С940ЕТ198"/>
    <s v="НЭО"/>
    <n v="25.23"/>
    <n v="30.07"/>
    <n v="21.15"/>
    <n v="27.08"/>
    <n v="51.22"/>
    <n v="25.99"/>
  </r>
  <r>
    <x v="4"/>
    <d v="1899-12-30T13:51:00"/>
    <x v="0"/>
    <s v="Н503ВЕ198"/>
    <s v="НЭО"/>
    <n v="23.820000000000004"/>
    <n v="29.51"/>
    <n v="22"/>
    <n v="25.8"/>
    <n v="51.510000000000005"/>
    <n v="27.69"/>
  </r>
  <r>
    <x v="4"/>
    <d v="1899-12-30T14:01:00"/>
    <x v="0"/>
    <s v="С897ЕТ198"/>
    <s v="НЭО"/>
    <n v="15.669999999999998"/>
    <n v="26.18"/>
    <n v="15.94"/>
    <n v="16.940000000000001"/>
    <n v="42.12"/>
    <n v="26.45"/>
  </r>
  <r>
    <x v="4"/>
    <d v="1899-12-30T14:05:00"/>
    <x v="0"/>
    <s v="С045КВ198"/>
    <s v="НЭО"/>
    <n v="23.129999999999992"/>
    <n v="32.44"/>
    <n v="16.739999999999998"/>
    <n v="24.36"/>
    <n v="49.179999999999993"/>
    <n v="26.05"/>
  </r>
  <r>
    <x v="4"/>
    <d v="1899-12-30T14:17:00"/>
    <x v="0"/>
    <s v="С848ВР198"/>
    <s v="НЭО"/>
    <n v="19.05"/>
    <n v="28.52"/>
    <n v="17.41"/>
    <n v="20.84"/>
    <n v="45.93"/>
    <n v="26.88"/>
  </r>
  <r>
    <x v="4"/>
    <d v="1899-12-30T16:10:00"/>
    <x v="0"/>
    <s v="С865ЕТ198"/>
    <s v="НЭО"/>
    <n v="24.090000000000003"/>
    <n v="32.1"/>
    <n v="18.63"/>
    <n v="28.24"/>
    <n v="50.730000000000004"/>
    <n v="26.64"/>
  </r>
  <r>
    <x v="4"/>
    <d v="1899-12-30T16:20:00"/>
    <x v="0"/>
    <s v="С913ВР198"/>
    <s v="НЭО"/>
    <n v="19.889999999999993"/>
    <n v="30.47"/>
    <n v="16.38"/>
    <n v="21.9"/>
    <n v="46.849999999999994"/>
    <n v="26.96"/>
  </r>
  <r>
    <x v="4"/>
    <d v="1899-12-30T16:29:00"/>
    <x v="0"/>
    <s v="Н487ВЕ198"/>
    <s v="НЭО"/>
    <n v="14.129999999999995"/>
    <n v="24.86"/>
    <n v="17.190000000000001"/>
    <n v="18.54"/>
    <n v="42.05"/>
    <n v="27.92"/>
  </r>
  <r>
    <x v="4"/>
    <d v="1899-12-30T16:41:00"/>
    <x v="0"/>
    <s v="С005ВР198"/>
    <s v="НЭО"/>
    <n v="17.860000000000003"/>
    <n v="24.44"/>
    <n v="20.010000000000002"/>
    <n v="18.22"/>
    <n v="44.45"/>
    <n v="26.59"/>
  </r>
  <r>
    <x v="5"/>
    <m/>
    <x v="2"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3">
  <r>
    <x v="0"/>
    <x v="0"/>
    <s v="ЭКО ЛЭНД ООО"/>
    <s v="Площадка Парнас"/>
    <s v="ЭКОВАСТ ООО"/>
    <n v="16760"/>
    <n v="12320"/>
    <n v="4440"/>
    <s v="КГО"/>
    <s v="Дебрис"/>
  </r>
  <r>
    <x v="0"/>
    <x v="1"/>
    <s v="ЭКО ЛЭНД ООО"/>
    <s v="Площадка Парнас"/>
    <s v="ЭКОВАСТ ООО"/>
    <n v="17080"/>
    <n v="14720"/>
    <n v="2360"/>
    <s v="КГО"/>
    <s v="Петро-Васт ПКФ"/>
  </r>
  <r>
    <x v="0"/>
    <x v="2"/>
    <s v="ЭКО ЛЭНД ООО"/>
    <s v="Площадка Парнас"/>
    <s v="ЭКОВАСТ ООО"/>
    <n v="6540"/>
    <n v="5640"/>
    <n v="900"/>
    <s v="ТБО"/>
    <s v="Дебрис"/>
  </r>
  <r>
    <x v="0"/>
    <x v="0"/>
    <s v="ЭКО ЛЭНД ООО"/>
    <s v="Площадка Парнас"/>
    <s v="ЭКОВАСТ ООО"/>
    <n v="19360"/>
    <n v="12500"/>
    <n v="6860"/>
    <s v="КГО"/>
    <s v="Дебрис"/>
  </r>
  <r>
    <x v="0"/>
    <x v="3"/>
    <s v="ЭКО ЛЭНД ООО"/>
    <s v="Площадка Парнас"/>
    <s v="ЭКОВАСТ ООО"/>
    <n v="20200"/>
    <n v="15520"/>
    <n v="4680"/>
    <s v="КГО"/>
    <s v="Дебрис"/>
  </r>
  <r>
    <x v="0"/>
    <x v="0"/>
    <s v="ЭКО ЛЭНД ООО"/>
    <s v="Площадка Парнас"/>
    <s v="ЭКОВАСТ ООО"/>
    <n v="19460"/>
    <n v="12260"/>
    <n v="7200"/>
    <s v="КГО"/>
    <s v="Дебрис"/>
  </r>
  <r>
    <x v="0"/>
    <x v="4"/>
    <s v="ЭкоВаст ООО"/>
    <s v="Площадка Парнас"/>
    <s v="ЭКОВАСТ ООО"/>
    <n v="16380"/>
    <n v="14900"/>
    <n v="1480"/>
    <s v="КГО"/>
    <s v="Петро-Васт ПКФ"/>
  </r>
  <r>
    <x v="0"/>
    <x v="5"/>
    <s v="ЭКО ЛЭНД ООО"/>
    <s v="Площадка Парнас"/>
    <s v="ЭКОВАСТ ООО"/>
    <n v="17860"/>
    <n v="14840"/>
    <n v="3020"/>
    <s v="КГО"/>
    <s v="Петро-Васт ПКФ"/>
  </r>
  <r>
    <x v="0"/>
    <x v="3"/>
    <s v="ЭКО ЛЭНД ООО"/>
    <s v="Площадка Парнас"/>
    <s v="ЭКОВАСТ ООО"/>
    <n v="21980"/>
    <n v="15700"/>
    <n v="6280"/>
    <s v="КГО"/>
    <s v="Дебрис"/>
  </r>
  <r>
    <x v="0"/>
    <x v="0"/>
    <s v="ЭКО ЛЭНД ООО"/>
    <s v="Площадка Парнас"/>
    <s v="ЭКОВАСТ ООО"/>
    <n v="18300"/>
    <n v="12380"/>
    <n v="5920"/>
    <s v="КГО"/>
    <s v="Дебрис"/>
  </r>
  <r>
    <x v="0"/>
    <x v="6"/>
    <s v="ЭкоВаст ООО"/>
    <s v="Площадка Парнас"/>
    <s v="ЭКОВАСТ ООО"/>
    <n v="26240"/>
    <n v="16200"/>
    <n v="10040"/>
    <s v="КГО"/>
    <s v="Петро-Васт ПКФ"/>
  </r>
  <r>
    <x v="0"/>
    <x v="7"/>
    <s v="ЭКО ЛЭНД ООО"/>
    <s v="Площадка Парнас"/>
    <s v="ЭКОВАСТ ООО"/>
    <n v="23160"/>
    <n v="13060"/>
    <n v="10100"/>
    <s v="ТБО"/>
    <s v="ШАТЦ ООО"/>
  </r>
  <r>
    <x v="0"/>
    <x v="8"/>
    <s v="ЭкоВаст ООО"/>
    <s v="Площадка Парнас"/>
    <s v="ЭКОВАСТ ООО"/>
    <n v="26240"/>
    <n v="15720"/>
    <n v="10520"/>
    <s v="КГО"/>
    <s v="Курортный берег СПб ГУ "/>
  </r>
  <r>
    <x v="0"/>
    <x v="0"/>
    <s v="ЭКО ЛЭНД ООО"/>
    <s v="Площадка Парнас"/>
    <s v="ЭКОВАСТ ООО"/>
    <n v="17360"/>
    <n v="12500"/>
    <n v="4860"/>
    <s v="КГО"/>
    <s v="Дебрис"/>
  </r>
  <r>
    <x v="0"/>
    <x v="4"/>
    <s v="ЭкоВаст ООО"/>
    <s v="Площадка Парнас"/>
    <s v="ЭКОВАСТ ООО"/>
    <n v="20440"/>
    <n v="15020"/>
    <n v="5420"/>
    <s v="КГО"/>
    <s v="Петро-Васт ПКФ"/>
  </r>
  <r>
    <x v="0"/>
    <x v="3"/>
    <s v="ЭКО ЛЭНД ООО"/>
    <s v="Площадка Парнас"/>
    <s v="ЭКОВАСТ ООО"/>
    <n v="19960"/>
    <n v="15960"/>
    <n v="4000"/>
    <s v="КГО"/>
    <s v="Дебрис"/>
  </r>
  <r>
    <x v="0"/>
    <x v="9"/>
    <s v="ЭКО ЛЭНД ООО"/>
    <s v="Площадка Парнас"/>
    <s v="ЭКОВАСТ ООО"/>
    <n v="21840"/>
    <n v="13060"/>
    <n v="8780"/>
    <s v="ТБО"/>
    <s v="Петро-Васт ПКФ"/>
  </r>
  <r>
    <x v="0"/>
    <x v="10"/>
    <s v="НЭО"/>
    <s v="Площадка Парнас"/>
    <s v="ЭКОВАСТ ООО"/>
    <n v="2860"/>
    <n v="2300"/>
    <n v="560"/>
    <s v="КГО"/>
    <s v="НЭО АО"/>
  </r>
  <r>
    <x v="0"/>
    <x v="1"/>
    <s v="ЭКО ЛЭНД ООО"/>
    <s v="Площадка Парнас"/>
    <s v="ЭКОВАСТ ООО"/>
    <n v="18700"/>
    <n v="14800"/>
    <n v="3900"/>
    <s v="КГО"/>
    <s v="Петро-Васт ПКФ"/>
  </r>
  <r>
    <x v="0"/>
    <x v="11"/>
    <s v="ЭКО ЛЭНД ООО"/>
    <s v="Площадка Парнас"/>
    <s v="ЭКОВАСТ ООО"/>
    <n v="22240"/>
    <n v="13120"/>
    <n v="9120"/>
    <s v="ТБО"/>
    <s v="ШАТЦ ООО"/>
  </r>
  <r>
    <x v="0"/>
    <x v="12"/>
    <s v="НЭО"/>
    <s v="Площадка Парнас"/>
    <s v="ЭКОВАСТ ООО"/>
    <n v="6120"/>
    <n v="5140"/>
    <n v="980"/>
    <s v="КГО"/>
    <s v="ЭКО ЛЭНД ООО"/>
  </r>
  <r>
    <x v="0"/>
    <x v="13"/>
    <s v="ЭКО ЛЭНД ООО"/>
    <s v="Площадка Парнас"/>
    <s v="ЭКОВАСТ ООО"/>
    <n v="27680"/>
    <n v="15940"/>
    <n v="11740"/>
    <s v="ТБО"/>
    <s v="Петро-Васт ПКФ"/>
  </r>
  <r>
    <x v="0"/>
    <x v="5"/>
    <s v="ЭкоВаст ООО"/>
    <s v="Площадка Парнас"/>
    <s v="ЭКОВАСТ ООО"/>
    <n v="18160"/>
    <n v="14880"/>
    <n v="3280"/>
    <s v="КГО"/>
    <s v="Петро-Васт ПКФ"/>
  </r>
  <r>
    <x v="0"/>
    <x v="14"/>
    <s v="ЭКО ЛЭНД ООО"/>
    <s v="Площадка Парнас"/>
    <s v="ЭКОВАСТ ООО"/>
    <n v="18260"/>
    <n v="11620"/>
    <n v="6640"/>
    <s v="ТБО"/>
    <s v="Петро-Васт ПКФ"/>
  </r>
  <r>
    <x v="0"/>
    <x v="15"/>
    <s v="ЭКО ЛЭНД ООО"/>
    <s v="Площадка Парнас"/>
    <s v="ЭКОВАСТ ООО"/>
    <n v="16980"/>
    <n v="10720"/>
    <n v="6260"/>
    <s v="ТБО"/>
    <s v="Петро-Васт ПКФ"/>
  </r>
  <r>
    <x v="0"/>
    <x v="16"/>
    <s v="ЭкоВаст ООО"/>
    <s v="Площадка Парнас"/>
    <s v="ЭКОВАСТ ООО"/>
    <n v="26660"/>
    <n v="15440"/>
    <n v="11220"/>
    <s v="ТБО"/>
    <s v="Петро-Васт ПКФ"/>
  </r>
  <r>
    <x v="0"/>
    <x v="17"/>
    <s v="НЭО"/>
    <s v="Площадка Парнас"/>
    <s v="ЭКОВАСТ ООО"/>
    <n v="3660"/>
    <n v="2720"/>
    <n v="940"/>
    <s v="КГО"/>
    <s v="НЭО АО"/>
  </r>
  <r>
    <x v="0"/>
    <x v="18"/>
    <s v="ЭКО ЛЭНД ООО"/>
    <s v="Площадка Парнас"/>
    <s v="ЭКОВАСТ ООО"/>
    <n v="19060"/>
    <n v="14400"/>
    <n v="4660"/>
    <s v="КГО"/>
    <s v="Петро-Васт ПКФ"/>
  </r>
  <r>
    <x v="0"/>
    <x v="19"/>
    <s v="ЭКО ЛЭНД ООО"/>
    <s v="Площадка Парнас"/>
    <s v="ЭКОВАСТ ООО"/>
    <n v="27780"/>
    <n v="15600"/>
    <n v="12180"/>
    <s v="ТБО"/>
    <s v="Петро-Васт ПКФ"/>
  </r>
  <r>
    <x v="0"/>
    <x v="8"/>
    <s v="ЭкоВаст ООО"/>
    <s v="Площадка Парнас"/>
    <s v="ЭКОВАСТ ООО"/>
    <n v="21500"/>
    <n v="15540"/>
    <n v="5960"/>
    <s v="КГО"/>
    <s v="Курортный берег СПб ГУ "/>
  </r>
  <r>
    <x v="0"/>
    <x v="3"/>
    <s v="ЭКО ЛЭНД ООО"/>
    <s v="Площадка Парнас"/>
    <s v="ЭКОВАСТ ООО"/>
    <n v="19000"/>
    <n v="15760"/>
    <n v="3240"/>
    <s v="КГО"/>
    <s v="Дебрис"/>
  </r>
  <r>
    <x v="0"/>
    <x v="5"/>
    <s v="ЭкоВаст ООО"/>
    <s v="Площадка Парнас"/>
    <s v="ЭКОВАСТ ООО"/>
    <n v="18880"/>
    <n v="14880"/>
    <n v="4000"/>
    <s v="КГО"/>
    <s v="Петро-Васт ПКФ"/>
  </r>
  <r>
    <x v="0"/>
    <x v="1"/>
    <s v="ЭКО ЛЭНД ООО"/>
    <s v="Площадка Парнас"/>
    <s v="ЭКОВАСТ ООО"/>
    <n v="18380"/>
    <n v="14720"/>
    <n v="3660"/>
    <s v="КГО"/>
    <s v="Петро-Васт ПКФ"/>
  </r>
  <r>
    <x v="0"/>
    <x v="20"/>
    <s v="ЭкоВаст ООО"/>
    <s v="Площадка Парнас"/>
    <s v="ЭКОВАСТ ООО"/>
    <n v="6640"/>
    <n v="5460"/>
    <n v="1180"/>
    <s v="ТБО"/>
    <s v="БалтПромРесурс"/>
  </r>
  <r>
    <x v="0"/>
    <x v="10"/>
    <s v="НЭО"/>
    <s v="Площадка Парнас"/>
    <s v="ЭКОВАСТ ООО"/>
    <n v="2740"/>
    <n v="2300"/>
    <n v="440"/>
    <s v="КГО"/>
    <s v="НЭО АО"/>
  </r>
  <r>
    <x v="0"/>
    <x v="21"/>
    <s v="ЭКО ЛЭНД ООО"/>
    <s v="Площадка Парнас"/>
    <s v="ЭКОВАСТ ООО"/>
    <n v="27180"/>
    <n v="15980"/>
    <n v="11200"/>
    <s v="ТБО"/>
    <s v="Петро-Васт ПКФ"/>
  </r>
  <r>
    <x v="0"/>
    <x v="13"/>
    <s v="ЭКО ЛЭНД ООО"/>
    <s v="Площадка Парнас"/>
    <s v="ЭКОВАСТ ООО"/>
    <n v="22920"/>
    <n v="15940"/>
    <n v="6980"/>
    <s v="ТБО"/>
    <s v="Петро-Васт ПКФ"/>
  </r>
  <r>
    <x v="0"/>
    <x v="9"/>
    <s v="ЭКО ЛЭНД ООО"/>
    <s v="Площадка Парнас"/>
    <s v="ЭКОВАСТ ООО"/>
    <n v="19540"/>
    <n v="13060"/>
    <n v="6480"/>
    <s v="ТБО"/>
    <s v="Петро-Васт ПКФ"/>
  </r>
  <r>
    <x v="0"/>
    <x v="3"/>
    <s v="ЭКО ЛЭНД ООО"/>
    <s v="Площадка Парнас"/>
    <s v="ЭКОВАСТ ООО"/>
    <n v="19020"/>
    <n v="15680"/>
    <n v="3340"/>
    <s v="КГО"/>
    <s v="Дебрис"/>
  </r>
  <r>
    <x v="0"/>
    <x v="22"/>
    <s v="НЭО"/>
    <s v="Площадка Парнас"/>
    <s v="ЭКОВАСТ ООО"/>
    <n v="3660"/>
    <n v="2560"/>
    <n v="1100"/>
    <s v="КГО"/>
    <s v="НЭО АО"/>
  </r>
  <r>
    <x v="0"/>
    <x v="11"/>
    <s v="ЭКО ЛЭНД ООО"/>
    <s v="Площадка Парнас"/>
    <s v="ЭКОВАСТ ООО"/>
    <n v="21060"/>
    <n v="13140"/>
    <n v="7920"/>
    <s v="ТБО"/>
    <s v="ШАТЦ ООО"/>
  </r>
  <r>
    <x v="0"/>
    <x v="15"/>
    <s v="ЭКО ЛЭНД ООО"/>
    <s v="Площадка Парнас"/>
    <s v="ЭКОВАСТ ООО"/>
    <n v="14880"/>
    <n v="10700"/>
    <n v="4180"/>
    <s v="ТБО"/>
    <s v="Петро-Васт ПКФ"/>
  </r>
  <r>
    <x v="0"/>
    <x v="23"/>
    <s v="НЭО"/>
    <s v="Площадка Парнас"/>
    <s v="ЭКОВАСТ ООО"/>
    <n v="4460"/>
    <n v="2600"/>
    <n v="1860"/>
    <s v="КГО"/>
    <s v="НЭО АО"/>
  </r>
  <r>
    <x v="0"/>
    <x v="5"/>
    <s v="ЭКО ЛЭНД ООО"/>
    <s v="Площадка Парнас"/>
    <s v="ЭКОВАСТ ООО"/>
    <n v="16760"/>
    <n v="14760"/>
    <n v="2000"/>
    <s v="КГО"/>
    <s v="Петро-Васт ПКФ"/>
  </r>
  <r>
    <x v="0"/>
    <x v="24"/>
    <s v="ЭкоВаст ООО"/>
    <s v="Площадка Парнас"/>
    <s v="ЭКОВАСТ ООО"/>
    <n v="28560"/>
    <n v="15600"/>
    <n v="12960"/>
    <s v="ТБО"/>
    <s v="Петро-Васт ПКФ"/>
  </r>
  <r>
    <x v="0"/>
    <x v="25"/>
    <s v="НЭО"/>
    <s v="Площадка Парнас"/>
    <s v="ЭКОВАСТ ООО"/>
    <n v="3460"/>
    <n v="2580"/>
    <n v="880"/>
    <s v="КГО"/>
    <s v="НЭО АО"/>
  </r>
  <r>
    <x v="0"/>
    <x v="26"/>
    <s v="ЭКО ЛЭНД ООО"/>
    <s v="Площадка Парнас"/>
    <s v="ЭКОВАСТ ООО"/>
    <n v="14780"/>
    <n v="11360"/>
    <n v="3420"/>
    <s v="КГО"/>
    <s v="ШАТЦ ООО"/>
  </r>
  <r>
    <x v="0"/>
    <x v="27"/>
    <s v="НЭО"/>
    <s v="Площадка Парнас"/>
    <s v="ЭКОВАСТ ООО"/>
    <n v="3160"/>
    <n v="2320"/>
    <n v="840"/>
    <s v="КГО"/>
    <s v="НЭО АО"/>
  </r>
  <r>
    <x v="0"/>
    <x v="28"/>
    <s v="ЭКО ЛЭНД ООО"/>
    <s v="Площадка Парнас"/>
    <s v="ЭКОВАСТ ООО"/>
    <n v="14620"/>
    <n v="9920"/>
    <n v="4700"/>
    <s v="ТБО"/>
    <s v="Паркола"/>
  </r>
  <r>
    <x v="0"/>
    <x v="7"/>
    <s v="ЭКО ЛЭНД ООО"/>
    <s v="Площадка Парнас"/>
    <s v="ЭКОВАСТ ООО"/>
    <n v="22180"/>
    <n v="12920"/>
    <n v="9260"/>
    <s v="ТБО"/>
    <s v="ШАТЦ ООО"/>
  </r>
  <r>
    <x v="0"/>
    <x v="29"/>
    <s v="ЭкоВаст ООО"/>
    <s v="Площадка Парнас"/>
    <s v="ЭКОВАСТ ООО"/>
    <n v="22800"/>
    <n v="15440"/>
    <n v="7360"/>
    <s v="ТБО"/>
    <s v="Петро-Васт ПКФ"/>
  </r>
  <r>
    <x v="0"/>
    <x v="11"/>
    <s v="ЭКО ЛЭНД ООО"/>
    <s v="Площадка Парнас"/>
    <s v="ЭКОВАСТ ООО"/>
    <n v="17060"/>
    <n v="13080"/>
    <n v="3980"/>
    <s v="ТБО"/>
    <s v="ШАТЦ ООО"/>
  </r>
  <r>
    <x v="0"/>
    <x v="19"/>
    <s v="ЭКО ЛЭНД ООО"/>
    <s v="Площадка Парнас"/>
    <s v="ЭКОВАСТ ООО"/>
    <n v="24720"/>
    <n v="15660"/>
    <n v="9060"/>
    <s v="ТБО"/>
    <s v="Петро-Васт ПКФ"/>
  </r>
  <r>
    <x v="0"/>
    <x v="5"/>
    <s v="ЭкоВаст ООО"/>
    <s v="Площадка Парнас"/>
    <s v="ЭКОВАСТ ООО"/>
    <n v="18740"/>
    <n v="14760"/>
    <n v="3980"/>
    <s v="КГО"/>
    <s v="Петро-Васт ПКФ"/>
  </r>
  <r>
    <x v="0"/>
    <x v="26"/>
    <s v="ЭКО ЛЭНД ООО"/>
    <s v="Площадка Парнас"/>
    <s v="ЭКОВАСТ ООО"/>
    <n v="13080"/>
    <n v="11400"/>
    <n v="1680"/>
    <s v="КГО"/>
    <s v="ШАТЦ ООО"/>
  </r>
  <r>
    <x v="0"/>
    <x v="30"/>
    <s v="ЭКО ЛЭНД ООО"/>
    <s v="Площадка Парнас"/>
    <s v="ЭКОВАСТ ООО"/>
    <n v="14380"/>
    <n v="10080"/>
    <n v="4300"/>
    <s v="ТБО"/>
    <s v="Паркола"/>
  </r>
  <r>
    <x v="0"/>
    <x v="22"/>
    <s v="НЭО"/>
    <s v="Площадка Парнас"/>
    <s v="ЭКОВАСТ ООО"/>
    <n v="3380"/>
    <n v="2560"/>
    <n v="820"/>
    <s v="КГО"/>
    <s v="НЭО АО"/>
  </r>
  <r>
    <x v="0"/>
    <x v="16"/>
    <s v="ЭкоВаст ООО"/>
    <s v="Площадка Парнас"/>
    <s v="ЭКОВАСТ ООО"/>
    <n v="28380"/>
    <n v="15400"/>
    <n v="12980"/>
    <s v="ТБО"/>
    <s v="Петро-Васт ПКФ"/>
  </r>
  <r>
    <x v="0"/>
    <x v="20"/>
    <s v="ЭкоВаст ООО"/>
    <s v="Площадка Парнас"/>
    <s v="ЭКОВАСТ ООО"/>
    <n v="6360"/>
    <n v="5460"/>
    <n v="900"/>
    <s v="ТБО"/>
    <s v="БалтПромРесурс"/>
  </r>
  <r>
    <x v="0"/>
    <x v="14"/>
    <s v="ЭКО ЛЭНД ООО"/>
    <s v="Площадка Парнас"/>
    <s v="ЭКОВАСТ ООО"/>
    <n v="17980"/>
    <n v="11620"/>
    <n v="6360"/>
    <s v="ТБО"/>
    <s v="Петро-Васт ПКФ"/>
  </r>
  <r>
    <x v="0"/>
    <x v="27"/>
    <s v="НЭО"/>
    <s v="Площадка Парнас"/>
    <s v="ЭКОВАСТ ООО"/>
    <n v="3220"/>
    <n v="2260"/>
    <n v="960"/>
    <s v="КГО"/>
    <s v="НЭО АО"/>
  </r>
  <r>
    <x v="0"/>
    <x v="31"/>
    <s v="ЭкоВаст ООО"/>
    <s v="Площадка Парнас"/>
    <s v="ЭКОВАСТ ООО"/>
    <n v="29860"/>
    <n v="16160"/>
    <n v="13700"/>
    <s v="ТБО"/>
    <s v="Петро-Васт ПКФ"/>
  </r>
  <r>
    <x v="0"/>
    <x v="32"/>
    <s v="ЭкоВаст ООО"/>
    <s v="Площадка Парнас"/>
    <s v="ЭКОВАСТ ООО"/>
    <n v="27740"/>
    <n v="15440"/>
    <n v="12300"/>
    <s v="ТБО"/>
    <s v="Петро-Васт ПКФ"/>
  </r>
  <r>
    <x v="0"/>
    <x v="21"/>
    <s v="ЭКО ЛЭНД ООО"/>
    <s v="Площадка Парнас"/>
    <s v="ЭКОВАСТ ООО"/>
    <n v="24380"/>
    <n v="15980"/>
    <n v="8400"/>
    <s v="ТБО"/>
    <s v="Петро-Васт ПКФ"/>
  </r>
  <r>
    <x v="0"/>
    <x v="26"/>
    <s v="ЭКО ЛЭНД ООО"/>
    <s v="Площадка Парнас"/>
    <s v="ЭКОВАСТ ООО"/>
    <n v="13300"/>
    <n v="11420"/>
    <n v="1880"/>
    <s v="КГО"/>
    <s v="ШАТЦ ООО"/>
  </r>
  <r>
    <x v="0"/>
    <x v="33"/>
    <s v="ЭКО ЛЭНД ООО"/>
    <s v="Площадка Парнас"/>
    <s v="ЭКОВАСТ ООО"/>
    <n v="25500"/>
    <n v="15200"/>
    <n v="10300"/>
    <s v="ТБО"/>
    <s v="ОДЕ групп ООО"/>
  </r>
  <r>
    <x v="1"/>
    <x v="2"/>
    <s v="ЭКО ЛЭНД ООО"/>
    <s v="Площадка Парнас"/>
    <s v="ЭКОВАСТ ООО"/>
    <n v="7400"/>
    <n v="5700"/>
    <n v="1700"/>
    <s v="ТБО"/>
    <s v="Дебрис"/>
  </r>
  <r>
    <x v="1"/>
    <x v="34"/>
    <s v="ЭКО ЛЭНД ООО"/>
    <s v="Площадка Парнас"/>
    <s v="ЭКОВАСТ ООО"/>
    <n v="7960"/>
    <n v="5820"/>
    <n v="2140"/>
    <s v="КГО"/>
    <s v="Дебрис"/>
  </r>
  <r>
    <x v="1"/>
    <x v="18"/>
    <s v="ЭКО ЛЭНД ООО"/>
    <s v="Площадка Парнас"/>
    <s v="ЭКОВАСТ ООО"/>
    <n v="16520"/>
    <n v="14320"/>
    <n v="2200"/>
    <s v="КГО"/>
    <s v="Петро-Васт ПКФ"/>
  </r>
  <r>
    <x v="1"/>
    <x v="35"/>
    <s v="ЭКО ЛЭНД ООО"/>
    <s v="Площадка Парнас"/>
    <s v="ЭКОВАСТ ООО"/>
    <n v="16680"/>
    <n v="14860"/>
    <n v="1820"/>
    <s v="КГО"/>
    <s v="Петро-Васт ПКФ"/>
  </r>
  <r>
    <x v="1"/>
    <x v="3"/>
    <s v="ЭКО ЛЭНД ООО"/>
    <s v="Площадка Парнас"/>
    <s v="ЭКОВАСТ ООО"/>
    <n v="18340"/>
    <n v="15480"/>
    <n v="2860"/>
    <s v="КГО"/>
    <s v="Дебрис"/>
  </r>
  <r>
    <x v="1"/>
    <x v="36"/>
    <s v="ЭКО ЛЭНД ООО"/>
    <s v="Площадка Парнас"/>
    <s v="ЭКОВАСТ ООО"/>
    <n v="20000"/>
    <n v="15220"/>
    <n v="4780"/>
    <s v="КГО"/>
    <s v="Петро-Васт ПКФ"/>
  </r>
  <r>
    <x v="1"/>
    <x v="18"/>
    <s v="ЭКО ЛЭНД ООО"/>
    <s v="Площадка Парнас"/>
    <s v="ЭКОВАСТ ООО"/>
    <n v="16980"/>
    <n v="14240"/>
    <n v="2740"/>
    <s v="КГО"/>
    <s v="Петро-Васт ПКФ"/>
  </r>
  <r>
    <x v="1"/>
    <x v="3"/>
    <s v="ЭКО ЛЭНД ООО"/>
    <s v="Площадка Парнас"/>
    <s v="ЭКОВАСТ ООО"/>
    <n v="19140"/>
    <n v="15940"/>
    <n v="3200"/>
    <s v="КГО"/>
    <s v="Дебрис"/>
  </r>
  <r>
    <x v="1"/>
    <x v="22"/>
    <s v="НЭО"/>
    <s v="Площадка Парнас"/>
    <s v="ЭКОВАСТ ООО"/>
    <n v="4360"/>
    <n v="2620"/>
    <n v="1740"/>
    <s v="КГО"/>
    <s v="НЭО АО"/>
  </r>
  <r>
    <x v="1"/>
    <x v="8"/>
    <s v="ЭкоВаст ООО"/>
    <s v="Площадка Парнас"/>
    <s v="ЭКОВАСТ ООО"/>
    <n v="26180"/>
    <n v="15620"/>
    <n v="10560"/>
    <s v="КГО"/>
    <s v="Курортный берег СПб ГУ "/>
  </r>
  <r>
    <x v="1"/>
    <x v="35"/>
    <s v="ЭКО ЛЭНД ООО"/>
    <s v="Площадка Парнас"/>
    <s v="ЭКОВАСТ ООО"/>
    <n v="17340"/>
    <n v="14900"/>
    <n v="2440"/>
    <s v="КГО"/>
    <s v="Петро-Васт ПКФ"/>
  </r>
  <r>
    <x v="1"/>
    <x v="36"/>
    <s v="ЭКО ЛЭНД ООО"/>
    <s v="Площадка Парнас"/>
    <s v="ЭКОВАСТ ООО"/>
    <n v="19400"/>
    <n v="16860"/>
    <n v="2540"/>
    <s v="КГО"/>
    <s v="Петро-Васт ПКФ"/>
  </r>
  <r>
    <x v="1"/>
    <x v="23"/>
    <s v="НЭО"/>
    <s v="Площадка Парнас"/>
    <s v="ЭКОВАСТ ООО"/>
    <n v="4080"/>
    <n v="2600"/>
    <n v="1480"/>
    <s v="КГО"/>
    <s v="НЭО АО"/>
  </r>
  <r>
    <x v="1"/>
    <x v="37"/>
    <s v="НЭО"/>
    <s v="Площадка Парнас"/>
    <s v="ЭКОВАСТ ООО"/>
    <n v="18180"/>
    <n v="13380"/>
    <n v="4800"/>
    <s v="КГО"/>
    <s v="ЭКО ЛЭНД ООО"/>
  </r>
  <r>
    <x v="1"/>
    <x v="17"/>
    <s v="НЭО"/>
    <s v="Площадка Парнас"/>
    <s v="ЭКОВАСТ ООО"/>
    <n v="3640"/>
    <n v="2720"/>
    <n v="920"/>
    <s v="КГО"/>
    <s v="НЭО АО"/>
  </r>
  <r>
    <x v="1"/>
    <x v="18"/>
    <s v="ЭкоВаст ООО"/>
    <s v="Площадка Парнас"/>
    <s v="ЭКОВАСТ ООО"/>
    <n v="17440"/>
    <n v="14300"/>
    <n v="3140"/>
    <s v="КГО"/>
    <s v="Петро-Васт ПКФ"/>
  </r>
  <r>
    <x v="1"/>
    <x v="35"/>
    <s v="ЭКО ЛЭНД ООО"/>
    <s v="Площадка Парнас"/>
    <s v="ЭКОВАСТ ООО"/>
    <n v="17440"/>
    <n v="14740"/>
    <n v="2700"/>
    <s v="КГО"/>
    <s v="Петро-Васт ПКФ"/>
  </r>
  <r>
    <x v="1"/>
    <x v="3"/>
    <s v="ЭКО ЛЭНД ООО"/>
    <s v="Площадка Парнас"/>
    <s v="ЭКОВАСТ ООО"/>
    <n v="19240"/>
    <n v="15460"/>
    <n v="3780"/>
    <s v="КГО"/>
    <s v="Дебрис"/>
  </r>
  <r>
    <x v="1"/>
    <x v="7"/>
    <s v="ЭКО ЛЭНД ООО"/>
    <s v="Площадка Парнас"/>
    <s v="ЭКОВАСТ ООО"/>
    <n v="22740"/>
    <n v="13040"/>
    <n v="9700"/>
    <s v="ТБО"/>
    <s v="ШАТЦ ООО"/>
  </r>
  <r>
    <x v="1"/>
    <x v="12"/>
    <s v="НЭО"/>
    <s v="Площадка Парнас"/>
    <s v="ЭКОВАСТ ООО"/>
    <n v="7980"/>
    <n v="5500"/>
    <n v="2480"/>
    <s v="КГО"/>
    <s v="ЭКО ЛЭНД ООО"/>
  </r>
  <r>
    <x v="1"/>
    <x v="13"/>
    <s v="ЭКО ЛЭНД ООО"/>
    <s v="Площадка Парнас"/>
    <s v="ЭКОВАСТ ООО"/>
    <n v="25460"/>
    <n v="15840"/>
    <n v="9620"/>
    <s v="ТБО"/>
    <s v="Петро-Васт ПКФ"/>
  </r>
  <r>
    <x v="1"/>
    <x v="37"/>
    <s v="НЭО"/>
    <s v="Площадка Парнас"/>
    <s v="ЭКОВАСТ ООО"/>
    <n v="15400"/>
    <n v="13180"/>
    <n v="2220"/>
    <s v="КГО"/>
    <s v="ЭКО ЛЭНД ООО"/>
  </r>
  <r>
    <x v="1"/>
    <x v="11"/>
    <s v="ЭКО ЛЭНД ООО"/>
    <s v="Площадка Парнас"/>
    <s v="ЭКОВАСТ ООО"/>
    <n v="23100"/>
    <n v="13060"/>
    <n v="10040"/>
    <s v="ТБО"/>
    <s v="ШАТЦ ООО"/>
  </r>
  <r>
    <x v="1"/>
    <x v="19"/>
    <s v="ЭКО ЛЭНД ООО"/>
    <s v="Площадка Парнас"/>
    <s v="ЭКОВАСТ ООО"/>
    <n v="29220"/>
    <n v="15680"/>
    <n v="13540"/>
    <s v="ТБО"/>
    <s v="Петро-Васт ПКФ"/>
  </r>
  <r>
    <x v="1"/>
    <x v="21"/>
    <s v="ЭКО ЛЭНД ООО"/>
    <s v="Площадка Парнас"/>
    <s v="ЭКОВАСТ ООО"/>
    <n v="27420"/>
    <n v="16020"/>
    <n v="11400"/>
    <s v="ТБО"/>
    <s v="Петро-Васт ПКФ"/>
  </r>
  <r>
    <x v="1"/>
    <x v="8"/>
    <s v="ЭкоВаст ООО"/>
    <s v="Площадка Парнас"/>
    <s v="ЭКОВАСТ ООО"/>
    <n v="21080"/>
    <n v="15740"/>
    <n v="5340"/>
    <s v="КГО"/>
    <s v="Курортный берег СПб ГУ "/>
  </r>
  <r>
    <x v="1"/>
    <x v="27"/>
    <s v="НЭО"/>
    <s v="Площадка Парнас"/>
    <s v="ЭКОВАСТ ООО"/>
    <n v="3200"/>
    <n v="2320"/>
    <n v="880"/>
    <s v="КГО"/>
    <s v="НЭО АО"/>
  </r>
  <r>
    <x v="1"/>
    <x v="26"/>
    <s v="ЭКО ЛЭНД ООО"/>
    <s v="Площадка Парнас"/>
    <s v="ЭКОВАСТ ООО"/>
    <n v="12520"/>
    <n v="11020"/>
    <n v="1500"/>
    <s v="КГО"/>
    <s v="ШАТЦ ООО"/>
  </r>
  <r>
    <x v="1"/>
    <x v="9"/>
    <s v="ЭКО ЛЭНД ООО"/>
    <s v="Площадка Парнас"/>
    <s v="ЭКОВАСТ ООО"/>
    <n v="21420"/>
    <n v="13220"/>
    <n v="8200"/>
    <s v="ТБО"/>
    <s v="Петро-Васт ПКФ"/>
  </r>
  <r>
    <x v="1"/>
    <x v="35"/>
    <s v="ЭКО ЛЭНД ООО"/>
    <s v="Площадка Парнас"/>
    <s v="ЭКОВАСТ ООО"/>
    <n v="17920"/>
    <n v="14760"/>
    <n v="3160"/>
    <s v="КГО"/>
    <s v="Петро-Васт ПКФ"/>
  </r>
  <r>
    <x v="1"/>
    <x v="16"/>
    <s v="ЭкоВаст ООО"/>
    <s v="Площадка Парнас"/>
    <s v="ЭКОВАСТ ООО"/>
    <n v="27280"/>
    <n v="15500"/>
    <n v="11780"/>
    <s v="ТБО"/>
    <s v="Петро-Васт ПКФ"/>
  </r>
  <r>
    <x v="1"/>
    <x v="24"/>
    <s v="ЭкоВаст ООО"/>
    <s v="Площадка Парнас"/>
    <s v="ЭКОВАСТ ООО"/>
    <n v="26380"/>
    <n v="15480"/>
    <n v="10900"/>
    <s v="ТБО"/>
    <s v="Петро-Васт ПКФ"/>
  </r>
  <r>
    <x v="1"/>
    <x v="38"/>
    <s v="ЭКО ЛЭНД ООО"/>
    <s v="Площадка Парнас"/>
    <s v="ЭКОВАСТ ООО"/>
    <n v="14180"/>
    <n v="9860"/>
    <n v="4320"/>
    <s v="ТБО"/>
    <s v="Паркола"/>
  </r>
  <r>
    <x v="1"/>
    <x v="6"/>
    <s v="ЭкоВаст ООО"/>
    <s v="Площадка Парнас"/>
    <s v="ЭКОВАСТ ООО"/>
    <n v="19480"/>
    <n v="16200"/>
    <n v="3280"/>
    <s v="КГО"/>
    <s v="Петро-Васт ПКФ"/>
  </r>
  <r>
    <x v="1"/>
    <x v="17"/>
    <s v="НЭО"/>
    <s v="Площадка Парнас"/>
    <s v="ЭКОВАСТ ООО"/>
    <n v="3740"/>
    <n v="2820"/>
    <n v="920"/>
    <s v="КГО"/>
    <s v="НЭО АО"/>
  </r>
  <r>
    <x v="1"/>
    <x v="3"/>
    <s v="ЭКО ЛЭНД ООО"/>
    <s v="Площадка Парнас"/>
    <s v="ЭКОВАСТ ООО"/>
    <n v="18240"/>
    <n v="15900"/>
    <n v="2340"/>
    <s v="КГО"/>
    <s v="Дебрис"/>
  </r>
  <r>
    <x v="1"/>
    <x v="14"/>
    <s v="ЭКО ЛЭНД ООО"/>
    <s v="Площадка Парнас"/>
    <s v="ЭКОВАСТ ООО"/>
    <n v="18580"/>
    <n v="11680"/>
    <n v="6900"/>
    <s v="ТБО"/>
    <s v="Петро-Васт ПКФ"/>
  </r>
  <r>
    <x v="1"/>
    <x v="21"/>
    <s v="ЭКО ЛЭНД ООО"/>
    <s v="Площадка Парнас"/>
    <s v="ЭКОВАСТ ООО"/>
    <n v="18300"/>
    <n v="15980"/>
    <n v="2320"/>
    <s v="ТБО"/>
    <s v="Петро-Васт ПКФ"/>
  </r>
  <r>
    <x v="1"/>
    <x v="22"/>
    <s v="НЭО"/>
    <s v="Площадка Парнас"/>
    <s v="ЭКОВАСТ ООО"/>
    <n v="3820"/>
    <n v="2580"/>
    <n v="1240"/>
    <s v="КГО"/>
    <s v="НЭО АО"/>
  </r>
  <r>
    <x v="1"/>
    <x v="32"/>
    <s v="ЭкоВаст ООО"/>
    <s v="Площадка Парнас"/>
    <s v="ЭКОВАСТ ООО"/>
    <n v="22520"/>
    <n v="15460"/>
    <n v="7060"/>
    <s v="ТБО"/>
    <s v="Петро-Васт ПКФ"/>
  </r>
  <r>
    <x v="1"/>
    <x v="39"/>
    <s v="РЕСУРС АТЭ ООО"/>
    <s v="Площадка Парнас"/>
    <s v="ЭКОВАСТ ООО"/>
    <n v="19260"/>
    <n v="12620"/>
    <n v="6640"/>
    <s v="ТКО"/>
    <s v="АВТОИНВЕСТ ООО"/>
  </r>
  <r>
    <x v="1"/>
    <x v="19"/>
    <s v="ЭКО ЛЭНД ООО"/>
    <s v="Площадка Парнас"/>
    <s v="ЭКОВАСТ ООО"/>
    <n v="20340"/>
    <n v="15660"/>
    <n v="4680"/>
    <s v="ТБО"/>
    <s v="Петро-Васт ПКФ"/>
  </r>
  <r>
    <x v="1"/>
    <x v="18"/>
    <s v="ЭкоВаст ООО"/>
    <s v="Площадка Парнас"/>
    <s v="ЭКОВАСТ ООО"/>
    <n v="15840"/>
    <n v="14200"/>
    <n v="1640"/>
    <s v="КГО"/>
    <s v="Петро-Васт ПКФ"/>
  </r>
  <r>
    <x v="1"/>
    <x v="29"/>
    <s v="ЭкоВаст ООО"/>
    <s v="Площадка Парнас"/>
    <s v="ЭКОВАСТ ООО"/>
    <n v="17080"/>
    <n v="15460"/>
    <n v="1620"/>
    <s v="ТБО"/>
    <s v="Петро-Васт ПКФ"/>
  </r>
  <r>
    <x v="1"/>
    <x v="23"/>
    <s v="НЭО"/>
    <s v="Площадка Парнас"/>
    <s v="ЭКОВАСТ ООО"/>
    <n v="4000"/>
    <n v="2620"/>
    <n v="1380"/>
    <s v="КГО"/>
    <s v="НЭО АО"/>
  </r>
  <r>
    <x v="1"/>
    <x v="11"/>
    <s v="ЭКО ЛЭНД ООО"/>
    <s v="Площадка Парнас"/>
    <s v="ЭКОВАСТ ООО"/>
    <n v="19200"/>
    <n v="13040"/>
    <n v="6160"/>
    <s v="ТБО"/>
    <s v="ШАТЦ ООО"/>
  </r>
  <r>
    <x v="1"/>
    <x v="7"/>
    <s v="ЭКО ЛЭНД ООО"/>
    <s v="Площадка Парнас"/>
    <s v="ЭКОВАСТ ООО"/>
    <n v="19680"/>
    <n v="12980"/>
    <n v="6700"/>
    <s v="ТБО"/>
    <s v="ШАТЦ ООО"/>
  </r>
  <r>
    <x v="1"/>
    <x v="26"/>
    <s v="ЭКО ЛЭНД ООО"/>
    <s v="Площадка Парнас"/>
    <s v="ЭКОВАСТ ООО"/>
    <n v="12640"/>
    <n v="11360"/>
    <n v="1280"/>
    <s v="КГО"/>
    <s v="ШАТЦ ООО"/>
  </r>
  <r>
    <x v="1"/>
    <x v="38"/>
    <s v="ЭКО ЛЭНД ООО"/>
    <s v="Площадка Парнас"/>
    <s v="ЭКОВАСТ ООО"/>
    <n v="13100"/>
    <n v="9820"/>
    <n v="3280"/>
    <s v="ТБО"/>
    <s v="Паркола"/>
  </r>
  <r>
    <x v="1"/>
    <x v="14"/>
    <s v="ЭКО ЛЭНД ООО"/>
    <s v="Площадка Парнас"/>
    <s v="ЭКОВАСТ ООО"/>
    <n v="16080"/>
    <n v="11660"/>
    <n v="4420"/>
    <s v="ТБО"/>
    <s v="Петро-Васт ПКФ"/>
  </r>
  <r>
    <x v="1"/>
    <x v="9"/>
    <s v="ЭКО ЛЭНД ООО"/>
    <s v="Площадка Парнас"/>
    <s v="ЭКОВАСТ ООО"/>
    <n v="19800"/>
    <n v="13100"/>
    <n v="6700"/>
    <s v="ТБО"/>
    <s v="Петро-Васт ПКФ"/>
  </r>
  <r>
    <x v="1"/>
    <x v="31"/>
    <s v="ЭкоВаст ООО"/>
    <s v="Площадка Парнас"/>
    <s v="ЭКОВАСТ ООО"/>
    <n v="27720"/>
    <n v="16080"/>
    <n v="11640"/>
    <s v="ТБО"/>
    <s v="Петро-Васт ПКФ"/>
  </r>
  <r>
    <x v="1"/>
    <x v="30"/>
    <s v="ЭКО ЛЭНД ООО"/>
    <s v="Площадка Парнас"/>
    <s v="ЭКОВАСТ ООО"/>
    <n v="14980"/>
    <n v="10140"/>
    <n v="4840"/>
    <s v="ТБО"/>
    <s v="Паркола"/>
  </r>
  <r>
    <x v="1"/>
    <x v="26"/>
    <s v="ЭКО ЛЭНД ООО"/>
    <s v="Площадка Парнас"/>
    <s v="ЭКОВАСТ ООО"/>
    <n v="12820"/>
    <n v="11340"/>
    <n v="1480"/>
    <s v="КГО"/>
    <s v="ШАТЦ ООО"/>
  </r>
  <r>
    <x v="1"/>
    <x v="33"/>
    <s v="ЭКО ЛЭНД ООО"/>
    <s v="Площадка Парнас"/>
    <s v="ЭКОВАСТ ООО"/>
    <n v="24700"/>
    <n v="23620"/>
    <n v="1080"/>
    <s v="ТБО"/>
    <s v="ОДЕ групп ООО"/>
  </r>
  <r>
    <x v="1"/>
    <x v="30"/>
    <s v="ЭКО ЛЭНД ООО"/>
    <s v="Площадка Парнас"/>
    <s v="ЭКОВАСТ ООО"/>
    <n v="12420"/>
    <n v="10120"/>
    <n v="2300"/>
    <s v="ТБО"/>
    <s v="Паркола"/>
  </r>
  <r>
    <x v="2"/>
    <x v="40"/>
    <s v="ЭКО ЛЭНД ООО"/>
    <s v="Площадка Парнас"/>
    <s v="ЭКОВАСТ ООО"/>
    <n v="18960"/>
    <n v="14860"/>
    <n v="4100"/>
    <s v="КГО"/>
    <s v="Петро-Васт ПКФ"/>
  </r>
  <r>
    <x v="2"/>
    <x v="34"/>
    <s v="ЭКО ЛЭНД ООО"/>
    <s v="Площадка Парнас"/>
    <s v="ЭКОВАСТ ООО"/>
    <n v="6580"/>
    <n v="5860"/>
    <n v="720"/>
    <s v="КГО"/>
    <s v="Дебрис"/>
  </r>
  <r>
    <x v="2"/>
    <x v="36"/>
    <s v="ЭкоВаст ООО"/>
    <s v="Площадка Парнас"/>
    <s v="ЭКОВАСТ ООО"/>
    <n v="19580"/>
    <n v="15180"/>
    <n v="4400"/>
    <s v="КГО"/>
    <s v="Петро-Васт ПКФ"/>
  </r>
  <r>
    <x v="2"/>
    <x v="3"/>
    <s v="ЭКО ЛЭНД ООО"/>
    <s v="Площадка Парнас"/>
    <s v="ЭКОВАСТ ООО"/>
    <n v="21980"/>
    <n v="15740"/>
    <n v="6240"/>
    <s v="КГО"/>
    <s v="Дебрис"/>
  </r>
  <r>
    <x v="2"/>
    <x v="3"/>
    <s v="ЭКО ЛЭНД ООО"/>
    <s v="Площадка Парнас"/>
    <s v="ЭКОВАСТ ООО"/>
    <n v="19840"/>
    <n v="15640"/>
    <n v="4200"/>
    <s v="КГО"/>
    <s v="Дебрис"/>
  </r>
  <r>
    <x v="2"/>
    <x v="18"/>
    <s v="ЭкоВаст ООО"/>
    <s v="Площадка Парнас"/>
    <s v="ЭКОВАСТ ООО"/>
    <n v="17920"/>
    <n v="14280"/>
    <n v="3640"/>
    <s v="КГО"/>
    <s v="Петро-Васт ПКФ"/>
  </r>
  <r>
    <x v="2"/>
    <x v="2"/>
    <s v="ЭКО ЛЭНД ООО"/>
    <s v="Площадка Парнас"/>
    <s v="ЭКОВАСТ ООО"/>
    <n v="6140"/>
    <n v="5740"/>
    <n v="400"/>
    <s v="ТБО"/>
    <s v="Дебрис"/>
  </r>
  <r>
    <x v="2"/>
    <x v="13"/>
    <s v="ЭКО ЛЭНД ООО"/>
    <s v="Площадка Парнас"/>
    <s v="ЭКОВАСТ ООО"/>
    <n v="25780"/>
    <n v="16100"/>
    <n v="9680"/>
    <s v="ТБО"/>
    <s v="Петро-Васт ПКФ"/>
  </r>
  <r>
    <x v="2"/>
    <x v="36"/>
    <s v="ЭкоВаст ООО"/>
    <s v="Площадка Парнас"/>
    <s v="ЭКОВАСТ ООО"/>
    <n v="17820"/>
    <n v="15160"/>
    <n v="2660"/>
    <s v="КГО"/>
    <s v="Петро-Васт ПКФ"/>
  </r>
  <r>
    <x v="2"/>
    <x v="3"/>
    <s v="ЭКО ЛЭНД ООО"/>
    <s v="Площадка Парнас"/>
    <s v="ЭКОВАСТ ООО"/>
    <n v="17940"/>
    <n v="15440"/>
    <n v="2500"/>
    <s v="КГО"/>
    <s v="Дебрис"/>
  </r>
  <r>
    <x v="2"/>
    <x v="41"/>
    <s v="НЭО"/>
    <s v="Площадка Парнас"/>
    <s v="ЭКОВАСТ ООО"/>
    <n v="16360"/>
    <n v="15540"/>
    <n v="820"/>
    <s v="КГО"/>
    <s v="ЭКО ЛЭНД ООО"/>
  </r>
  <r>
    <x v="2"/>
    <x v="40"/>
    <s v="ЭкоВаст ООО"/>
    <s v="Площадка Парнас"/>
    <s v="ЭКОВАСТ ООО"/>
    <n v="17340"/>
    <n v="14900"/>
    <n v="2440"/>
    <s v="КГО"/>
    <s v="Петро-Васт ПКФ"/>
  </r>
  <r>
    <x v="2"/>
    <x v="18"/>
    <s v="ЭКО ЛЭНД ООО"/>
    <s v="Площадка Парнас"/>
    <s v="ЭКОВАСТ ООО"/>
    <n v="19240"/>
    <n v="14160"/>
    <n v="5080"/>
    <s v="КГО"/>
    <s v="Петро-Васт ПКФ"/>
  </r>
  <r>
    <x v="2"/>
    <x v="9"/>
    <s v="ЭКО ЛЭНД ООО"/>
    <s v="Площадка Парнас"/>
    <s v="ЭКОВАСТ ООО"/>
    <n v="18860"/>
    <n v="13100"/>
    <n v="5760"/>
    <s v="ТБО"/>
    <s v="Петро-Васт ПКФ"/>
  </r>
  <r>
    <x v="2"/>
    <x v="19"/>
    <s v="ЭКО ЛЭНД ООО"/>
    <s v="Площадка Парнас"/>
    <s v="ЭКОВАСТ ООО"/>
    <n v="22720"/>
    <n v="15660"/>
    <n v="7060"/>
    <s v="ТБО"/>
    <s v="Петро-Васт ПКФ"/>
  </r>
  <r>
    <x v="2"/>
    <x v="16"/>
    <s v="ЭкоВаст ООО"/>
    <s v="Площадка Парнас"/>
    <s v="ЭКОВАСТ ООО"/>
    <n v="23720"/>
    <n v="15580"/>
    <n v="8140"/>
    <s v="ТБО"/>
    <s v="Петро-Васт ПКФ"/>
  </r>
  <r>
    <x v="2"/>
    <x v="3"/>
    <s v="ЭКО ЛЭНД ООО"/>
    <s v="Площадка Парнас"/>
    <s v="ЭКОВАСТ ООО"/>
    <n v="18960"/>
    <n v="16000"/>
    <n v="2960"/>
    <s v="КГО"/>
    <s v="Дебрис"/>
  </r>
  <r>
    <x v="2"/>
    <x v="26"/>
    <s v="ЭКО ЛЭНД ООО"/>
    <s v="Площадка Парнас"/>
    <s v="ЭКОВАСТ ООО"/>
    <n v="14460"/>
    <n v="11340"/>
    <n v="3120"/>
    <s v="КГО"/>
    <s v="ШАТЦ ООО"/>
  </r>
  <r>
    <x v="2"/>
    <x v="21"/>
    <s v="ЭКО ЛЭНД ООО"/>
    <s v="Площадка Парнас"/>
    <s v="ЭКОВАСТ ООО"/>
    <n v="21840"/>
    <n v="15900"/>
    <n v="5940"/>
    <s v="ТБО"/>
    <s v="Петро-Васт ПКФ"/>
  </r>
  <r>
    <x v="2"/>
    <x v="18"/>
    <s v="ЭкоВаст ООО"/>
    <s v="Площадка Парнас"/>
    <s v="ЭКОВАСТ ООО"/>
    <n v="17960"/>
    <n v="14180"/>
    <n v="3780"/>
    <s v="КГО"/>
    <s v="Петро-Васт ПКФ"/>
  </r>
  <r>
    <x v="2"/>
    <x v="38"/>
    <s v="ЭКО ЛЭНД ООО"/>
    <s v="Площадка Парнас"/>
    <s v="ЭКОВАСТ ООО"/>
    <n v="13120"/>
    <n v="9940"/>
    <n v="3180"/>
    <s v="ТБО"/>
    <s v="Паркола"/>
  </r>
  <r>
    <x v="2"/>
    <x v="7"/>
    <s v="ЭКО ЛЭНД ООО"/>
    <s v="Площадка Парнас"/>
    <s v="ЭКОВАСТ ООО"/>
    <n v="22440"/>
    <n v="13000"/>
    <n v="9440"/>
    <s v="ТБО"/>
    <s v="ШАТЦ ООО"/>
  </r>
  <r>
    <x v="2"/>
    <x v="40"/>
    <s v="ЭКО ЛЭНД ООО"/>
    <s v="Площадка Парнас"/>
    <s v="ЭКОВАСТ ООО"/>
    <n v="17660"/>
    <n v="14780"/>
    <n v="2880"/>
    <s v="КГО"/>
    <s v="Петро-Васт ПКФ"/>
  </r>
  <r>
    <x v="2"/>
    <x v="26"/>
    <s v="ЭКО ЛЭНД ООО"/>
    <s v="Площадка Парнас"/>
    <s v="ЭКОВАСТ ООО"/>
    <n v="13180"/>
    <n v="11360"/>
    <n v="1820"/>
    <s v="КГО"/>
    <s v="ШАТЦ ООО"/>
  </r>
  <r>
    <x v="2"/>
    <x v="40"/>
    <s v="ЭКО ЛЭНД ООО"/>
    <s v="Площадка Парнас"/>
    <s v="ЭКОВАСТ ООО"/>
    <n v="15400"/>
    <n v="13960"/>
    <n v="1440"/>
    <s v="КГО"/>
    <s v="Петро-Васт ПКФ"/>
  </r>
  <r>
    <x v="2"/>
    <x v="11"/>
    <s v="ЭКО ЛЭНД ООО"/>
    <s v="Площадка Парнас"/>
    <s v="ЭКОВАСТ ООО"/>
    <n v="20920"/>
    <n v="13100"/>
    <n v="7820"/>
    <s v="ТБО"/>
    <s v="ШАТЦ ООО"/>
  </r>
  <r>
    <x v="2"/>
    <x v="42"/>
    <s v="ЭКО ЛЭНД ООО"/>
    <s v="Площадка Парнас"/>
    <s v="ЭКОВАСТ ООО"/>
    <n v="14800"/>
    <n v="12900"/>
    <n v="1900"/>
    <s v="КГО"/>
    <s v="Петро-Васт ПКФ"/>
  </r>
  <r>
    <x v="2"/>
    <x v="18"/>
    <s v="ЭКО ЛЭНД ООО"/>
    <s v="Площадка Парнас"/>
    <s v="ЭКОВАСТ ООО"/>
    <n v="15740"/>
    <n v="14180"/>
    <n v="1560"/>
    <s v="КГО"/>
    <s v="Петро-Васт ПКФ"/>
  </r>
  <r>
    <x v="2"/>
    <x v="26"/>
    <s v="ЭКО ЛЭНД ООО"/>
    <s v="Площадка Парнас"/>
    <s v="ЭКОВАСТ ООО"/>
    <n v="12460"/>
    <n v="11240"/>
    <n v="1220"/>
    <s v="КГО"/>
    <s v="ШАТЦ ООО"/>
  </r>
  <r>
    <x v="2"/>
    <x v="30"/>
    <s v="ЭКО ЛЭНД ООО"/>
    <s v="Площадка Парнас"/>
    <s v="ЭКОВАСТ ООО"/>
    <n v="13700"/>
    <n v="10140"/>
    <n v="3560"/>
    <s v="ТБО"/>
    <s v="Паркола"/>
  </r>
  <r>
    <x v="2"/>
    <x v="13"/>
    <s v="ЭКО ЛЭНД ООО"/>
    <s v="Площадка Парнас"/>
    <s v="ЭКОВАСТ ООО"/>
    <n v="22900"/>
    <n v="15900"/>
    <n v="7000"/>
    <s v="ТБО"/>
    <s v="Петро-Васт ПКФ"/>
  </r>
  <r>
    <x v="2"/>
    <x v="16"/>
    <s v="ЭкоВаст ООО"/>
    <s v="Площадка Парнас"/>
    <s v="ЭКОВАСТ ООО"/>
    <n v="23740"/>
    <n v="15540"/>
    <n v="8200"/>
    <s v="ТБО"/>
    <s v="Петро-Васт ПКФ"/>
  </r>
  <r>
    <x v="2"/>
    <x v="24"/>
    <s v="ЭкоВаст ООО"/>
    <s v="Площадка Парнас"/>
    <s v="ЭКОВАСТ ООО"/>
    <n v="29420"/>
    <n v="15500"/>
    <n v="13920"/>
    <s v="ТБО"/>
    <s v="Петро-Васт ПКФ"/>
  </r>
  <r>
    <x v="2"/>
    <x v="14"/>
    <s v="ЭКО ЛЭНД ООО"/>
    <s v="Площадка Парнас"/>
    <s v="ЭКОВАСТ ООО"/>
    <n v="17180"/>
    <n v="11660"/>
    <n v="5520"/>
    <s v="ТБО"/>
    <s v="Петро-Васт ПКФ"/>
  </r>
  <r>
    <x v="2"/>
    <x v="26"/>
    <s v="ЭКО ЛЭНД ООО"/>
    <s v="Площадка Парнас"/>
    <s v="ЭКОВАСТ ООО"/>
    <n v="13300"/>
    <n v="11420"/>
    <n v="1880"/>
    <s v="КГО"/>
    <s v="ШАТЦ ООО"/>
  </r>
  <r>
    <x v="2"/>
    <x v="32"/>
    <s v="ЭкоВаст ООО"/>
    <s v="Площадка Парнас"/>
    <s v="ЭКОВАСТ ООО"/>
    <n v="22700"/>
    <n v="15500"/>
    <n v="7200"/>
    <s v="ТБО"/>
    <s v="Петро-Васт ПКФ"/>
  </r>
  <r>
    <x v="2"/>
    <x v="26"/>
    <s v="ЭКО ЛЭНД ООО"/>
    <s v="Площадка Парнас"/>
    <s v="ЭКОВАСТ ООО"/>
    <n v="12460"/>
    <n v="11380"/>
    <n v="1080"/>
    <s v="КГО"/>
    <s v="ШАТЦ ООО"/>
  </r>
  <r>
    <x v="2"/>
    <x v="26"/>
    <s v="ЭКО ЛЭНД ООО"/>
    <s v="Площадка Парнас"/>
    <s v="ЭКОВАСТ ООО"/>
    <n v="12080"/>
    <n v="11340"/>
    <n v="740"/>
    <s v="КГО"/>
    <s v="ШАТЦ ООО"/>
  </r>
  <r>
    <x v="2"/>
    <x v="26"/>
    <s v="ЭКО ЛЭНД ООО"/>
    <s v="Площадка Парнас"/>
    <s v="ЭКОВАСТ ООО"/>
    <n v="12740"/>
    <n v="11380"/>
    <n v="1360"/>
    <s v="КГО"/>
    <s v="ШАТЦ ООО"/>
  </r>
  <r>
    <x v="2"/>
    <x v="31"/>
    <s v="ЭкоВаст ООО"/>
    <s v="Площадка Парнас"/>
    <s v="ЭКОВАСТ ООО"/>
    <n v="24660"/>
    <n v="16060"/>
    <n v="8600"/>
    <s v="ТБО"/>
    <s v="Петро-Васт ПКФ"/>
  </r>
  <r>
    <x v="2"/>
    <x v="26"/>
    <s v="ЭКО ЛЭНД ООО"/>
    <s v="Площадка Парнас"/>
    <s v="ЭКОВАСТ ООО"/>
    <n v="12180"/>
    <n v="11340"/>
    <n v="840"/>
    <s v="КГО"/>
    <s v="ШАТЦ ООО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029900-1544-4732-89E0-CEEA54DE3D00}" name="Сводная таблица1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>
  <location ref="A39:B57" firstHeaderRow="1" firstDataRow="1" firstDataCol="1"/>
  <pivotFields count="11">
    <pivotField axis="axisRow" numFmtId="14" showAll="0">
      <items count="9">
        <item x="0"/>
        <item x="1"/>
        <item x="2"/>
        <item x="5"/>
        <item x="3"/>
        <item x="4"/>
        <item m="1" x="7"/>
        <item m="1" x="6"/>
        <item t="default"/>
      </items>
    </pivotField>
    <pivotField numFmtId="167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2">
    <field x="0"/>
    <field x="2"/>
  </rowFields>
  <rowItems count="18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 v="2"/>
    </i>
    <i>
      <x v="4"/>
    </i>
    <i r="1">
      <x/>
    </i>
    <i r="1">
      <x v="1"/>
    </i>
    <i>
      <x v="5"/>
    </i>
    <i r="1">
      <x/>
    </i>
    <i r="1">
      <x v="1"/>
    </i>
    <i t="grand">
      <x/>
    </i>
  </rowItems>
  <colItems count="1">
    <i/>
  </colItems>
  <dataFields count="1">
    <dataField name="Сумма по полю Масса нетто,_x000a_т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69BC68-2ADE-4FA6-8CC2-E5DA11D83263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>
  <location ref="A3:B9" firstHeaderRow="1" firstDataRow="1" firstDataCol="1"/>
  <pivotFields count="8">
    <pivotField axis="axisRow" numFmtId="14" showAll="0">
      <items count="6">
        <item x="0"/>
        <item x="1"/>
        <item x="2"/>
        <item x="4"/>
        <item x="3"/>
        <item t="default"/>
      </items>
    </pivotField>
    <pivotField numFmtId="20"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Количество по полю ТС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1A1D62-8039-4811-A279-7AC420D560E0}" name="Сводная таблица2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>
  <location ref="A3:B10" firstHeaderRow="1" firstDataRow="1" firstDataCol="1"/>
  <pivotFields count="11">
    <pivotField axis="axisRow" numFmtId="14" showAll="0">
      <items count="9">
        <item x="0"/>
        <item x="1"/>
        <item x="2"/>
        <item x="5"/>
        <item x="3"/>
        <item x="4"/>
        <item m="1" x="7"/>
        <item m="1" x="6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Количество по полю ТС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Номер_авто" xr10:uid="{00000000-0013-0000-FFFF-FFFF01000000}" sourceName="Номер авто">
  <data>
    <tabular pivotCacheId="1">
      <items count="43">
        <i x="39"/>
        <i x="8"/>
        <i x="13"/>
        <i x="15"/>
        <i x="19"/>
        <i x="14"/>
        <i x="16"/>
        <i x="35"/>
        <i x="2"/>
        <i x="34"/>
        <i x="28"/>
        <i x="37"/>
        <i x="30"/>
        <i x="4"/>
        <i x="21"/>
        <i x="42"/>
        <i x="31"/>
        <i x="18"/>
        <i x="9"/>
        <i x="0"/>
        <i x="36"/>
        <i x="7"/>
        <i x="1"/>
        <i x="26"/>
        <i x="3"/>
        <i x="20"/>
        <i x="11"/>
        <i x="17"/>
        <i x="22"/>
        <i x="10"/>
        <i x="24"/>
        <i x="40"/>
        <i x="5"/>
        <i x="6"/>
        <i x="41"/>
        <i x="25"/>
        <i x="33" s="1"/>
        <i x="29"/>
        <i x="32"/>
        <i x="23"/>
        <i x="12"/>
        <i x="27"/>
        <i x="38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Номер авто" xr10:uid="{00000000-0014-0000-FFFF-FFFF01000000}" cache="Срез_Номер_авто" caption="Номер авто" startItem="35" rowHeight="241300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Q43"/>
  <sheetViews>
    <sheetView topLeftCell="A7" workbookViewId="0">
      <selection activeCell="K19" sqref="K19"/>
    </sheetView>
  </sheetViews>
  <sheetFormatPr defaultRowHeight="14.4" x14ac:dyDescent="0.3"/>
  <cols>
    <col min="1" max="1" width="33.5546875" bestFit="1" customWidth="1"/>
    <col min="2" max="2" width="10.44140625" bestFit="1" customWidth="1"/>
    <col min="3" max="3" width="9" bestFit="1" customWidth="1"/>
    <col min="11" max="11" width="10.21875" bestFit="1" customWidth="1"/>
  </cols>
  <sheetData>
    <row r="1" spans="1:17" ht="21" x14ac:dyDescent="0.4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</row>
    <row r="2" spans="1:17" x14ac:dyDescent="0.3">
      <c r="A2" s="96" t="s">
        <v>1</v>
      </c>
      <c r="B2" s="97" t="s">
        <v>57</v>
      </c>
      <c r="C2" s="97"/>
      <c r="D2" s="97"/>
      <c r="E2" s="97"/>
      <c r="F2" s="97"/>
      <c r="G2" s="97"/>
      <c r="H2" s="97"/>
      <c r="I2" s="97"/>
      <c r="J2" s="97"/>
      <c r="K2" s="1"/>
    </row>
    <row r="3" spans="1:17" ht="72" x14ac:dyDescent="0.3">
      <c r="A3" s="96"/>
      <c r="B3" s="2" t="s">
        <v>2</v>
      </c>
      <c r="C3" s="3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</row>
    <row r="4" spans="1:17" x14ac:dyDescent="0.3">
      <c r="A4" s="4">
        <v>1</v>
      </c>
      <c r="B4" s="4">
        <v>2</v>
      </c>
      <c r="C4" s="5">
        <v>3</v>
      </c>
      <c r="D4" s="6">
        <v>4</v>
      </c>
      <c r="E4" s="6">
        <v>5</v>
      </c>
      <c r="F4" s="7">
        <v>6</v>
      </c>
      <c r="G4" s="4">
        <v>7</v>
      </c>
      <c r="H4" s="4">
        <v>8</v>
      </c>
      <c r="I4" s="4">
        <v>9</v>
      </c>
      <c r="J4" s="8">
        <v>10</v>
      </c>
      <c r="K4" s="8">
        <v>11</v>
      </c>
    </row>
    <row r="5" spans="1:17" x14ac:dyDescent="0.3">
      <c r="A5" s="9">
        <v>44957</v>
      </c>
      <c r="B5" s="10" t="s">
        <v>12</v>
      </c>
      <c r="C5" s="11">
        <v>448.32</v>
      </c>
      <c r="D5" s="12">
        <v>28</v>
      </c>
      <c r="E5" s="13">
        <v>7.5928571428571425</v>
      </c>
      <c r="F5" s="14">
        <v>286.69</v>
      </c>
      <c r="G5" s="15">
        <v>9</v>
      </c>
      <c r="H5" s="16">
        <v>24.154444444444444</v>
      </c>
      <c r="I5" s="16">
        <v>-4.789999999999992</v>
      </c>
      <c r="J5" s="17">
        <v>1062.6950000000011</v>
      </c>
      <c r="K5" s="43">
        <v>224.67</v>
      </c>
    </row>
    <row r="6" spans="1:17" x14ac:dyDescent="0.3">
      <c r="A6" s="9">
        <v>45413</v>
      </c>
      <c r="B6" s="18" t="s">
        <v>12</v>
      </c>
      <c r="C6" s="33">
        <f>'Сводная Ввоз'!B2</f>
        <v>613.45999999999958</v>
      </c>
      <c r="D6" s="19">
        <f>'Сводная Ввоз'!C2</f>
        <v>86</v>
      </c>
      <c r="E6" s="20">
        <f>C6/D6</f>
        <v>7.1332558139534834</v>
      </c>
      <c r="F6" s="21">
        <f>'Сводная Вывоз'!B2</f>
        <v>550.94000000000005</v>
      </c>
      <c r="G6" s="22">
        <f>'Сводная Вывоз'!C2</f>
        <v>25</v>
      </c>
      <c r="H6" s="23">
        <f t="shared" ref="H6:H32" si="0">F6/G6</f>
        <v>22.037600000000001</v>
      </c>
      <c r="I6" s="23">
        <f>C6-F6</f>
        <v>62.519999999999527</v>
      </c>
      <c r="J6" s="17">
        <f>J5+C6-F6</f>
        <v>1125.2150000000006</v>
      </c>
      <c r="K6" s="24">
        <f>K5+C6-F6</f>
        <v>287.18999999999949</v>
      </c>
      <c r="P6">
        <v>3207.79</v>
      </c>
      <c r="Q6">
        <v>4864.63</v>
      </c>
    </row>
    <row r="7" spans="1:17" x14ac:dyDescent="0.3">
      <c r="A7" s="9">
        <v>45414</v>
      </c>
      <c r="B7" s="18" t="s">
        <v>12</v>
      </c>
      <c r="C7" s="33">
        <f>'Сводная Ввоз'!B3</f>
        <v>615.88000000000011</v>
      </c>
      <c r="D7" s="19">
        <f>'Сводная Ввоз'!C3</f>
        <v>80</v>
      </c>
      <c r="E7" s="20">
        <f t="shared" ref="E7:E32" si="1">C7/D7</f>
        <v>7.698500000000001</v>
      </c>
      <c r="F7" s="21">
        <f>'Сводная Вывоз'!B3</f>
        <v>459.83000000000004</v>
      </c>
      <c r="G7" s="22">
        <f>'Сводная Вывоз'!C3</f>
        <v>21</v>
      </c>
      <c r="H7" s="23">
        <f t="shared" si="0"/>
        <v>21.896666666666668</v>
      </c>
      <c r="I7" s="23">
        <f t="shared" ref="I7:I32" si="2">C7-F7</f>
        <v>156.05000000000007</v>
      </c>
      <c r="J7" s="17">
        <f t="shared" ref="J7:J30" si="3">J6+C7-F7</f>
        <v>1281.2650000000008</v>
      </c>
      <c r="K7" s="24">
        <f t="shared" ref="K7:K32" si="4">K6+C7-F7</f>
        <v>443.23999999999955</v>
      </c>
    </row>
    <row r="8" spans="1:17" x14ac:dyDescent="0.3">
      <c r="A8" s="9">
        <v>45415</v>
      </c>
      <c r="B8" s="18" t="s">
        <v>12</v>
      </c>
      <c r="C8" s="33">
        <f>'Сводная Ввоз'!B4</f>
        <v>623.63000000000011</v>
      </c>
      <c r="D8" s="19">
        <f>'Сводная Ввоз'!C4</f>
        <v>82</v>
      </c>
      <c r="E8" s="20">
        <f t="shared" si="1"/>
        <v>7.6052439024390255</v>
      </c>
      <c r="F8" s="21">
        <f>'Сводная Вывоз'!B4</f>
        <v>510.38</v>
      </c>
      <c r="G8" s="22">
        <f>'Сводная Вывоз'!C4</f>
        <v>24</v>
      </c>
      <c r="H8" s="23">
        <f t="shared" si="0"/>
        <v>21.265833333333333</v>
      </c>
      <c r="I8" s="23">
        <f t="shared" si="2"/>
        <v>113.25000000000011</v>
      </c>
      <c r="J8" s="17">
        <f t="shared" si="3"/>
        <v>1394.5150000000008</v>
      </c>
      <c r="K8" s="24">
        <f t="shared" si="4"/>
        <v>556.48999999999967</v>
      </c>
      <c r="P8">
        <f>Q6-P6</f>
        <v>1656.8400000000001</v>
      </c>
    </row>
    <row r="9" spans="1:17" x14ac:dyDescent="0.3">
      <c r="A9" s="9">
        <v>45416</v>
      </c>
      <c r="B9" s="18" t="s">
        <v>12</v>
      </c>
      <c r="C9" s="33">
        <f>'Сводная Ввоз'!B5</f>
        <v>539.13</v>
      </c>
      <c r="D9" s="19">
        <f>'Сводная Ввоз'!C5</f>
        <v>78</v>
      </c>
      <c r="E9" s="20">
        <f t="shared" si="1"/>
        <v>6.9119230769230766</v>
      </c>
      <c r="F9" s="21">
        <f>'Сводная Вывоз'!B5</f>
        <v>627.56000000000006</v>
      </c>
      <c r="G9" s="22">
        <f>'Сводная Вывоз'!C5</f>
        <v>28</v>
      </c>
      <c r="H9" s="23">
        <f t="shared" si="0"/>
        <v>22.412857142857145</v>
      </c>
      <c r="I9" s="23">
        <f t="shared" si="2"/>
        <v>-88.430000000000064</v>
      </c>
      <c r="J9" s="17">
        <f>J8+C9-F9</f>
        <v>1306.0850000000009</v>
      </c>
      <c r="K9" s="24">
        <f t="shared" si="4"/>
        <v>468.0599999999996</v>
      </c>
    </row>
    <row r="10" spans="1:17" x14ac:dyDescent="0.3">
      <c r="A10" s="9">
        <v>45417</v>
      </c>
      <c r="B10" s="18" t="s">
        <v>12</v>
      </c>
      <c r="C10" s="33">
        <f>'Сводная Ввоз'!B6</f>
        <v>557.16</v>
      </c>
      <c r="D10" s="19">
        <f>'Сводная Ввоз'!C6</f>
        <v>77</v>
      </c>
      <c r="E10" s="20">
        <f t="shared" si="1"/>
        <v>7.2358441558441555</v>
      </c>
      <c r="F10" s="21">
        <f>'Сводная Вывоз'!B6</f>
        <v>627.56000000000006</v>
      </c>
      <c r="G10" s="22">
        <f>'Сводная Вывоз'!C6</f>
        <v>28</v>
      </c>
      <c r="H10" s="23">
        <f t="shared" si="0"/>
        <v>22.412857142857145</v>
      </c>
      <c r="I10" s="23">
        <f t="shared" si="2"/>
        <v>-70.400000000000091</v>
      </c>
      <c r="J10" s="17">
        <f t="shared" si="3"/>
        <v>1235.6850000000009</v>
      </c>
      <c r="K10" s="24">
        <f t="shared" si="4"/>
        <v>397.65999999999951</v>
      </c>
    </row>
    <row r="11" spans="1:17" x14ac:dyDescent="0.3">
      <c r="A11" s="9">
        <v>45418</v>
      </c>
      <c r="B11" s="18" t="s">
        <v>12</v>
      </c>
      <c r="C11" s="33">
        <f>'Сводная Ввоз'!B7</f>
        <v>668.84999999999957</v>
      </c>
      <c r="D11" s="19">
        <f>'Сводная Ввоз'!C7</f>
        <v>88</v>
      </c>
      <c r="E11" s="20">
        <f t="shared" si="1"/>
        <v>7.6005681818181765</v>
      </c>
      <c r="F11" s="21">
        <f>'Сводная Вывоз'!B7</f>
        <v>538.41</v>
      </c>
      <c r="G11" s="22">
        <f>'Сводная Вывоз'!C7</f>
        <v>23</v>
      </c>
      <c r="H11" s="23">
        <f t="shared" si="0"/>
        <v>23.409130434782607</v>
      </c>
      <c r="I11" s="23">
        <f t="shared" si="2"/>
        <v>130.4399999999996</v>
      </c>
      <c r="J11" s="17">
        <f t="shared" si="3"/>
        <v>1366.1250000000005</v>
      </c>
      <c r="K11" s="24">
        <f>K10+C11-F11</f>
        <v>528.09999999999911</v>
      </c>
    </row>
    <row r="12" spans="1:17" x14ac:dyDescent="0.3">
      <c r="A12" s="9">
        <v>45419</v>
      </c>
      <c r="B12" s="18" t="s">
        <v>12</v>
      </c>
      <c r="C12" s="33">
        <f>'Сводная Ввоз'!B8</f>
        <v>556.41999999999996</v>
      </c>
      <c r="D12" s="19">
        <f>'Сводная Ввоз'!C8</f>
        <v>82</v>
      </c>
      <c r="E12" s="20">
        <f t="shared" si="1"/>
        <v>6.7856097560975606</v>
      </c>
      <c r="F12" s="21">
        <f>'Сводная Вывоз'!B8</f>
        <v>556.26</v>
      </c>
      <c r="G12" s="22">
        <f>'Сводная Вывоз'!C8</f>
        <v>23</v>
      </c>
      <c r="H12" s="23">
        <f t="shared" si="0"/>
        <v>24.185217391304349</v>
      </c>
      <c r="I12" s="23">
        <f t="shared" si="2"/>
        <v>0.15999999999996817</v>
      </c>
      <c r="J12" s="17">
        <f t="shared" si="3"/>
        <v>1366.2850000000005</v>
      </c>
      <c r="K12" s="24">
        <f t="shared" si="4"/>
        <v>528.25999999999908</v>
      </c>
    </row>
    <row r="13" spans="1:17" x14ac:dyDescent="0.3">
      <c r="A13" s="9">
        <v>45420</v>
      </c>
      <c r="B13" s="18" t="s">
        <v>12</v>
      </c>
      <c r="C13" s="33">
        <f>'Сводная Ввоз'!B9</f>
        <v>624.66</v>
      </c>
      <c r="D13" s="19">
        <f>'Сводная Ввоз'!C9</f>
        <v>90</v>
      </c>
      <c r="E13" s="20">
        <f t="shared" si="1"/>
        <v>6.9406666666666661</v>
      </c>
      <c r="F13" s="21">
        <f>'Сводная Вывоз'!B9</f>
        <v>526.70000000000005</v>
      </c>
      <c r="G13" s="22">
        <f>'Сводная Вывоз'!C9</f>
        <v>24</v>
      </c>
      <c r="H13" s="23">
        <f t="shared" si="0"/>
        <v>21.945833333333336</v>
      </c>
      <c r="I13" s="23">
        <f t="shared" si="2"/>
        <v>97.959999999999923</v>
      </c>
      <c r="J13" s="17">
        <f t="shared" si="3"/>
        <v>1464.2450000000006</v>
      </c>
      <c r="K13" s="24">
        <f t="shared" si="4"/>
        <v>626.21999999999912</v>
      </c>
    </row>
    <row r="14" spans="1:17" x14ac:dyDescent="0.3">
      <c r="A14" s="9">
        <v>45421</v>
      </c>
      <c r="B14" s="18" t="s">
        <v>12</v>
      </c>
      <c r="C14" s="33">
        <f>'Сводная Ввоз'!B10</f>
        <v>522.13</v>
      </c>
      <c r="D14" s="19">
        <f>'Сводная Ввоз'!C10</f>
        <v>82</v>
      </c>
      <c r="E14" s="20">
        <f t="shared" si="1"/>
        <v>6.3674390243902437</v>
      </c>
      <c r="F14" s="21">
        <f>'Сводная Вывоз'!B10</f>
        <v>384.85</v>
      </c>
      <c r="G14" s="22">
        <f>'Сводная Вывоз'!C10</f>
        <v>19</v>
      </c>
      <c r="H14" s="23">
        <f t="shared" si="0"/>
        <v>20.255263157894738</v>
      </c>
      <c r="I14" s="23">
        <f>C14-F14</f>
        <v>137.27999999999997</v>
      </c>
      <c r="J14" s="17">
        <f t="shared" si="3"/>
        <v>1601.5250000000005</v>
      </c>
      <c r="K14" s="24">
        <f t="shared" si="4"/>
        <v>763.49999999999898</v>
      </c>
    </row>
    <row r="15" spans="1:17" x14ac:dyDescent="0.3">
      <c r="A15" s="9">
        <v>45422</v>
      </c>
      <c r="B15" s="18" t="s">
        <v>12</v>
      </c>
      <c r="C15" s="33">
        <f>'Сводная Ввоз'!B11</f>
        <v>635.43000000000006</v>
      </c>
      <c r="D15" s="19">
        <f>'Сводная Ввоз'!C11</f>
        <v>84</v>
      </c>
      <c r="E15" s="20">
        <f t="shared" si="1"/>
        <v>7.5646428571428581</v>
      </c>
      <c r="F15" s="21">
        <f>'Сводная Вывоз'!B11</f>
        <v>496.88999999999993</v>
      </c>
      <c r="G15" s="22">
        <f>'Сводная Вывоз'!C11</f>
        <v>21</v>
      </c>
      <c r="H15" s="23">
        <f t="shared" si="0"/>
        <v>23.661428571428569</v>
      </c>
      <c r="I15" s="23">
        <f t="shared" si="2"/>
        <v>138.54000000000013</v>
      </c>
      <c r="J15" s="17">
        <f t="shared" si="3"/>
        <v>1740.065000000001</v>
      </c>
      <c r="K15" s="24">
        <f t="shared" si="4"/>
        <v>902.03999999999905</v>
      </c>
    </row>
    <row r="16" spans="1:17" x14ac:dyDescent="0.3">
      <c r="A16" s="9">
        <v>45423</v>
      </c>
      <c r="B16" s="18" t="s">
        <v>12</v>
      </c>
      <c r="C16" s="33">
        <f>'Сводная Ввоз'!B12</f>
        <v>577.88999999999987</v>
      </c>
      <c r="D16" s="19">
        <f>'Сводная Ввоз'!C12</f>
        <v>84</v>
      </c>
      <c r="E16" s="20">
        <f t="shared" si="1"/>
        <v>6.8796428571428558</v>
      </c>
      <c r="F16" s="21">
        <f>'Сводная Вывоз'!B12</f>
        <v>528.91999999999996</v>
      </c>
      <c r="G16" s="22">
        <f>'Сводная Вывоз'!C12</f>
        <v>23</v>
      </c>
      <c r="H16" s="23">
        <f t="shared" si="0"/>
        <v>22.996521739130433</v>
      </c>
      <c r="I16" s="23">
        <f t="shared" si="2"/>
        <v>48.969999999999914</v>
      </c>
      <c r="J16" s="17">
        <f t="shared" si="3"/>
        <v>1789.0350000000008</v>
      </c>
      <c r="K16" s="24">
        <f t="shared" si="4"/>
        <v>951.00999999999897</v>
      </c>
    </row>
    <row r="17" spans="1:11" x14ac:dyDescent="0.3">
      <c r="A17" s="9">
        <v>45424</v>
      </c>
      <c r="B17" s="18" t="s">
        <v>12</v>
      </c>
      <c r="C17" s="33">
        <f>'Сводная Ввоз'!B13</f>
        <v>483.16999999999985</v>
      </c>
      <c r="D17" s="19">
        <f>'Сводная Ввоз'!C13</f>
        <v>74</v>
      </c>
      <c r="E17" s="20">
        <f t="shared" si="1"/>
        <v>6.529324324324322</v>
      </c>
      <c r="F17" s="21">
        <f>'Сводная Вывоз'!B13</f>
        <v>570.83000000000004</v>
      </c>
      <c r="G17" s="22">
        <f>'Сводная Вывоз'!C13</f>
        <v>24</v>
      </c>
      <c r="H17" s="23">
        <f t="shared" si="0"/>
        <v>23.784583333333334</v>
      </c>
      <c r="I17" s="23">
        <f t="shared" si="2"/>
        <v>-87.660000000000196</v>
      </c>
      <c r="J17" s="17">
        <f t="shared" si="3"/>
        <v>1701.3750000000009</v>
      </c>
      <c r="K17" s="24">
        <f t="shared" si="4"/>
        <v>863.34999999999889</v>
      </c>
    </row>
    <row r="18" spans="1:11" x14ac:dyDescent="0.3">
      <c r="A18" s="9">
        <v>45425</v>
      </c>
      <c r="B18" s="18" t="s">
        <v>12</v>
      </c>
      <c r="C18" s="33">
        <f>'Сводная Ввоз'!B14</f>
        <v>700.17999999999961</v>
      </c>
      <c r="D18" s="19">
        <f>'Сводная Ввоз'!C14</f>
        <v>86</v>
      </c>
      <c r="E18" s="20">
        <f t="shared" si="1"/>
        <v>8.1416279069767388</v>
      </c>
      <c r="F18" s="21">
        <f>'Сводная Вывоз'!B14</f>
        <v>594.58000000000004</v>
      </c>
      <c r="G18" s="22">
        <f>'Сводная Вывоз'!C14</f>
        <v>25</v>
      </c>
      <c r="H18" s="23">
        <f t="shared" si="0"/>
        <v>23.783200000000001</v>
      </c>
      <c r="I18" s="23">
        <f t="shared" si="2"/>
        <v>105.59999999999957</v>
      </c>
      <c r="J18" s="17">
        <f t="shared" si="3"/>
        <v>1806.9750000000004</v>
      </c>
      <c r="K18" s="24">
        <f t="shared" si="4"/>
        <v>968.94999999999834</v>
      </c>
    </row>
    <row r="19" spans="1:11" x14ac:dyDescent="0.3">
      <c r="A19" s="9">
        <v>45426</v>
      </c>
      <c r="B19" s="18" t="s">
        <v>12</v>
      </c>
      <c r="C19" s="33">
        <f>'Сводная Ввоз'!B15</f>
        <v>600.28</v>
      </c>
      <c r="D19" s="19">
        <f>'Сводная Ввоз'!C15</f>
        <v>78</v>
      </c>
      <c r="E19" s="20">
        <f t="shared" si="1"/>
        <v>7.6958974358974359</v>
      </c>
      <c r="F19" s="21">
        <f>'Сводная Вывоз'!B15</f>
        <v>504.14</v>
      </c>
      <c r="G19" s="22">
        <f>'Сводная Вывоз'!C15</f>
        <v>20</v>
      </c>
      <c r="H19" s="23">
        <f t="shared" si="0"/>
        <v>25.207000000000001</v>
      </c>
      <c r="I19" s="23">
        <f t="shared" si="2"/>
        <v>96.139999999999986</v>
      </c>
      <c r="J19" s="17">
        <f t="shared" si="3"/>
        <v>1903.1150000000002</v>
      </c>
      <c r="K19" s="24">
        <f t="shared" si="4"/>
        <v>1065.0899999999983</v>
      </c>
    </row>
    <row r="20" spans="1:11" x14ac:dyDescent="0.3">
      <c r="A20" s="9">
        <v>45427</v>
      </c>
      <c r="B20" s="18" t="s">
        <v>12</v>
      </c>
      <c r="C20" s="33">
        <f>'Сводная Ввоз'!B16</f>
        <v>0</v>
      </c>
      <c r="D20" s="19">
        <f>'Сводная Ввоз'!C16</f>
        <v>0</v>
      </c>
      <c r="E20" s="20" t="e">
        <f t="shared" si="1"/>
        <v>#DIV/0!</v>
      </c>
      <c r="F20" s="21">
        <f>'Сводная Вывоз'!B16</f>
        <v>0</v>
      </c>
      <c r="G20" s="22">
        <f>'Сводная Вывоз'!C16</f>
        <v>0</v>
      </c>
      <c r="H20" s="23" t="e">
        <f t="shared" si="0"/>
        <v>#DIV/0!</v>
      </c>
      <c r="I20" s="23">
        <f t="shared" si="2"/>
        <v>0</v>
      </c>
      <c r="J20" s="17">
        <f t="shared" si="3"/>
        <v>1903.1150000000002</v>
      </c>
      <c r="K20" s="24">
        <f t="shared" si="4"/>
        <v>1065.0899999999983</v>
      </c>
    </row>
    <row r="21" spans="1:11" x14ac:dyDescent="0.3">
      <c r="A21" s="9">
        <v>45428</v>
      </c>
      <c r="B21" s="18" t="s">
        <v>12</v>
      </c>
      <c r="C21" s="33">
        <f>'Сводная Ввоз'!B17</f>
        <v>0</v>
      </c>
      <c r="D21" s="19">
        <f>'Сводная Ввоз'!C17</f>
        <v>0</v>
      </c>
      <c r="E21" s="20">
        <v>0</v>
      </c>
      <c r="F21" s="21">
        <f>'Сводная Вывоз'!B17</f>
        <v>0</v>
      </c>
      <c r="G21" s="22">
        <f>'Сводная Вывоз'!C17</f>
        <v>0</v>
      </c>
      <c r="H21" s="23" t="e">
        <f t="shared" si="0"/>
        <v>#DIV/0!</v>
      </c>
      <c r="I21" s="23">
        <f t="shared" si="2"/>
        <v>0</v>
      </c>
      <c r="J21" s="17">
        <f t="shared" si="3"/>
        <v>1903.1150000000002</v>
      </c>
      <c r="K21" s="24">
        <f t="shared" si="4"/>
        <v>1065.0899999999983</v>
      </c>
    </row>
    <row r="22" spans="1:11" x14ac:dyDescent="0.3">
      <c r="A22" s="9">
        <v>45429</v>
      </c>
      <c r="B22" s="18" t="s">
        <v>12</v>
      </c>
      <c r="C22" s="33">
        <f>'Сводная Ввоз'!B18</f>
        <v>0</v>
      </c>
      <c r="D22" s="19">
        <f>'Сводная Ввоз'!C18</f>
        <v>0</v>
      </c>
      <c r="E22" s="20">
        <v>0</v>
      </c>
      <c r="F22" s="21">
        <f>'Сводная Вывоз'!B18</f>
        <v>0</v>
      </c>
      <c r="G22" s="22">
        <f>'Сводная Вывоз'!C18</f>
        <v>0</v>
      </c>
      <c r="H22" s="23" t="e">
        <f t="shared" si="0"/>
        <v>#DIV/0!</v>
      </c>
      <c r="I22" s="23">
        <f t="shared" si="2"/>
        <v>0</v>
      </c>
      <c r="J22" s="17">
        <f>J21+C22-F22</f>
        <v>1903.1150000000002</v>
      </c>
      <c r="K22" s="24">
        <f t="shared" si="4"/>
        <v>1065.0899999999983</v>
      </c>
    </row>
    <row r="23" spans="1:11" x14ac:dyDescent="0.3">
      <c r="A23" s="9">
        <v>45430</v>
      </c>
      <c r="B23" s="18" t="s">
        <v>12</v>
      </c>
      <c r="C23" s="33">
        <f>'Сводная Ввоз'!B19</f>
        <v>0</v>
      </c>
      <c r="D23" s="19">
        <f>'Сводная Ввоз'!C19</f>
        <v>0</v>
      </c>
      <c r="E23" s="20">
        <v>0</v>
      </c>
      <c r="F23" s="21">
        <f>'Сводная Вывоз'!B19</f>
        <v>0</v>
      </c>
      <c r="G23" s="22">
        <f>'Сводная Вывоз'!C19</f>
        <v>0</v>
      </c>
      <c r="H23" s="23" t="e">
        <f t="shared" si="0"/>
        <v>#DIV/0!</v>
      </c>
      <c r="I23" s="23">
        <f t="shared" si="2"/>
        <v>0</v>
      </c>
      <c r="J23" s="17">
        <f>J5+C23-F23</f>
        <v>1062.6950000000011</v>
      </c>
      <c r="K23" s="24">
        <f>K22+C23-F23</f>
        <v>1065.0899999999983</v>
      </c>
    </row>
    <row r="24" spans="1:11" x14ac:dyDescent="0.3">
      <c r="A24" s="9">
        <v>45431</v>
      </c>
      <c r="B24" s="18" t="s">
        <v>12</v>
      </c>
      <c r="C24" s="33">
        <f>'Сводная Ввоз'!B20</f>
        <v>0</v>
      </c>
      <c r="D24" s="19">
        <f>'Сводная Ввоз'!C20</f>
        <v>0</v>
      </c>
      <c r="E24" s="20" t="e">
        <f t="shared" si="1"/>
        <v>#DIV/0!</v>
      </c>
      <c r="F24" s="21">
        <f>'Сводная Вывоз'!B20</f>
        <v>0</v>
      </c>
      <c r="G24" s="22">
        <f>'Сводная Вывоз'!C20</f>
        <v>0</v>
      </c>
      <c r="H24" s="23" t="e">
        <f t="shared" si="0"/>
        <v>#DIV/0!</v>
      </c>
      <c r="I24" s="23">
        <f t="shared" si="2"/>
        <v>0</v>
      </c>
      <c r="J24" s="17">
        <f t="shared" si="3"/>
        <v>1062.6950000000011</v>
      </c>
      <c r="K24" s="24">
        <f t="shared" si="4"/>
        <v>1065.0899999999983</v>
      </c>
    </row>
    <row r="25" spans="1:11" x14ac:dyDescent="0.3">
      <c r="A25" s="9">
        <v>45432</v>
      </c>
      <c r="B25" s="18" t="s">
        <v>12</v>
      </c>
      <c r="C25" s="33">
        <f>'Сводная Ввоз'!B21</f>
        <v>0</v>
      </c>
      <c r="D25" s="19">
        <f>'Сводная Ввоз'!C21</f>
        <v>0</v>
      </c>
      <c r="E25" s="20" t="e">
        <f t="shared" si="1"/>
        <v>#DIV/0!</v>
      </c>
      <c r="F25" s="21">
        <f>'Сводная Вывоз'!B21</f>
        <v>0</v>
      </c>
      <c r="G25" s="22">
        <f>'Сводная Вывоз'!C21</f>
        <v>0</v>
      </c>
      <c r="H25" s="23" t="e">
        <f t="shared" si="0"/>
        <v>#DIV/0!</v>
      </c>
      <c r="I25" s="23">
        <f t="shared" si="2"/>
        <v>0</v>
      </c>
      <c r="J25" s="17">
        <f t="shared" si="3"/>
        <v>1062.6950000000011</v>
      </c>
      <c r="K25" s="24">
        <f t="shared" si="4"/>
        <v>1065.0899999999983</v>
      </c>
    </row>
    <row r="26" spans="1:11" x14ac:dyDescent="0.3">
      <c r="A26" s="9">
        <v>45433</v>
      </c>
      <c r="B26" s="18" t="s">
        <v>12</v>
      </c>
      <c r="C26" s="33">
        <f>'Сводная Ввоз'!B22</f>
        <v>0</v>
      </c>
      <c r="D26" s="19">
        <f>'Сводная Ввоз'!C22</f>
        <v>0</v>
      </c>
      <c r="E26" s="20" t="e">
        <f t="shared" si="1"/>
        <v>#DIV/0!</v>
      </c>
      <c r="F26" s="21">
        <f>'Сводная Вывоз'!B22</f>
        <v>0</v>
      </c>
      <c r="G26" s="22">
        <f>'Сводная Вывоз'!C22</f>
        <v>0</v>
      </c>
      <c r="H26" s="23" t="e">
        <f t="shared" si="0"/>
        <v>#DIV/0!</v>
      </c>
      <c r="I26" s="23">
        <f t="shared" si="2"/>
        <v>0</v>
      </c>
      <c r="J26" s="17">
        <f t="shared" si="3"/>
        <v>1062.6950000000011</v>
      </c>
      <c r="K26" s="24">
        <f t="shared" si="4"/>
        <v>1065.0899999999983</v>
      </c>
    </row>
    <row r="27" spans="1:11" x14ac:dyDescent="0.3">
      <c r="A27" s="9">
        <v>45434</v>
      </c>
      <c r="B27" s="18" t="s">
        <v>12</v>
      </c>
      <c r="C27" s="33">
        <f>'Сводная Ввоз'!B23</f>
        <v>0</v>
      </c>
      <c r="D27" s="19">
        <f>'Сводная Ввоз'!C23</f>
        <v>0</v>
      </c>
      <c r="E27" s="20" t="e">
        <f t="shared" si="1"/>
        <v>#DIV/0!</v>
      </c>
      <c r="F27" s="21">
        <f>'Сводная Вывоз'!B23</f>
        <v>0</v>
      </c>
      <c r="G27" s="22">
        <f>'Сводная Вывоз'!C23</f>
        <v>0</v>
      </c>
      <c r="H27" s="23" t="e">
        <f t="shared" si="0"/>
        <v>#DIV/0!</v>
      </c>
      <c r="I27" s="23">
        <f t="shared" si="2"/>
        <v>0</v>
      </c>
      <c r="J27" s="17">
        <f t="shared" si="3"/>
        <v>1062.6950000000011</v>
      </c>
      <c r="K27" s="24">
        <f t="shared" si="4"/>
        <v>1065.0899999999983</v>
      </c>
    </row>
    <row r="28" spans="1:11" x14ac:dyDescent="0.3">
      <c r="A28" s="9">
        <v>45435</v>
      </c>
      <c r="B28" s="18" t="s">
        <v>12</v>
      </c>
      <c r="C28" s="33">
        <f>'Сводная Ввоз'!B24</f>
        <v>0</v>
      </c>
      <c r="D28" s="19">
        <f>'Сводная Ввоз'!C24</f>
        <v>0</v>
      </c>
      <c r="E28" s="20" t="e">
        <f t="shared" si="1"/>
        <v>#DIV/0!</v>
      </c>
      <c r="F28" s="21">
        <f>'Сводная Вывоз'!B24</f>
        <v>0</v>
      </c>
      <c r="G28" s="22">
        <f>'Сводная Вывоз'!C24</f>
        <v>0</v>
      </c>
      <c r="H28" s="23" t="e">
        <f t="shared" si="0"/>
        <v>#DIV/0!</v>
      </c>
      <c r="I28" s="23">
        <f t="shared" si="2"/>
        <v>0</v>
      </c>
      <c r="J28" s="17">
        <f t="shared" si="3"/>
        <v>1062.6950000000011</v>
      </c>
      <c r="K28" s="24">
        <f t="shared" si="4"/>
        <v>1065.0899999999983</v>
      </c>
    </row>
    <row r="29" spans="1:11" x14ac:dyDescent="0.3">
      <c r="A29" s="9">
        <v>45436</v>
      </c>
      <c r="B29" s="18" t="s">
        <v>12</v>
      </c>
      <c r="C29" s="33">
        <f>'Сводная Ввоз'!B25</f>
        <v>0</v>
      </c>
      <c r="D29" s="19">
        <f>'Сводная Ввоз'!C25</f>
        <v>0</v>
      </c>
      <c r="E29" s="20" t="e">
        <f t="shared" si="1"/>
        <v>#DIV/0!</v>
      </c>
      <c r="F29" s="21">
        <f>'Сводная Вывоз'!B25</f>
        <v>0</v>
      </c>
      <c r="G29" s="22">
        <f>'Сводная Вывоз'!C25</f>
        <v>0</v>
      </c>
      <c r="H29" s="23" t="e">
        <f t="shared" si="0"/>
        <v>#DIV/0!</v>
      </c>
      <c r="I29" s="23">
        <f t="shared" si="2"/>
        <v>0</v>
      </c>
      <c r="J29" s="17">
        <f t="shared" si="3"/>
        <v>1062.6950000000011</v>
      </c>
      <c r="K29" s="24">
        <f>K28+C29-F29</f>
        <v>1065.0899999999983</v>
      </c>
    </row>
    <row r="30" spans="1:11" x14ac:dyDescent="0.3">
      <c r="A30" s="9">
        <v>45437</v>
      </c>
      <c r="B30" s="18" t="s">
        <v>12</v>
      </c>
      <c r="C30" s="33">
        <f>'Сводная Ввоз'!B26</f>
        <v>0</v>
      </c>
      <c r="D30" s="19">
        <f>'Сводная Ввоз'!C26</f>
        <v>0</v>
      </c>
      <c r="E30" s="20" t="e">
        <f t="shared" si="1"/>
        <v>#DIV/0!</v>
      </c>
      <c r="F30" s="21">
        <f>'Сводная Вывоз'!B26</f>
        <v>0</v>
      </c>
      <c r="G30" s="22">
        <f>'Сводная Вывоз'!C26</f>
        <v>0</v>
      </c>
      <c r="H30" s="23" t="e">
        <f t="shared" si="0"/>
        <v>#DIV/0!</v>
      </c>
      <c r="I30" s="23">
        <f t="shared" si="2"/>
        <v>0</v>
      </c>
      <c r="J30" s="17">
        <f t="shared" si="3"/>
        <v>1062.6950000000011</v>
      </c>
      <c r="K30" s="24">
        <f t="shared" si="4"/>
        <v>1065.0899999999983</v>
      </c>
    </row>
    <row r="31" spans="1:11" x14ac:dyDescent="0.3">
      <c r="A31" s="9">
        <v>45438</v>
      </c>
      <c r="B31" s="18" t="s">
        <v>12</v>
      </c>
      <c r="C31" s="33">
        <f>'Сводная Ввоз'!B27</f>
        <v>0</v>
      </c>
      <c r="D31" s="19">
        <f>'Сводная Ввоз'!C27</f>
        <v>0</v>
      </c>
      <c r="E31" s="20" t="e">
        <f t="shared" si="1"/>
        <v>#DIV/0!</v>
      </c>
      <c r="F31" s="21">
        <f>'Сводная Вывоз'!B27</f>
        <v>0</v>
      </c>
      <c r="G31" s="22">
        <f>'Сводная Вывоз'!C27</f>
        <v>0</v>
      </c>
      <c r="H31" s="23" t="e">
        <f t="shared" si="0"/>
        <v>#DIV/0!</v>
      </c>
      <c r="I31" s="23">
        <f t="shared" si="2"/>
        <v>0</v>
      </c>
      <c r="J31" s="17">
        <f>J30+C31-F31</f>
        <v>1062.6950000000011</v>
      </c>
      <c r="K31" s="24">
        <f t="shared" si="4"/>
        <v>1065.0899999999983</v>
      </c>
    </row>
    <row r="32" spans="1:11" x14ac:dyDescent="0.3">
      <c r="A32" s="9">
        <v>45439</v>
      </c>
      <c r="B32" s="18" t="s">
        <v>12</v>
      </c>
      <c r="C32" s="33">
        <f>'Сводная Ввоз'!B28</f>
        <v>0</v>
      </c>
      <c r="D32" s="19">
        <f>'Сводная Ввоз'!C28</f>
        <v>72</v>
      </c>
      <c r="E32" s="20">
        <f t="shared" si="1"/>
        <v>0</v>
      </c>
      <c r="F32" s="21">
        <f>'Сводная Вывоз'!B28</f>
        <v>0</v>
      </c>
      <c r="G32" s="22">
        <f>'Сводная Вывоз'!C28</f>
        <v>21</v>
      </c>
      <c r="H32" s="23">
        <f t="shared" si="0"/>
        <v>0</v>
      </c>
      <c r="I32" s="23">
        <f t="shared" si="2"/>
        <v>0</v>
      </c>
      <c r="J32" s="17">
        <f t="shared" ref="J32" si="5">J31+C32-F32</f>
        <v>1062.6950000000011</v>
      </c>
      <c r="K32" s="24">
        <f t="shared" si="4"/>
        <v>1065.0899999999983</v>
      </c>
    </row>
    <row r="33" spans="1:11" x14ac:dyDescent="0.3">
      <c r="A33" s="9">
        <v>45440</v>
      </c>
      <c r="B33" s="18" t="s">
        <v>12</v>
      </c>
      <c r="C33" s="33">
        <f>'Сводная Ввоз'!B29</f>
        <v>0</v>
      </c>
      <c r="D33" s="19">
        <f>'Сводная Ввоз'!C29</f>
        <v>75</v>
      </c>
      <c r="E33" s="20">
        <f t="shared" ref="E33:E35" si="6">C33/D33</f>
        <v>0</v>
      </c>
      <c r="F33" s="21">
        <f>'Сводная Вывоз'!B29</f>
        <v>0</v>
      </c>
      <c r="G33" s="22">
        <f>'Сводная Вывоз'!C29</f>
        <v>14</v>
      </c>
      <c r="H33" s="23">
        <f t="shared" ref="H33:H35" si="7">F33/G33</f>
        <v>0</v>
      </c>
      <c r="I33" s="23">
        <f t="shared" ref="I33:I35" si="8">C33-F33</f>
        <v>0</v>
      </c>
      <c r="J33" s="17">
        <f t="shared" ref="J33:J35" si="9">J32+C33-F33</f>
        <v>1062.6950000000011</v>
      </c>
      <c r="K33" s="24">
        <f t="shared" ref="K33:K36" si="10">K32+C33-F33</f>
        <v>1065.0899999999983</v>
      </c>
    </row>
    <row r="34" spans="1:11" x14ac:dyDescent="0.3">
      <c r="A34" s="9">
        <v>45441</v>
      </c>
      <c r="B34" s="18" t="s">
        <v>12</v>
      </c>
      <c r="C34" s="33">
        <f>'Сводная Ввоз'!B30</f>
        <v>0</v>
      </c>
      <c r="D34" s="19">
        <f>'Сводная Ввоз'!C30</f>
        <v>90</v>
      </c>
      <c r="E34" s="20">
        <f t="shared" si="6"/>
        <v>0</v>
      </c>
      <c r="F34" s="21">
        <f>'Сводная Вывоз'!B30</f>
        <v>0</v>
      </c>
      <c r="G34" s="22">
        <f>'Сводная Вывоз'!C30</f>
        <v>21</v>
      </c>
      <c r="H34" s="23">
        <f t="shared" si="7"/>
        <v>0</v>
      </c>
      <c r="I34" s="23">
        <f t="shared" si="8"/>
        <v>0</v>
      </c>
      <c r="J34" s="17">
        <f t="shared" si="9"/>
        <v>1062.6950000000011</v>
      </c>
      <c r="K34" s="24">
        <f t="shared" si="10"/>
        <v>1065.0899999999983</v>
      </c>
    </row>
    <row r="35" spans="1:11" hidden="1" x14ac:dyDescent="0.3">
      <c r="A35" s="9">
        <v>45352</v>
      </c>
      <c r="B35" s="18" t="s">
        <v>12</v>
      </c>
      <c r="C35" s="33">
        <f>'Сводная Ввоз'!B31</f>
        <v>0</v>
      </c>
      <c r="D35" s="19">
        <f>'Сводная Ввоз'!C31</f>
        <v>0</v>
      </c>
      <c r="E35" s="20" t="e">
        <f t="shared" si="6"/>
        <v>#DIV/0!</v>
      </c>
      <c r="F35" s="21">
        <f>'Сводная Вывоз'!B31</f>
        <v>0</v>
      </c>
      <c r="G35" s="22">
        <f>'Сводная Вывоз'!C31</f>
        <v>0</v>
      </c>
      <c r="H35" s="23" t="e">
        <f t="shared" si="7"/>
        <v>#DIV/0!</v>
      </c>
      <c r="I35" s="23">
        <f t="shared" si="8"/>
        <v>0</v>
      </c>
      <c r="J35" s="17">
        <f t="shared" si="9"/>
        <v>1062.6950000000011</v>
      </c>
      <c r="K35" s="24">
        <f t="shared" si="10"/>
        <v>1065.0899999999983</v>
      </c>
    </row>
    <row r="36" spans="1:11" hidden="1" x14ac:dyDescent="0.3">
      <c r="A36" s="9">
        <v>45353</v>
      </c>
      <c r="B36" s="18" t="s">
        <v>12</v>
      </c>
      <c r="C36" s="33">
        <f>'Сводная Ввоз'!B32</f>
        <v>0</v>
      </c>
      <c r="D36" s="19">
        <f>'Сводная Ввоз'!C32</f>
        <v>0</v>
      </c>
      <c r="E36" s="20">
        <v>7.5928571428571425</v>
      </c>
      <c r="F36" s="21">
        <f>'Сводная Вывоз'!B32</f>
        <v>0</v>
      </c>
      <c r="G36" s="22">
        <f>'Сводная Вывоз'!C32</f>
        <v>0</v>
      </c>
      <c r="H36" s="23">
        <v>24.154444444444444</v>
      </c>
      <c r="I36" s="23">
        <v>-4.789999999999992</v>
      </c>
      <c r="J36" s="17">
        <v>1062.6950000000011</v>
      </c>
      <c r="K36" s="24">
        <f t="shared" si="10"/>
        <v>1065.0899999999983</v>
      </c>
    </row>
    <row r="37" spans="1:11" x14ac:dyDescent="0.3">
      <c r="A37" s="98" t="s">
        <v>104</v>
      </c>
      <c r="B37" s="99"/>
      <c r="C37" s="33">
        <f>'Сводная Ввоз'!B33</f>
        <v>8318.2699999999986</v>
      </c>
      <c r="D37" s="19">
        <f>'Сводная Ввоз'!C33</f>
        <v>81.647058823529406</v>
      </c>
      <c r="E37" s="20" t="e">
        <f>AVERAGE(E6:E35)</f>
        <v>#DIV/0!</v>
      </c>
      <c r="F37" s="21">
        <f>'Сводная Вывоз'!B33</f>
        <v>7477.85</v>
      </c>
      <c r="G37" s="22">
        <f>'Сводная Вывоз'!C33</f>
        <v>22.588235294117649</v>
      </c>
      <c r="H37" s="34" t="e">
        <f>AVERAGE(H6:H35)</f>
        <v>#DIV/0!</v>
      </c>
      <c r="I37" s="35">
        <v>0</v>
      </c>
      <c r="J37" s="35">
        <f>J36</f>
        <v>1062.6950000000011</v>
      </c>
      <c r="K37" s="24">
        <f>K36</f>
        <v>1065.0899999999983</v>
      </c>
    </row>
    <row r="38" spans="1:11" x14ac:dyDescent="0.3">
      <c r="A38" s="36" t="s">
        <v>17</v>
      </c>
      <c r="B38" s="37"/>
      <c r="C38" s="31"/>
      <c r="D38" s="30"/>
      <c r="E38" s="31"/>
      <c r="F38" s="29"/>
      <c r="G38" s="30"/>
      <c r="H38" s="31"/>
      <c r="I38" s="31"/>
      <c r="J38" s="31"/>
    </row>
    <row r="39" spans="1:11" ht="28.8" x14ac:dyDescent="0.3">
      <c r="A39" s="40" t="s">
        <v>105</v>
      </c>
      <c r="B39" s="38"/>
      <c r="I39" s="25"/>
    </row>
    <row r="40" spans="1:11" x14ac:dyDescent="0.3">
      <c r="A40" s="27" t="s">
        <v>13</v>
      </c>
      <c r="B40" s="28">
        <f>C37</f>
        <v>8318.2699999999986</v>
      </c>
      <c r="D40" s="26"/>
      <c r="I40" s="25"/>
    </row>
    <row r="41" spans="1:11" x14ac:dyDescent="0.3">
      <c r="A41" s="27" t="s">
        <v>14</v>
      </c>
      <c r="B41" s="28">
        <f>F37</f>
        <v>7477.85</v>
      </c>
      <c r="I41" s="25"/>
    </row>
    <row r="42" spans="1:11" x14ac:dyDescent="0.3">
      <c r="A42" s="27" t="s">
        <v>106</v>
      </c>
      <c r="B42" s="28">
        <f>K37</f>
        <v>1065.0899999999983</v>
      </c>
      <c r="I42" s="25"/>
    </row>
    <row r="43" spans="1:11" x14ac:dyDescent="0.3">
      <c r="I43" s="25"/>
    </row>
  </sheetData>
  <mergeCells count="4">
    <mergeCell ref="A1:J1"/>
    <mergeCell ref="A2:A3"/>
    <mergeCell ref="B2:J2"/>
    <mergeCell ref="A37:B37"/>
  </mergeCells>
  <hyperlinks>
    <hyperlink ref="A38" location="Графики!A1" display="Посмотреть наглядно:" xr:uid="{00000000-0004-0000-0000-000000000000}"/>
  </hyperlinks>
  <pageMargins left="0.7" right="0.7" top="0.75" bottom="0.75" header="0.3" footer="0.3"/>
  <pageSetup paperSize="9" fitToHeight="0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8"/>
  <dimension ref="B1:C51"/>
  <sheetViews>
    <sheetView workbookViewId="0">
      <selection activeCell="C2" sqref="C2"/>
    </sheetView>
  </sheetViews>
  <sheetFormatPr defaultRowHeight="14.4" x14ac:dyDescent="0.3"/>
  <cols>
    <col min="2" max="2" width="12.77734375" customWidth="1"/>
    <col min="3" max="3" width="14.77734375" customWidth="1"/>
  </cols>
  <sheetData>
    <row r="1" spans="2:3" x14ac:dyDescent="0.3">
      <c r="B1" s="60" t="s">
        <v>1</v>
      </c>
      <c r="C1" s="60" t="s">
        <v>52</v>
      </c>
    </row>
    <row r="2" spans="2:3" x14ac:dyDescent="0.3">
      <c r="B2" s="59">
        <v>45017</v>
      </c>
      <c r="C2">
        <v>210.54</v>
      </c>
    </row>
    <row r="3" spans="2:3" x14ac:dyDescent="0.3">
      <c r="B3" s="59">
        <v>45018</v>
      </c>
      <c r="C3">
        <v>221.86000000000004</v>
      </c>
    </row>
    <row r="4" spans="2:3" x14ac:dyDescent="0.3">
      <c r="B4" s="59">
        <v>45019</v>
      </c>
      <c r="C4">
        <v>244.32999999999998</v>
      </c>
    </row>
    <row r="5" spans="2:3" x14ac:dyDescent="0.3">
      <c r="B5" s="59">
        <v>45020</v>
      </c>
      <c r="C5">
        <v>210.58000000000004</v>
      </c>
    </row>
    <row r="6" spans="2:3" x14ac:dyDescent="0.3">
      <c r="B6" s="59">
        <v>45021</v>
      </c>
      <c r="C6">
        <v>214.32999999999998</v>
      </c>
    </row>
    <row r="7" spans="2:3" x14ac:dyDescent="0.3">
      <c r="B7" s="59">
        <v>45022</v>
      </c>
      <c r="C7">
        <v>212.11999999999992</v>
      </c>
    </row>
    <row r="8" spans="2:3" x14ac:dyDescent="0.3">
      <c r="B8" s="59">
        <v>45023</v>
      </c>
      <c r="C8">
        <v>235.78999999999996</v>
      </c>
    </row>
    <row r="9" spans="2:3" x14ac:dyDescent="0.3">
      <c r="B9" s="59">
        <v>45024</v>
      </c>
      <c r="C9">
        <v>230.81999999999996</v>
      </c>
    </row>
    <row r="10" spans="2:3" x14ac:dyDescent="0.3">
      <c r="B10" s="59">
        <v>45025</v>
      </c>
      <c r="C10">
        <v>232.70999999999998</v>
      </c>
    </row>
    <row r="11" spans="2:3" x14ac:dyDescent="0.3">
      <c r="B11" s="59">
        <v>45026</v>
      </c>
      <c r="C11">
        <v>243.56999999999996</v>
      </c>
    </row>
    <row r="12" spans="2:3" x14ac:dyDescent="0.3">
      <c r="B12" s="59">
        <v>45027</v>
      </c>
      <c r="C12">
        <v>238.82999999999998</v>
      </c>
    </row>
    <row r="13" spans="2:3" x14ac:dyDescent="0.3">
      <c r="B13" s="59">
        <v>45028</v>
      </c>
      <c r="C13">
        <v>231.00000000000003</v>
      </c>
    </row>
    <row r="14" spans="2:3" x14ac:dyDescent="0.3">
      <c r="B14" s="59">
        <v>45029</v>
      </c>
      <c r="C14">
        <v>237.24999999999997</v>
      </c>
    </row>
    <row r="15" spans="2:3" x14ac:dyDescent="0.3">
      <c r="B15" s="59">
        <v>45030</v>
      </c>
      <c r="C15">
        <v>241.32</v>
      </c>
    </row>
    <row r="16" spans="2:3" x14ac:dyDescent="0.3">
      <c r="B16" s="59">
        <v>45031</v>
      </c>
      <c r="C16">
        <v>211.12999999999997</v>
      </c>
    </row>
    <row r="17" spans="2:3" x14ac:dyDescent="0.3">
      <c r="B17" s="59">
        <v>45032</v>
      </c>
      <c r="C17">
        <v>209.92</v>
      </c>
    </row>
    <row r="18" spans="2:3" x14ac:dyDescent="0.3">
      <c r="B18" s="59">
        <v>45033</v>
      </c>
      <c r="C18">
        <v>216.63999999999996</v>
      </c>
    </row>
    <row r="19" spans="2:3" x14ac:dyDescent="0.3">
      <c r="B19" s="59">
        <v>45034</v>
      </c>
      <c r="C19">
        <v>208.60000000000002</v>
      </c>
    </row>
    <row r="20" spans="2:3" x14ac:dyDescent="0.3">
      <c r="B20" s="59">
        <v>45035</v>
      </c>
      <c r="C20">
        <v>216.64000000000004</v>
      </c>
    </row>
    <row r="21" spans="2:3" x14ac:dyDescent="0.3">
      <c r="B21" s="59">
        <v>45036</v>
      </c>
      <c r="C21">
        <v>216.11</v>
      </c>
    </row>
    <row r="22" spans="2:3" x14ac:dyDescent="0.3">
      <c r="B22" s="59">
        <v>45037</v>
      </c>
      <c r="C22">
        <v>229.70000000000002</v>
      </c>
    </row>
    <row r="23" spans="2:3" x14ac:dyDescent="0.3">
      <c r="B23" s="59">
        <v>45038</v>
      </c>
      <c r="C23">
        <v>206.2</v>
      </c>
    </row>
    <row r="24" spans="2:3" x14ac:dyDescent="0.3">
      <c r="B24" s="59">
        <v>45039</v>
      </c>
      <c r="C24">
        <v>211.48999999999998</v>
      </c>
    </row>
    <row r="28" spans="2:3" x14ac:dyDescent="0.3">
      <c r="B28" t="s">
        <v>1</v>
      </c>
      <c r="C28" t="s">
        <v>53</v>
      </c>
    </row>
    <row r="29" spans="2:3" x14ac:dyDescent="0.3">
      <c r="B29" s="59">
        <v>45017</v>
      </c>
      <c r="C29">
        <v>29</v>
      </c>
    </row>
    <row r="30" spans="2:3" x14ac:dyDescent="0.3">
      <c r="B30" s="59">
        <v>45018</v>
      </c>
      <c r="C30">
        <v>29</v>
      </c>
    </row>
    <row r="31" spans="2:3" x14ac:dyDescent="0.3">
      <c r="B31" s="59">
        <v>45019</v>
      </c>
      <c r="C31">
        <v>31</v>
      </c>
    </row>
    <row r="32" spans="2:3" x14ac:dyDescent="0.3">
      <c r="B32" s="59">
        <v>45020</v>
      </c>
      <c r="C32">
        <v>30</v>
      </c>
    </row>
    <row r="33" spans="2:3" x14ac:dyDescent="0.3">
      <c r="B33" s="59">
        <v>45021</v>
      </c>
      <c r="C33">
        <v>30</v>
      </c>
    </row>
    <row r="34" spans="2:3" x14ac:dyDescent="0.3">
      <c r="B34" s="59">
        <v>45022</v>
      </c>
      <c r="C34">
        <v>30</v>
      </c>
    </row>
    <row r="35" spans="2:3" x14ac:dyDescent="0.3">
      <c r="B35" s="59">
        <v>45023</v>
      </c>
      <c r="C35">
        <v>29</v>
      </c>
    </row>
    <row r="36" spans="2:3" x14ac:dyDescent="0.3">
      <c r="B36" s="59">
        <v>45024</v>
      </c>
      <c r="C36">
        <v>31</v>
      </c>
    </row>
    <row r="37" spans="2:3" x14ac:dyDescent="0.3">
      <c r="B37" s="59">
        <v>45025</v>
      </c>
      <c r="C37">
        <v>30</v>
      </c>
    </row>
    <row r="38" spans="2:3" x14ac:dyDescent="0.3">
      <c r="B38" s="59">
        <v>45026</v>
      </c>
      <c r="C38">
        <v>31</v>
      </c>
    </row>
    <row r="39" spans="2:3" x14ac:dyDescent="0.3">
      <c r="B39" s="59">
        <v>45027</v>
      </c>
      <c r="C39">
        <v>29</v>
      </c>
    </row>
    <row r="40" spans="2:3" x14ac:dyDescent="0.3">
      <c r="B40" s="59">
        <v>45028</v>
      </c>
      <c r="C40">
        <v>30</v>
      </c>
    </row>
    <row r="41" spans="2:3" x14ac:dyDescent="0.3">
      <c r="B41" s="59">
        <v>45029</v>
      </c>
      <c r="C41">
        <v>30</v>
      </c>
    </row>
    <row r="42" spans="2:3" x14ac:dyDescent="0.3">
      <c r="B42" s="59">
        <v>45030</v>
      </c>
      <c r="C42">
        <v>30</v>
      </c>
    </row>
    <row r="43" spans="2:3" x14ac:dyDescent="0.3">
      <c r="B43" s="59">
        <v>45031</v>
      </c>
      <c r="C43">
        <v>26</v>
      </c>
    </row>
    <row r="44" spans="2:3" x14ac:dyDescent="0.3">
      <c r="B44" s="59">
        <v>45032</v>
      </c>
      <c r="C44">
        <v>28</v>
      </c>
    </row>
    <row r="45" spans="2:3" x14ac:dyDescent="0.3">
      <c r="B45" s="59">
        <v>45033</v>
      </c>
      <c r="C45">
        <v>28</v>
      </c>
    </row>
    <row r="46" spans="2:3" x14ac:dyDescent="0.3">
      <c r="B46" s="59">
        <v>45034</v>
      </c>
      <c r="C46">
        <v>27</v>
      </c>
    </row>
    <row r="47" spans="2:3" x14ac:dyDescent="0.3">
      <c r="B47" s="59">
        <v>45035</v>
      </c>
      <c r="C47">
        <v>29</v>
      </c>
    </row>
    <row r="48" spans="2:3" x14ac:dyDescent="0.3">
      <c r="B48" s="59">
        <v>45036</v>
      </c>
      <c r="C48">
        <v>29</v>
      </c>
    </row>
    <row r="49" spans="2:3" x14ac:dyDescent="0.3">
      <c r="B49" s="59">
        <v>45037</v>
      </c>
      <c r="C49">
        <v>30</v>
      </c>
    </row>
    <row r="50" spans="2:3" x14ac:dyDescent="0.3">
      <c r="B50" s="59">
        <v>45038</v>
      </c>
      <c r="C50">
        <v>29</v>
      </c>
    </row>
    <row r="51" spans="2:3" x14ac:dyDescent="0.3">
      <c r="B51" s="59">
        <v>45039</v>
      </c>
      <c r="C51">
        <v>28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1"/>
  <dimension ref="A1:D19"/>
  <sheetViews>
    <sheetView workbookViewId="0">
      <selection activeCell="A19" sqref="A1:A19"/>
    </sheetView>
  </sheetViews>
  <sheetFormatPr defaultRowHeight="14.4" x14ac:dyDescent="0.3"/>
  <cols>
    <col min="1" max="1" width="46" bestFit="1" customWidth="1"/>
    <col min="2" max="2" width="24" customWidth="1"/>
  </cols>
  <sheetData>
    <row r="1" spans="1:4" x14ac:dyDescent="0.3">
      <c r="A1" t="str">
        <f ca="1">"Волхонка "&amp;TEXT($B$1,"ДД.ММ.ГГГГ")</f>
        <v>Волхонка 14.05.2024</v>
      </c>
      <c r="B1" s="42">
        <f ca="1">TODAY()-1</f>
        <v>45426</v>
      </c>
    </row>
    <row r="3" spans="1:4" x14ac:dyDescent="0.3">
      <c r="A3" t="str">
        <f ca="1">"Ввоз - "&amp;TEXT((SUMIF(Ввоз!$A:$A,$B$1,Ввоз!$F:$F)),"0,00")</f>
        <v>Ввоз - 600,28</v>
      </c>
      <c r="D3" s="42"/>
    </row>
    <row r="4" spans="1:4" x14ac:dyDescent="0.3">
      <c r="A4" t="str">
        <f ca="1">"Вывоз - "&amp;TEXT((SUMIF(Вывоз!$A:$A,$B$1,Вывоз!$F:$F)),"0,00")</f>
        <v>Вывоз - 504,14</v>
      </c>
    </row>
    <row r="5" spans="1:4" x14ac:dyDescent="0.3">
      <c r="A5" t="str">
        <f ca="1">"Ввоз РСО - "&amp;TEXT((SUMIFS(Ввоз!$F:$F,Ввоз!$A:$A,'Общие данные'!$B$1,Ввоз!$E:$E,"РСО")),"0,00")</f>
        <v>Ввоз РСО - 9,23</v>
      </c>
    </row>
    <row r="7" spans="1:4" x14ac:dyDescent="0.3">
      <c r="A7" t="str">
        <f ca="1">"Кол-во рейсов ввоз - "&amp;COUNTIF(Ввоз!$A:$A,$B$1)</f>
        <v>Кол-во рейсов ввоз - 78</v>
      </c>
    </row>
    <row r="8" spans="1:4" x14ac:dyDescent="0.3">
      <c r="A8" t="str">
        <f ca="1">"Кол-во рейсов вывоз - "&amp;COUNTIF(Вывоз!$A:$A,$B$1)</f>
        <v>Кол-во рейсов вывоз - 20</v>
      </c>
    </row>
    <row r="9" spans="1:4" x14ac:dyDescent="0.3">
      <c r="A9" t="str">
        <f ca="1">"Кол-во рейсов РСО - "&amp;COUNTIFS(Ввоз!$A:$A,'Общие данные'!$B$1,Ввоз!$E:$E,"РСО")</f>
        <v>Кол-во рейсов РСО - 4</v>
      </c>
    </row>
    <row r="11" spans="1:4" x14ac:dyDescent="0.3">
      <c r="A11" t="str">
        <f>"Среднесуточный ввоз - "&amp;TEXT('Сводная Ввоз'!$F$1,"0,00")</f>
        <v>Среднесуточный ввоз - 594,16</v>
      </c>
    </row>
    <row r="12" spans="1:4" x14ac:dyDescent="0.3">
      <c r="A12" t="str">
        <f>"Среднесуточный вывоз - "&amp;TEXT('Сводная Вывоз'!$F$1,"0,00")</f>
        <v>Среднесуточный вывоз - 534,13</v>
      </c>
    </row>
    <row r="14" spans="1:4" x14ac:dyDescent="0.3">
      <c r="A14" t="str">
        <f>"Среднесуточное кол-во рейсов (ввоз) - "&amp;TEXT('Сводная Ввоз'!F2,"0")</f>
        <v>Среднесуточное кол-во рейсов (ввоз) - 82</v>
      </c>
    </row>
    <row r="15" spans="1:4" x14ac:dyDescent="0.3">
      <c r="A15" t="str">
        <f>"Среднесуточное кол-во рейсов (вывоз) - "&amp;TEXT('Сводная Вывоз'!F2,"0")</f>
        <v>Среднесуточное кол-во рейсов (вывоз) - 23</v>
      </c>
    </row>
    <row r="17" spans="1:1" x14ac:dyDescent="0.3">
      <c r="A17" t="s">
        <v>171</v>
      </c>
    </row>
    <row r="19" spans="1:1" x14ac:dyDescent="0.3">
      <c r="A19" t="str">
        <f ca="1">"Предварительный остаток - "&amp;ROUND(VLOOKUP(B1,Волхонка!A4:K34,11),2)</f>
        <v>Предварительный остаток - 1065,09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H33"/>
  <sheetViews>
    <sheetView zoomScaleNormal="100" workbookViewId="0">
      <selection activeCell="F3" sqref="F3"/>
    </sheetView>
  </sheetViews>
  <sheetFormatPr defaultRowHeight="14.4" x14ac:dyDescent="0.3"/>
  <cols>
    <col min="1" max="1" width="17.77734375" style="42" customWidth="1"/>
    <col min="2" max="4" width="17.77734375" customWidth="1"/>
    <col min="5" max="5" width="40.77734375" bestFit="1" customWidth="1"/>
  </cols>
  <sheetData>
    <row r="1" spans="1:8" x14ac:dyDescent="0.3">
      <c r="A1" s="76" t="s">
        <v>1</v>
      </c>
      <c r="B1" s="78" t="s">
        <v>120</v>
      </c>
      <c r="C1" s="78" t="s">
        <v>121</v>
      </c>
      <c r="E1" s="72" t="s">
        <v>114</v>
      </c>
      <c r="F1" s="79">
        <f>ROUND(AVERAGEIFS(B:B,B:B,"&gt;0",A:A,"&lt;&gt;Итого"),2)</f>
        <v>594.16</v>
      </c>
      <c r="G1">
        <v>567.41</v>
      </c>
    </row>
    <row r="2" spans="1:8" x14ac:dyDescent="0.3">
      <c r="A2" s="75">
        <v>45413</v>
      </c>
      <c r="B2" s="73">
        <f>SUMIF(Ввоз!A:A,'Сводная Ввоз'!A2,Ввоз!F:F)</f>
        <v>613.45999999999958</v>
      </c>
      <c r="C2" s="73">
        <f>COUNTIF(Ввоз!A:A,'Сводная Ввоз'!A2)</f>
        <v>86</v>
      </c>
      <c r="D2" s="60"/>
      <c r="E2" s="72" t="s">
        <v>117</v>
      </c>
      <c r="F2" s="72">
        <f>ROUND(AVERAGEIFS(C:C,C:C,"&gt;0",A:A,"&lt;&gt;Итого"),0)</f>
        <v>82</v>
      </c>
    </row>
    <row r="3" spans="1:8" x14ac:dyDescent="0.3">
      <c r="A3" s="75">
        <v>45414</v>
      </c>
      <c r="B3" s="73">
        <f>SUMIF(Ввоз!A:A,'Сводная Ввоз'!A3,Ввоз!F:F)</f>
        <v>615.88000000000011</v>
      </c>
      <c r="C3" s="73">
        <f>COUNTIF(Ввоз!A:A,'Сводная Ввоз'!A3)</f>
        <v>80</v>
      </c>
      <c r="D3" s="60"/>
    </row>
    <row r="4" spans="1:8" x14ac:dyDescent="0.3">
      <c r="A4" s="75">
        <v>45415</v>
      </c>
      <c r="B4" s="73">
        <f>SUMIF(Ввоз!A:A,'Сводная Ввоз'!A4,Ввоз!F:F)</f>
        <v>623.63000000000011</v>
      </c>
      <c r="C4" s="73">
        <f>COUNTIF(Ввоз!A:A,'Сводная Ввоз'!A4)</f>
        <v>82</v>
      </c>
      <c r="D4" s="60"/>
    </row>
    <row r="5" spans="1:8" x14ac:dyDescent="0.3">
      <c r="A5" s="75">
        <v>45416</v>
      </c>
      <c r="B5" s="73">
        <f>SUMIF(Ввоз!A:A,'Сводная Ввоз'!A5,Ввоз!F:F)</f>
        <v>539.13</v>
      </c>
      <c r="C5" s="73">
        <f>COUNTIF(Ввоз!A:A,'Сводная Ввоз'!A5)</f>
        <v>78</v>
      </c>
      <c r="D5" s="60"/>
      <c r="H5" s="26"/>
    </row>
    <row r="6" spans="1:8" x14ac:dyDescent="0.3">
      <c r="A6" s="75">
        <v>45417</v>
      </c>
      <c r="B6" s="73">
        <f>SUMIF(Ввоз!A:A,'Сводная Ввоз'!A6,Ввоз!F:F)</f>
        <v>557.16</v>
      </c>
      <c r="C6" s="73">
        <f>COUNTIF(Ввоз!A:A,'Сводная Ввоз'!A6)</f>
        <v>77</v>
      </c>
      <c r="D6" s="60"/>
    </row>
    <row r="7" spans="1:8" x14ac:dyDescent="0.3">
      <c r="A7" s="75">
        <v>45418</v>
      </c>
      <c r="B7" s="73">
        <f>SUMIF(Ввоз!A:A,'Сводная Ввоз'!A7,Ввоз!F:F)</f>
        <v>668.84999999999957</v>
      </c>
      <c r="C7" s="73">
        <f>COUNTIF(Ввоз!A:A,'Сводная Ввоз'!A7)</f>
        <v>88</v>
      </c>
      <c r="D7" s="60"/>
    </row>
    <row r="8" spans="1:8" x14ac:dyDescent="0.3">
      <c r="A8" s="75">
        <v>45419</v>
      </c>
      <c r="B8" s="73">
        <f>SUMIF(Ввоз!A:A,'Сводная Ввоз'!A8,Ввоз!F:F)</f>
        <v>556.41999999999996</v>
      </c>
      <c r="C8" s="73">
        <f>COUNTIF(Ввоз!A:A,'Сводная Ввоз'!A8)</f>
        <v>82</v>
      </c>
      <c r="D8" s="60"/>
    </row>
    <row r="9" spans="1:8" x14ac:dyDescent="0.3">
      <c r="A9" s="75">
        <v>45420</v>
      </c>
      <c r="B9" s="73">
        <v>624.66</v>
      </c>
      <c r="C9" s="73">
        <v>90</v>
      </c>
      <c r="D9" s="60"/>
    </row>
    <row r="10" spans="1:8" x14ac:dyDescent="0.3">
      <c r="A10" s="75">
        <v>45421</v>
      </c>
      <c r="B10" s="73">
        <v>522.13</v>
      </c>
      <c r="C10" s="73">
        <v>82</v>
      </c>
      <c r="D10" s="60"/>
    </row>
    <row r="11" spans="1:8" x14ac:dyDescent="0.3">
      <c r="A11" s="75">
        <v>45422</v>
      </c>
      <c r="B11" s="73">
        <f>SUMIF(Ввоз!A:A,'Сводная Ввоз'!A11,Ввоз!F:F)</f>
        <v>635.43000000000006</v>
      </c>
      <c r="C11" s="73">
        <f>COUNTIF(Ввоз!A:A,'Сводная Ввоз'!A11)</f>
        <v>84</v>
      </c>
      <c r="D11" s="60"/>
    </row>
    <row r="12" spans="1:8" x14ac:dyDescent="0.3">
      <c r="A12" s="75">
        <v>45423</v>
      </c>
      <c r="B12" s="73">
        <f>SUMIF(Ввоз!A:A,'Сводная Ввоз'!A12,Ввоз!F:F)</f>
        <v>577.88999999999987</v>
      </c>
      <c r="C12" s="73">
        <f>COUNTIF(Ввоз!A:A,'Сводная Ввоз'!A12)</f>
        <v>84</v>
      </c>
      <c r="D12" s="60"/>
    </row>
    <row r="13" spans="1:8" x14ac:dyDescent="0.3">
      <c r="A13" s="75">
        <v>45424</v>
      </c>
      <c r="B13" s="73">
        <f>SUMIF(Ввоз!A:A,'Сводная Ввоз'!A13,Ввоз!F:F)</f>
        <v>483.16999999999985</v>
      </c>
      <c r="C13" s="73">
        <f>COUNTIF(Ввоз!A:A,'Сводная Ввоз'!A13)</f>
        <v>74</v>
      </c>
      <c r="D13" s="60"/>
    </row>
    <row r="14" spans="1:8" x14ac:dyDescent="0.3">
      <c r="A14" s="75">
        <v>45425</v>
      </c>
      <c r="B14" s="73">
        <f>SUMIF(Ввоз!A:A,'Сводная Ввоз'!A14,Ввоз!F:F)</f>
        <v>700.17999999999961</v>
      </c>
      <c r="C14" s="73">
        <f>COUNTIF(Ввоз!A:A,'Сводная Ввоз'!A14)</f>
        <v>86</v>
      </c>
      <c r="D14" s="60"/>
    </row>
    <row r="15" spans="1:8" x14ac:dyDescent="0.3">
      <c r="A15" s="75">
        <v>45426</v>
      </c>
      <c r="B15" s="73">
        <f>SUMIF(Ввоз!A:A,'Сводная Ввоз'!A15,Ввоз!F:F)</f>
        <v>600.28</v>
      </c>
      <c r="C15" s="73">
        <f>COUNTIF(Ввоз!A:A,'Сводная Ввоз'!A15)</f>
        <v>78</v>
      </c>
      <c r="D15" s="60"/>
    </row>
    <row r="16" spans="1:8" x14ac:dyDescent="0.3">
      <c r="A16" s="75">
        <v>45427</v>
      </c>
      <c r="B16" s="73">
        <f>SUMIF(Ввоз!A:A,'Сводная Ввоз'!A16,Ввоз!F:F)</f>
        <v>0</v>
      </c>
      <c r="C16" s="73">
        <f>COUNTIF(Ввоз!A:A,'Сводная Ввоз'!A16)</f>
        <v>0</v>
      </c>
      <c r="D16" s="60"/>
    </row>
    <row r="17" spans="1:4" x14ac:dyDescent="0.3">
      <c r="A17" s="75">
        <v>45428</v>
      </c>
      <c r="B17" s="73">
        <f>SUMIF(Ввоз!A:A,'Сводная Ввоз'!A17,Ввоз!F:F)</f>
        <v>0</v>
      </c>
      <c r="C17" s="73">
        <f>COUNTIF(Ввоз!A:A,'Сводная Ввоз'!A17)</f>
        <v>0</v>
      </c>
      <c r="D17" s="60"/>
    </row>
    <row r="18" spans="1:4" x14ac:dyDescent="0.3">
      <c r="A18" s="75">
        <v>45429</v>
      </c>
      <c r="B18" s="73">
        <f>SUMIF(Ввоз!A:A,'Сводная Ввоз'!A18,Ввоз!F:F)</f>
        <v>0</v>
      </c>
      <c r="C18" s="73">
        <f>COUNTIF(Ввоз!A:A,'Сводная Ввоз'!A18)</f>
        <v>0</v>
      </c>
      <c r="D18" s="60"/>
    </row>
    <row r="19" spans="1:4" x14ac:dyDescent="0.3">
      <c r="A19" s="75">
        <v>45430</v>
      </c>
      <c r="B19" s="73">
        <f>SUMIF(Ввоз!A:A,'Сводная Ввоз'!A19,Ввоз!F:F)</f>
        <v>0</v>
      </c>
      <c r="C19" s="73">
        <f>COUNTIF(Ввоз!A:A,'Сводная Ввоз'!A19)</f>
        <v>0</v>
      </c>
      <c r="D19" s="60"/>
    </row>
    <row r="20" spans="1:4" x14ac:dyDescent="0.3">
      <c r="A20" s="75">
        <v>45431</v>
      </c>
      <c r="B20" s="73">
        <f>SUMIF(Ввоз!A:A,'Сводная Ввоз'!A20,Ввоз!F:F)</f>
        <v>0</v>
      </c>
      <c r="C20" s="73">
        <f>COUNTIF(Ввоз!A:A,'Сводная Ввоз'!A20)</f>
        <v>0</v>
      </c>
      <c r="D20" s="60"/>
    </row>
    <row r="21" spans="1:4" x14ac:dyDescent="0.3">
      <c r="A21" s="75">
        <v>45432</v>
      </c>
      <c r="B21" s="73">
        <f>SUMIF(Ввоз!A:A,'Сводная Ввоз'!A21,Ввоз!F:F)</f>
        <v>0</v>
      </c>
      <c r="C21" s="73">
        <f>COUNTIF(Ввоз!A:A,'Сводная Ввоз'!A21)</f>
        <v>0</v>
      </c>
      <c r="D21" s="60"/>
    </row>
    <row r="22" spans="1:4" x14ac:dyDescent="0.3">
      <c r="A22" s="75">
        <v>45433</v>
      </c>
      <c r="B22" s="73">
        <f>SUMIF(Ввоз!A:A,'Сводная Ввоз'!A22,Ввоз!F:F)</f>
        <v>0</v>
      </c>
      <c r="C22" s="73">
        <f>COUNTIF(Ввоз!A:A,'Сводная Ввоз'!A22)</f>
        <v>0</v>
      </c>
      <c r="D22" s="60"/>
    </row>
    <row r="23" spans="1:4" x14ac:dyDescent="0.3">
      <c r="A23" s="75">
        <v>45434</v>
      </c>
      <c r="B23" s="73">
        <f>SUMIF(Ввоз!A:A,'Сводная Ввоз'!A23,Ввоз!F:F)</f>
        <v>0</v>
      </c>
      <c r="C23" s="73">
        <f>COUNTIF(Ввоз!A:A,'Сводная Ввоз'!A23)</f>
        <v>0</v>
      </c>
      <c r="D23" s="60"/>
    </row>
    <row r="24" spans="1:4" x14ac:dyDescent="0.3">
      <c r="A24" s="75">
        <v>45435</v>
      </c>
      <c r="B24" s="73">
        <f>SUMIF(Ввоз!A:A,'Сводная Ввоз'!A24,Ввоз!F:F)</f>
        <v>0</v>
      </c>
      <c r="C24" s="73">
        <f>COUNTIF(Ввоз!A:A,'Сводная Ввоз'!A24)</f>
        <v>0</v>
      </c>
      <c r="D24" s="60"/>
    </row>
    <row r="25" spans="1:4" x14ac:dyDescent="0.3">
      <c r="A25" s="75">
        <v>45436</v>
      </c>
      <c r="B25" s="73">
        <f>SUMIF(Ввоз!A:A,'Сводная Ввоз'!A25,Ввоз!F:F)</f>
        <v>0</v>
      </c>
      <c r="C25" s="73">
        <f>COUNTIF(Ввоз!A:A,'Сводная Ввоз'!A25)</f>
        <v>0</v>
      </c>
      <c r="D25" s="60"/>
    </row>
    <row r="26" spans="1:4" x14ac:dyDescent="0.3">
      <c r="A26" s="75">
        <v>45437</v>
      </c>
      <c r="B26" s="73">
        <f>SUMIF(Ввоз!A:A,'Сводная Ввоз'!A26,Ввоз!F:F)</f>
        <v>0</v>
      </c>
      <c r="C26" s="73">
        <f>COUNTIF(Ввоз!A:A,'Сводная Ввоз'!A26)</f>
        <v>0</v>
      </c>
      <c r="D26" s="60"/>
    </row>
    <row r="27" spans="1:4" x14ac:dyDescent="0.3">
      <c r="A27" s="75">
        <v>45438</v>
      </c>
      <c r="B27" s="73">
        <f>SUMIF(Ввоз!A:A,'Сводная Ввоз'!A27,Ввоз!F:F)</f>
        <v>0</v>
      </c>
      <c r="C27" s="73">
        <f>COUNTIF(Ввоз!A:A,'Сводная Ввоз'!A27)</f>
        <v>0</v>
      </c>
      <c r="D27" s="60"/>
    </row>
    <row r="28" spans="1:4" x14ac:dyDescent="0.3">
      <c r="A28" s="75">
        <v>45439</v>
      </c>
      <c r="B28" s="73">
        <f>SUMIF(Ввоз!A:A,'Сводная Ввоз'!A28,Ввоз!F:F)</f>
        <v>0</v>
      </c>
      <c r="C28" s="73">
        <v>72</v>
      </c>
      <c r="D28" s="60"/>
    </row>
    <row r="29" spans="1:4" x14ac:dyDescent="0.3">
      <c r="A29" s="75">
        <v>45440</v>
      </c>
      <c r="B29" s="73">
        <f>SUMIF(Ввоз!A:A,'Сводная Ввоз'!A29,Ввоз!F:F)</f>
        <v>0</v>
      </c>
      <c r="C29" s="73">
        <v>75</v>
      </c>
      <c r="D29" s="60"/>
    </row>
    <row r="30" spans="1:4" x14ac:dyDescent="0.3">
      <c r="A30" s="75">
        <v>45441</v>
      </c>
      <c r="B30" s="73">
        <f>SUMIF(Ввоз!A:A,'Сводная Ввоз'!A30,Ввоз!F:F)</f>
        <v>0</v>
      </c>
      <c r="C30" s="73">
        <v>90</v>
      </c>
      <c r="D30" s="60"/>
    </row>
    <row r="31" spans="1:4" ht="14.25" customHeight="1" x14ac:dyDescent="0.3">
      <c r="A31" s="75">
        <v>45442</v>
      </c>
      <c r="B31" s="73">
        <f>SUMIF(Ввоз!A:A,'Сводная Ввоз'!A31,Ввоз!F:F)</f>
        <v>0</v>
      </c>
      <c r="C31" s="73">
        <f>COUNTIF(Ввоз!A:A,'Сводная Ввоз'!A31)</f>
        <v>0</v>
      </c>
      <c r="D31" s="60"/>
    </row>
    <row r="32" spans="1:4" x14ac:dyDescent="0.3">
      <c r="A32" s="75">
        <v>45443</v>
      </c>
      <c r="B32" s="73">
        <f>SUMIF(Ввоз!A:A,'Сводная Ввоз'!A32,Ввоз!F:F)</f>
        <v>0</v>
      </c>
      <c r="C32" s="73">
        <f>COUNTIF(Ввоз!A:A,'Сводная Ввоз'!A32)</f>
        <v>0</v>
      </c>
      <c r="D32" s="60"/>
    </row>
    <row r="33" spans="1:4" x14ac:dyDescent="0.3">
      <c r="A33" s="76" t="s">
        <v>115</v>
      </c>
      <c r="B33" s="74">
        <f>SUM(B2:B32)</f>
        <v>8318.2699999999986</v>
      </c>
      <c r="C33" s="74">
        <f>AVERAGEIF(C2:C32,"&gt;0",C2:C32)</f>
        <v>81.647058823529406</v>
      </c>
      <c r="D33" s="77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X78"/>
  <sheetViews>
    <sheetView topLeftCell="E64" zoomScale="70" zoomScaleNormal="70" workbookViewId="0">
      <selection activeCell="W87" sqref="W87"/>
    </sheetView>
  </sheetViews>
  <sheetFormatPr defaultRowHeight="14.4" x14ac:dyDescent="0.3"/>
  <cols>
    <col min="1" max="1" width="18.21875" bestFit="1" customWidth="1"/>
    <col min="2" max="2" width="29" customWidth="1"/>
    <col min="5" max="5" width="40.77734375" bestFit="1" customWidth="1"/>
    <col min="12" max="12" width="15" customWidth="1"/>
    <col min="13" max="13" width="7.44140625" bestFit="1" customWidth="1"/>
    <col min="14" max="14" width="22.77734375" bestFit="1" customWidth="1"/>
    <col min="15" max="15" width="16.77734375" bestFit="1" customWidth="1"/>
    <col min="16" max="16" width="21.44140625" bestFit="1" customWidth="1"/>
    <col min="17" max="17" width="12.44140625" bestFit="1" customWidth="1"/>
    <col min="18" max="18" width="22.77734375" bestFit="1" customWidth="1"/>
    <col min="19" max="19" width="16.77734375" bestFit="1" customWidth="1"/>
    <col min="20" max="20" width="21.44140625" bestFit="1" customWidth="1"/>
    <col min="21" max="21" width="10.21875" bestFit="1" customWidth="1"/>
    <col min="24" max="24" width="14.44140625" customWidth="1"/>
  </cols>
  <sheetData>
    <row r="1" spans="1:24" x14ac:dyDescent="0.3">
      <c r="A1" s="76" t="s">
        <v>1</v>
      </c>
      <c r="B1" s="78" t="s">
        <v>120</v>
      </c>
      <c r="C1" s="78" t="s">
        <v>121</v>
      </c>
      <c r="E1" s="72" t="s">
        <v>116</v>
      </c>
      <c r="F1" s="72">
        <f>ROUND(AVERAGEIFS(B2:B37,B2:B37,"&gt;0",A2:A37,"&lt;&gt;Итого"),2)</f>
        <v>534.13</v>
      </c>
      <c r="G1">
        <v>541.1</v>
      </c>
    </row>
    <row r="2" spans="1:24" x14ac:dyDescent="0.3">
      <c r="A2" s="75">
        <v>45413</v>
      </c>
      <c r="B2" s="73">
        <f>SUMIF(Вывоз!A:A,'Сводная Вывоз'!A2,Вывоз!F:F)</f>
        <v>550.94000000000005</v>
      </c>
      <c r="C2" s="73">
        <f>COUNTIF(Вывоз!A:A,'Сводная Вывоз'!A2)</f>
        <v>25</v>
      </c>
      <c r="E2" s="72" t="s">
        <v>117</v>
      </c>
      <c r="F2" s="72">
        <f>ROUND(AVERAGEIFS(C2:C37,C2:C37,"&gt;0",A2:A37,"&lt;&gt;Итого"),0)</f>
        <v>23</v>
      </c>
      <c r="L2" s="82"/>
      <c r="M2" s="82" t="s">
        <v>30</v>
      </c>
      <c r="N2" s="82" t="s">
        <v>89</v>
      </c>
      <c r="O2" s="82" t="s">
        <v>90</v>
      </c>
      <c r="P2" s="82" t="s">
        <v>93</v>
      </c>
      <c r="Q2" s="82" t="s">
        <v>118</v>
      </c>
      <c r="R2" s="82" t="s">
        <v>89</v>
      </c>
      <c r="S2" s="82" t="s">
        <v>90</v>
      </c>
      <c r="T2" s="82" t="s">
        <v>93</v>
      </c>
      <c r="U2" s="82"/>
    </row>
    <row r="3" spans="1:24" x14ac:dyDescent="0.3">
      <c r="A3" s="75">
        <v>45414</v>
      </c>
      <c r="B3" s="73">
        <f>SUMIF(Вывоз!A:A,'Сводная Вывоз'!A3,Вывоз!F:F)</f>
        <v>459.83000000000004</v>
      </c>
      <c r="C3" s="73">
        <f>COUNTIF(Вывоз!A:A,'Сводная Вывоз'!A3)</f>
        <v>21</v>
      </c>
      <c r="L3" s="80" t="s">
        <v>142</v>
      </c>
      <c r="M3" s="83">
        <v>522.94000000000005</v>
      </c>
      <c r="N3" s="83"/>
      <c r="O3" s="83"/>
      <c r="P3" s="83"/>
      <c r="Q3" s="83"/>
      <c r="R3" s="81" t="s">
        <v>143</v>
      </c>
      <c r="S3" s="81" t="s">
        <v>143</v>
      </c>
      <c r="T3" s="81" t="s">
        <v>143</v>
      </c>
      <c r="U3" s="80">
        <v>45396</v>
      </c>
      <c r="V3" s="61">
        <v>1</v>
      </c>
    </row>
    <row r="4" spans="1:24" x14ac:dyDescent="0.3">
      <c r="A4" s="75">
        <v>45415</v>
      </c>
      <c r="B4" s="73">
        <f>SUMIF(Вывоз!A:A,'Сводная Вывоз'!A4,Вывоз!F:F)</f>
        <v>510.38</v>
      </c>
      <c r="C4" s="73">
        <f>COUNTIF(Вывоз!A:A,'Сводная Вывоз'!A4)</f>
        <v>24</v>
      </c>
      <c r="L4" s="80" t="s">
        <v>142</v>
      </c>
      <c r="M4" s="83"/>
      <c r="N4" s="83"/>
      <c r="O4" s="83">
        <v>618.40000000000009</v>
      </c>
      <c r="P4" s="83">
        <v>19.96</v>
      </c>
      <c r="Q4" s="83">
        <v>638.36000000000013</v>
      </c>
      <c r="R4" s="81" t="s">
        <v>143</v>
      </c>
      <c r="S4" s="81">
        <v>0.96873237671533297</v>
      </c>
      <c r="T4" s="81">
        <v>3.1267623284666951E-2</v>
      </c>
      <c r="U4" s="80">
        <v>45396</v>
      </c>
    </row>
    <row r="5" spans="1:24" x14ac:dyDescent="0.3">
      <c r="A5" s="75">
        <v>45417</v>
      </c>
      <c r="B5" s="73">
        <f>SUMIF(Вывоз!A:A,'Сводная Вывоз'!A5,Вывоз!F:F)</f>
        <v>627.56000000000006</v>
      </c>
      <c r="C5" s="73">
        <f>COUNTIF(Вывоз!A:A,'Сводная Вывоз'!A5)</f>
        <v>28</v>
      </c>
      <c r="L5" s="59" t="s">
        <v>144</v>
      </c>
      <c r="M5" s="83">
        <v>702.48000000000013</v>
      </c>
      <c r="N5" s="83"/>
      <c r="O5" s="83"/>
      <c r="P5" s="83"/>
      <c r="Q5" s="83"/>
      <c r="R5" s="81" t="s">
        <v>143</v>
      </c>
      <c r="S5" s="81" t="s">
        <v>143</v>
      </c>
      <c r="T5" s="81" t="s">
        <v>143</v>
      </c>
      <c r="U5" s="80">
        <v>45397</v>
      </c>
    </row>
    <row r="6" spans="1:24" x14ac:dyDescent="0.3">
      <c r="A6" s="75">
        <v>45417</v>
      </c>
      <c r="B6" s="73">
        <f>SUMIF(Вывоз!A:A,'Сводная Вывоз'!A6,Вывоз!F:F)</f>
        <v>627.56000000000006</v>
      </c>
      <c r="C6" s="73">
        <f>COUNTIF(Вывоз!A:A,'Сводная Вывоз'!A6)</f>
        <v>28</v>
      </c>
      <c r="L6" s="59" t="s">
        <v>144</v>
      </c>
      <c r="M6" s="83"/>
      <c r="N6" s="83"/>
      <c r="O6" s="83">
        <v>473.68000000000006</v>
      </c>
      <c r="P6" s="83">
        <v>19.849999999999994</v>
      </c>
      <c r="Q6" s="83">
        <v>493.53000000000009</v>
      </c>
      <c r="R6" s="81" t="s">
        <v>143</v>
      </c>
      <c r="S6" s="81">
        <v>0.95977954734261339</v>
      </c>
      <c r="T6" s="81">
        <v>4.0220452657386566E-2</v>
      </c>
      <c r="U6" s="80">
        <v>45397</v>
      </c>
      <c r="X6" s="61" t="s">
        <v>62</v>
      </c>
    </row>
    <row r="7" spans="1:24" x14ac:dyDescent="0.3">
      <c r="A7" s="75">
        <v>45418</v>
      </c>
      <c r="B7" s="73">
        <f>SUMIF(Вывоз!A:A,'Сводная Вывоз'!A7,Вывоз!F:F)</f>
        <v>538.41</v>
      </c>
      <c r="C7" s="73">
        <f>COUNTIF(Вывоз!A:A,'Сводная Вывоз'!A7)</f>
        <v>23</v>
      </c>
      <c r="L7" s="59" t="s">
        <v>145</v>
      </c>
      <c r="M7" s="83">
        <v>644.19000000000005</v>
      </c>
      <c r="N7" s="83"/>
      <c r="O7" s="83"/>
      <c r="P7" s="83"/>
      <c r="Q7" s="83"/>
      <c r="R7" s="81" t="s">
        <v>143</v>
      </c>
      <c r="S7" s="81" t="s">
        <v>143</v>
      </c>
      <c r="T7" s="81" t="s">
        <v>143</v>
      </c>
      <c r="U7" s="59">
        <v>45398</v>
      </c>
    </row>
    <row r="8" spans="1:24" x14ac:dyDescent="0.3">
      <c r="A8" s="75">
        <v>45419</v>
      </c>
      <c r="B8" s="73">
        <f>SUMIF(Вывоз!A:A,'Сводная Вывоз'!A8,Вывоз!F:F)</f>
        <v>556.26</v>
      </c>
      <c r="C8" s="73">
        <f>COUNTIF(Вывоз!A:A,'Сводная Вывоз'!A8)</f>
        <v>23</v>
      </c>
      <c r="L8" s="59" t="s">
        <v>145</v>
      </c>
      <c r="M8" s="83"/>
      <c r="N8" s="83"/>
      <c r="O8" s="83">
        <v>554.56999999999994</v>
      </c>
      <c r="P8" s="83">
        <v>25.300000000000004</v>
      </c>
      <c r="Q8" s="83">
        <v>579.86999999999989</v>
      </c>
      <c r="R8" s="81" t="s">
        <v>143</v>
      </c>
      <c r="S8" s="81">
        <v>0.95636953110179879</v>
      </c>
      <c r="T8" s="81">
        <v>4.3630468898201338E-2</v>
      </c>
      <c r="U8" s="59">
        <v>45398</v>
      </c>
    </row>
    <row r="9" spans="1:24" x14ac:dyDescent="0.3">
      <c r="A9" s="75">
        <v>45420</v>
      </c>
      <c r="B9" s="73">
        <v>526.70000000000005</v>
      </c>
      <c r="C9" s="73">
        <v>24</v>
      </c>
      <c r="L9" s="59" t="s">
        <v>146</v>
      </c>
      <c r="M9" s="83">
        <v>576.18999999999983</v>
      </c>
      <c r="N9" s="83"/>
      <c r="O9" s="83"/>
      <c r="P9" s="83"/>
      <c r="Q9" s="83"/>
      <c r="R9" s="81" t="s">
        <v>143</v>
      </c>
      <c r="S9" s="81" t="s">
        <v>143</v>
      </c>
      <c r="T9" s="81" t="s">
        <v>143</v>
      </c>
      <c r="U9" s="59">
        <v>45399</v>
      </c>
    </row>
    <row r="10" spans="1:24" x14ac:dyDescent="0.3">
      <c r="A10" s="75">
        <v>45421</v>
      </c>
      <c r="B10" s="73">
        <v>384.85</v>
      </c>
      <c r="C10" s="73">
        <v>19</v>
      </c>
      <c r="L10" s="59" t="s">
        <v>146</v>
      </c>
      <c r="M10" s="83"/>
      <c r="N10" s="83"/>
      <c r="O10" s="83">
        <v>527.32000000000005</v>
      </c>
      <c r="P10" s="83">
        <v>20.330000000000005</v>
      </c>
      <c r="Q10" s="83">
        <v>547.65000000000009</v>
      </c>
      <c r="R10" s="81" t="s">
        <v>143</v>
      </c>
      <c r="S10" s="81">
        <v>0.96287775038802148</v>
      </c>
      <c r="T10" s="81">
        <v>3.7122249611978457E-2</v>
      </c>
      <c r="U10" s="59">
        <v>45399</v>
      </c>
    </row>
    <row r="11" spans="1:24" x14ac:dyDescent="0.3">
      <c r="A11" s="75">
        <v>45422</v>
      </c>
      <c r="B11" s="73">
        <f>SUMIF(Вывоз!A:A,'Сводная Вывоз'!A11,Вывоз!F:F)</f>
        <v>496.88999999999993</v>
      </c>
      <c r="C11" s="73">
        <f>COUNTIF(Вывоз!A:A,'Сводная Вывоз'!A11)</f>
        <v>21</v>
      </c>
      <c r="L11" s="80" t="s">
        <v>147</v>
      </c>
      <c r="M11" s="83">
        <v>503.51999999999987</v>
      </c>
      <c r="N11" s="83"/>
      <c r="O11" s="83"/>
      <c r="P11" s="83"/>
      <c r="Q11" s="83"/>
      <c r="R11" s="81" t="s">
        <v>143</v>
      </c>
      <c r="S11" s="81" t="s">
        <v>143</v>
      </c>
      <c r="T11" s="81" t="s">
        <v>143</v>
      </c>
      <c r="U11" s="80">
        <v>45400</v>
      </c>
    </row>
    <row r="12" spans="1:24" x14ac:dyDescent="0.3">
      <c r="A12" s="75">
        <v>45423</v>
      </c>
      <c r="B12" s="73">
        <f>SUMIF(Вывоз!A:A,'Сводная Вывоз'!A12,Вывоз!F:F)</f>
        <v>528.91999999999996</v>
      </c>
      <c r="C12" s="73">
        <f>COUNTIF(Вывоз!A:A,'Сводная Вывоз'!A12)</f>
        <v>23</v>
      </c>
      <c r="L12" s="80" t="s">
        <v>147</v>
      </c>
      <c r="M12" s="83"/>
      <c r="N12" s="83"/>
      <c r="O12" s="83">
        <v>498.68000000000006</v>
      </c>
      <c r="P12" s="83">
        <v>23.03</v>
      </c>
      <c r="Q12" s="83">
        <v>521.71</v>
      </c>
      <c r="R12" s="81" t="s">
        <v>143</v>
      </c>
      <c r="S12" s="81">
        <v>0.95585670199919504</v>
      </c>
      <c r="T12" s="81">
        <v>4.4143298000805041E-2</v>
      </c>
      <c r="U12" s="80">
        <v>45400</v>
      </c>
    </row>
    <row r="13" spans="1:24" x14ac:dyDescent="0.3">
      <c r="A13" s="75">
        <v>45424</v>
      </c>
      <c r="B13" s="73">
        <f>SUMIF(Вывоз!A:A,'Сводная Вывоз'!A13,Вывоз!F:F)</f>
        <v>570.83000000000004</v>
      </c>
      <c r="C13" s="73">
        <f>COUNTIF(Вывоз!A:A,'Сводная Вывоз'!A13)</f>
        <v>24</v>
      </c>
      <c r="L13" s="80" t="s">
        <v>149</v>
      </c>
      <c r="M13" s="83" t="e">
        <f>VLOOKUP(U13,'Сводная Ввоз'!A:C,2,0)</f>
        <v>#N/A</v>
      </c>
      <c r="N13" s="83"/>
      <c r="O13" s="83"/>
      <c r="P13" s="83"/>
      <c r="Q13" s="83"/>
      <c r="R13" s="81" t="str">
        <f t="shared" ref="R13:R22" si="0">IFERROR(IF((N13/$Q13)=0,"",N13/$Q13),"")</f>
        <v/>
      </c>
      <c r="S13" s="81" t="str">
        <f t="shared" ref="S13:S22" si="1">IFERROR(IF((O13/$Q13)=0,"",O13/$Q13),"")</f>
        <v/>
      </c>
      <c r="T13" s="81" t="str">
        <f t="shared" ref="T13:T22" si="2">IFERROR(IF((P13/$Q13)=0,"",P13/$Q13),"")</f>
        <v/>
      </c>
      <c r="U13" s="80">
        <v>45401</v>
      </c>
    </row>
    <row r="14" spans="1:24" x14ac:dyDescent="0.3">
      <c r="A14" s="75">
        <v>45425</v>
      </c>
      <c r="B14" s="73">
        <f>SUMIF(Вывоз!A:A,'Сводная Вывоз'!A14,Вывоз!F:F)</f>
        <v>594.58000000000004</v>
      </c>
      <c r="C14" s="73">
        <f>COUNTIF(Вывоз!A:A,'Сводная Вывоз'!A14)</f>
        <v>25</v>
      </c>
      <c r="L14" s="80" t="s">
        <v>149</v>
      </c>
      <c r="M14" s="83"/>
      <c r="N14" s="83">
        <f>SUMIFS(Вывоз!F:F,Вывоз!A:A,'Сводная Вывоз'!U14,Вывоз!C:C,"НОВЫЙ СВЕТ-ЭКО")</f>
        <v>0</v>
      </c>
      <c r="O14" s="83">
        <f>SUMIFS(Вывоз!F:F,Вывоз!A:A,'Сводная Вывоз'!U14,Вывоз!C:C,"Эко ПЛАНТ")</f>
        <v>0</v>
      </c>
      <c r="P14" s="83"/>
      <c r="Q14" s="83">
        <f t="shared" ref="Q14" si="3">SUM(N14:P14)</f>
        <v>0</v>
      </c>
      <c r="R14" s="81" t="str">
        <f t="shared" si="0"/>
        <v/>
      </c>
      <c r="S14" s="81" t="str">
        <f t="shared" si="1"/>
        <v/>
      </c>
      <c r="T14" s="81" t="str">
        <f t="shared" si="2"/>
        <v/>
      </c>
      <c r="U14" s="80">
        <v>45401</v>
      </c>
    </row>
    <row r="15" spans="1:24" x14ac:dyDescent="0.3">
      <c r="A15" s="75">
        <v>45426</v>
      </c>
      <c r="B15" s="73">
        <f>SUMIF(Вывоз!A:A,'Сводная Вывоз'!A15,Вывоз!F:F)</f>
        <v>504.14</v>
      </c>
      <c r="C15" s="73">
        <f>COUNTIF(Вывоз!A:A,'Сводная Вывоз'!A15)</f>
        <v>20</v>
      </c>
      <c r="L15" s="80" t="s">
        <v>150</v>
      </c>
      <c r="M15" s="83" t="e">
        <f>VLOOKUP(U15,'Сводная Ввоз'!A:C,2,0)</f>
        <v>#N/A</v>
      </c>
      <c r="N15" s="83"/>
      <c r="O15" s="83"/>
      <c r="P15" s="83"/>
      <c r="Q15" s="83"/>
      <c r="R15" s="81" t="str">
        <f t="shared" si="0"/>
        <v/>
      </c>
      <c r="S15" s="81" t="str">
        <f t="shared" si="1"/>
        <v/>
      </c>
      <c r="T15" s="81" t="str">
        <f t="shared" si="2"/>
        <v/>
      </c>
      <c r="U15" s="80">
        <v>45402</v>
      </c>
    </row>
    <row r="16" spans="1:24" x14ac:dyDescent="0.3">
      <c r="A16" s="75">
        <v>45427</v>
      </c>
      <c r="B16" s="73">
        <f>SUMIF(Вывоз!A:A,'Сводная Вывоз'!A16,Вывоз!F:F)</f>
        <v>0</v>
      </c>
      <c r="C16" s="73">
        <f>COUNTIF(Вывоз!A:A,'Сводная Вывоз'!A16)</f>
        <v>0</v>
      </c>
      <c r="L16" s="80" t="s">
        <v>150</v>
      </c>
      <c r="M16" s="83"/>
      <c r="N16" s="83"/>
      <c r="O16" s="83">
        <f>SUMIFS(Вывоз!F:F,Вывоз!A:A,'Сводная Вывоз'!U16,Вывоз!C:C,"Эко ПЛАНТ")</f>
        <v>0</v>
      </c>
      <c r="P16" s="83"/>
      <c r="Q16" s="83">
        <f t="shared" ref="Q16" si="4">SUM(N16:P16)</f>
        <v>0</v>
      </c>
      <c r="R16" s="81" t="str">
        <f t="shared" si="0"/>
        <v/>
      </c>
      <c r="S16" s="81" t="str">
        <f t="shared" si="1"/>
        <v/>
      </c>
      <c r="T16" s="81" t="str">
        <f t="shared" si="2"/>
        <v/>
      </c>
      <c r="U16" s="80">
        <v>45402</v>
      </c>
    </row>
    <row r="17" spans="1:21" x14ac:dyDescent="0.3">
      <c r="A17" s="75">
        <v>45428</v>
      </c>
      <c r="B17" s="73">
        <f>SUMIF(Вывоз!A:A,'Сводная Вывоз'!A17,Вывоз!F:F)</f>
        <v>0</v>
      </c>
      <c r="C17" s="73">
        <f>COUNTIF(Вывоз!A:A,'Сводная Вывоз'!A17)</f>
        <v>0</v>
      </c>
      <c r="L17" s="80" t="s">
        <v>151</v>
      </c>
      <c r="M17" s="83" t="e">
        <f>VLOOKUP(U17,'Сводная Ввоз'!A:C,2,0)</f>
        <v>#N/A</v>
      </c>
      <c r="N17" s="83"/>
      <c r="O17" s="83"/>
      <c r="P17" s="83"/>
      <c r="Q17" s="83"/>
      <c r="R17" s="81" t="str">
        <f t="shared" si="0"/>
        <v/>
      </c>
      <c r="S17" s="81" t="str">
        <f t="shared" si="1"/>
        <v/>
      </c>
      <c r="T17" s="81" t="str">
        <f t="shared" si="2"/>
        <v/>
      </c>
      <c r="U17" s="80">
        <v>45403</v>
      </c>
    </row>
    <row r="18" spans="1:21" x14ac:dyDescent="0.3">
      <c r="A18" s="75">
        <v>45429</v>
      </c>
      <c r="B18" s="73">
        <f>SUMIF(Вывоз!A:A,'Сводная Вывоз'!A18,Вывоз!F:F)</f>
        <v>0</v>
      </c>
      <c r="C18" s="73">
        <f>COUNTIF(Вывоз!A:A,'Сводная Вывоз'!A18)</f>
        <v>0</v>
      </c>
      <c r="L18" s="80" t="s">
        <v>151</v>
      </c>
      <c r="M18" s="83"/>
      <c r="N18" s="83"/>
      <c r="O18" s="83">
        <f>SUMIFS(Вывоз!F:F,Вывоз!A:A,'Сводная Вывоз'!U18,Вывоз!C:C,"Эко ПЛАНТ")</f>
        <v>0</v>
      </c>
      <c r="P18" s="83"/>
      <c r="Q18" s="83">
        <f t="shared" ref="Q18" si="5">SUM(N18:P18)</f>
        <v>0</v>
      </c>
      <c r="R18" s="81" t="str">
        <f t="shared" si="0"/>
        <v/>
      </c>
      <c r="S18" s="81" t="str">
        <f t="shared" si="1"/>
        <v/>
      </c>
      <c r="T18" s="81" t="str">
        <f t="shared" si="2"/>
        <v/>
      </c>
      <c r="U18" s="80">
        <v>45403</v>
      </c>
    </row>
    <row r="19" spans="1:21" x14ac:dyDescent="0.3">
      <c r="A19" s="75">
        <v>45430</v>
      </c>
      <c r="B19" s="73">
        <f>SUMIF(Вывоз!A:A,'Сводная Вывоз'!A19,Вывоз!F:F)</f>
        <v>0</v>
      </c>
      <c r="C19" s="73">
        <f>COUNTIF(Вывоз!A:A,'Сводная Вывоз'!A19)</f>
        <v>0</v>
      </c>
      <c r="L19" s="80" t="s">
        <v>152</v>
      </c>
      <c r="M19" s="83" t="e">
        <f>VLOOKUP(U19,'Сводная Ввоз'!A:C,2,0)</f>
        <v>#N/A</v>
      </c>
      <c r="N19" s="83"/>
      <c r="O19" s="83"/>
      <c r="P19" s="83"/>
      <c r="Q19" s="83"/>
      <c r="R19" s="81" t="str">
        <f t="shared" si="0"/>
        <v/>
      </c>
      <c r="S19" s="81" t="str">
        <f t="shared" si="1"/>
        <v/>
      </c>
      <c r="T19" s="81" t="str">
        <f t="shared" si="2"/>
        <v/>
      </c>
      <c r="U19" s="80">
        <v>45404</v>
      </c>
    </row>
    <row r="20" spans="1:21" x14ac:dyDescent="0.3">
      <c r="A20" s="75">
        <v>45431</v>
      </c>
      <c r="B20" s="73">
        <f>SUMIF(Вывоз!A:A,'Сводная Вывоз'!A20,Вывоз!F:F)</f>
        <v>0</v>
      </c>
      <c r="C20" s="73">
        <f>COUNTIF(Вывоз!A:A,'Сводная Вывоз'!A20)</f>
        <v>0</v>
      </c>
      <c r="L20" s="80" t="s">
        <v>152</v>
      </c>
      <c r="M20" s="83"/>
      <c r="N20" s="83"/>
      <c r="O20" s="83">
        <f>SUMIFS(Вывоз!F:F,Вывоз!A:A,'Сводная Вывоз'!U20,Вывоз!C:C,"Эко ПЛАНТ")</f>
        <v>0</v>
      </c>
      <c r="P20" s="83"/>
      <c r="Q20" s="83">
        <f t="shared" ref="Q20" si="6">SUM(N20:P20)</f>
        <v>0</v>
      </c>
      <c r="R20" s="81" t="str">
        <f t="shared" si="0"/>
        <v/>
      </c>
      <c r="S20" s="81" t="str">
        <f t="shared" si="1"/>
        <v/>
      </c>
      <c r="T20" s="81" t="str">
        <f t="shared" si="2"/>
        <v/>
      </c>
      <c r="U20" s="80">
        <v>45404</v>
      </c>
    </row>
    <row r="21" spans="1:21" x14ac:dyDescent="0.3">
      <c r="A21" s="75">
        <v>45432</v>
      </c>
      <c r="B21" s="73">
        <f>SUMIF(Вывоз!A:A,'Сводная Вывоз'!A21,Вывоз!F:F)</f>
        <v>0</v>
      </c>
      <c r="C21" s="73">
        <f>COUNTIF(Вывоз!A:A,'Сводная Вывоз'!A21)</f>
        <v>0</v>
      </c>
      <c r="L21" s="80" t="s">
        <v>153</v>
      </c>
      <c r="M21" s="83" t="e">
        <f>VLOOKUP(U21,'Сводная Ввоз'!A:C,2,0)</f>
        <v>#N/A</v>
      </c>
      <c r="N21" s="83"/>
      <c r="O21" s="83"/>
      <c r="P21" s="83"/>
      <c r="Q21" s="83"/>
      <c r="R21" s="81" t="str">
        <f t="shared" si="0"/>
        <v/>
      </c>
      <c r="S21" s="81" t="str">
        <f t="shared" si="1"/>
        <v/>
      </c>
      <c r="T21" s="81" t="str">
        <f t="shared" si="2"/>
        <v/>
      </c>
      <c r="U21" s="80">
        <v>45405</v>
      </c>
    </row>
    <row r="22" spans="1:21" x14ac:dyDescent="0.3">
      <c r="A22" s="75">
        <v>45433</v>
      </c>
      <c r="B22" s="73">
        <f>SUMIF(Вывоз!A:A,'Сводная Вывоз'!A22,Вывоз!F:F)</f>
        <v>0</v>
      </c>
      <c r="C22" s="73">
        <f>COUNTIF(Вывоз!A:A,'Сводная Вывоз'!A22)</f>
        <v>0</v>
      </c>
      <c r="L22" s="80" t="s">
        <v>153</v>
      </c>
      <c r="M22" s="83"/>
      <c r="N22" s="83"/>
      <c r="O22" s="83">
        <f>SUMIFS(Вывоз!F:F,Вывоз!A:A,'Сводная Вывоз'!U22,Вывоз!C:C,"Эко ПЛАНТ")</f>
        <v>0</v>
      </c>
      <c r="P22" s="83"/>
      <c r="Q22" s="83">
        <f t="shared" ref="Q22" si="7">SUM(N22:P22)</f>
        <v>0</v>
      </c>
      <c r="R22" s="81" t="str">
        <f t="shared" si="0"/>
        <v/>
      </c>
      <c r="S22" s="81" t="str">
        <f t="shared" si="1"/>
        <v/>
      </c>
      <c r="T22" s="81" t="str">
        <f t="shared" si="2"/>
        <v/>
      </c>
      <c r="U22" s="80">
        <v>45405</v>
      </c>
    </row>
    <row r="23" spans="1:21" x14ac:dyDescent="0.3">
      <c r="A23" s="75">
        <v>45434</v>
      </c>
      <c r="B23" s="73">
        <f>SUMIF(Вывоз!A:A,'Сводная Вывоз'!A23,Вывоз!F:F)</f>
        <v>0</v>
      </c>
      <c r="C23" s="73">
        <f>COUNTIF(Вывоз!A:A,'Сводная Вывоз'!A23)</f>
        <v>0</v>
      </c>
      <c r="L23" s="80" t="s">
        <v>154</v>
      </c>
      <c r="M23" s="83" t="e">
        <f>VLOOKUP(U23,'Сводная Ввоз'!A:C,2,0)</f>
        <v>#N/A</v>
      </c>
      <c r="N23" s="83"/>
      <c r="O23" s="83"/>
      <c r="P23" s="83"/>
      <c r="Q23" s="83"/>
      <c r="R23" s="81" t="str">
        <f t="shared" ref="R23:R28" si="8">IFERROR(IF((N23/$Q23)=0,"",N23/$Q23),"")</f>
        <v/>
      </c>
      <c r="S23" s="81" t="str">
        <f t="shared" ref="S23:S28" si="9">IFERROR(IF((O23/$Q23)=0,"",O23/$Q23),"")</f>
        <v/>
      </c>
      <c r="T23" s="81" t="str">
        <f t="shared" ref="T23:T28" si="10">IFERROR(IF((P23/$Q23)=0,"",P23/$Q23),"")</f>
        <v/>
      </c>
      <c r="U23" s="42">
        <v>45406</v>
      </c>
    </row>
    <row r="24" spans="1:21" x14ac:dyDescent="0.3">
      <c r="A24" s="75">
        <v>45435</v>
      </c>
      <c r="B24" s="73">
        <f>SUMIF(Вывоз!A:A,'Сводная Вывоз'!A24,Вывоз!F:F)</f>
        <v>0</v>
      </c>
      <c r="C24" s="73">
        <f>COUNTIF(Вывоз!A:A,'Сводная Вывоз'!A24)</f>
        <v>0</v>
      </c>
      <c r="L24" s="80" t="s">
        <v>154</v>
      </c>
      <c r="M24" s="83"/>
      <c r="N24" s="83"/>
      <c r="O24" s="83">
        <f>SUMIFS(Вывоз!F:F,Вывоз!A:A,'Сводная Вывоз'!U24,Вывоз!C:C,"Эко ПЛАНТ")</f>
        <v>0</v>
      </c>
      <c r="P24" s="83"/>
      <c r="Q24" s="83">
        <f t="shared" ref="Q24" si="11">SUM(N24:P24)</f>
        <v>0</v>
      </c>
      <c r="R24" s="81" t="str">
        <f t="shared" si="8"/>
        <v/>
      </c>
      <c r="S24" s="81" t="str">
        <f t="shared" si="9"/>
        <v/>
      </c>
      <c r="T24" s="81" t="str">
        <f t="shared" si="10"/>
        <v/>
      </c>
      <c r="U24" s="42">
        <v>45406</v>
      </c>
    </row>
    <row r="25" spans="1:21" x14ac:dyDescent="0.3">
      <c r="A25" s="75">
        <v>45436</v>
      </c>
      <c r="B25" s="73">
        <f>SUMIF(Вывоз!A:A,'Сводная Вывоз'!A25,Вывоз!F:F)</f>
        <v>0</v>
      </c>
      <c r="C25" s="73">
        <f>COUNTIF(Вывоз!A:A,'Сводная Вывоз'!A25)</f>
        <v>0</v>
      </c>
      <c r="L25" s="80" t="s">
        <v>155</v>
      </c>
      <c r="M25" s="83" t="e">
        <f>VLOOKUP(U25,'Сводная Ввоз'!A:C,2,0)</f>
        <v>#N/A</v>
      </c>
      <c r="N25" s="83"/>
      <c r="O25" s="83"/>
      <c r="P25" s="83"/>
      <c r="Q25" s="83"/>
      <c r="R25" s="81" t="str">
        <f t="shared" si="8"/>
        <v/>
      </c>
      <c r="S25" s="81" t="str">
        <f t="shared" si="9"/>
        <v/>
      </c>
      <c r="T25" s="81" t="str">
        <f t="shared" si="10"/>
        <v/>
      </c>
      <c r="U25" s="42">
        <v>45407</v>
      </c>
    </row>
    <row r="26" spans="1:21" x14ac:dyDescent="0.3">
      <c r="A26" s="75">
        <v>45437</v>
      </c>
      <c r="B26" s="73">
        <f>SUMIF(Вывоз!A:A,'Сводная Вывоз'!A26,Вывоз!F:F)</f>
        <v>0</v>
      </c>
      <c r="C26" s="73">
        <f>COUNTIF(Вывоз!A:A,'Сводная Вывоз'!A26)</f>
        <v>0</v>
      </c>
      <c r="L26" s="80" t="s">
        <v>155</v>
      </c>
      <c r="M26" s="83"/>
      <c r="N26" s="83"/>
      <c r="O26" s="83">
        <f>SUMIFS(Вывоз!F:F,Вывоз!A:A,'Сводная Вывоз'!U26,Вывоз!C:C,"Эко ПЛАНТ")</f>
        <v>0</v>
      </c>
      <c r="P26" s="83"/>
      <c r="Q26" s="83">
        <f t="shared" ref="Q26" si="12">SUM(N26:P26)</f>
        <v>0</v>
      </c>
      <c r="R26" s="81" t="str">
        <f t="shared" si="8"/>
        <v/>
      </c>
      <c r="S26" s="81" t="str">
        <f t="shared" si="9"/>
        <v/>
      </c>
      <c r="T26" s="81" t="str">
        <f t="shared" si="10"/>
        <v/>
      </c>
      <c r="U26" s="42">
        <v>45407</v>
      </c>
    </row>
    <row r="27" spans="1:21" x14ac:dyDescent="0.3">
      <c r="A27" s="75">
        <v>45438</v>
      </c>
      <c r="B27" s="73">
        <f>SUMIF(Вывоз!A:A,'Сводная Вывоз'!A27,Вывоз!F:F)</f>
        <v>0</v>
      </c>
      <c r="C27" s="73">
        <f>COUNTIF(Вывоз!A:A,'Сводная Вывоз'!A27)</f>
        <v>0</v>
      </c>
      <c r="L27" s="80" t="s">
        <v>157</v>
      </c>
      <c r="M27" s="83" t="e">
        <f>VLOOKUP(U27,'Сводная Ввоз'!A:C,2,0)</f>
        <v>#N/A</v>
      </c>
      <c r="N27" s="83"/>
      <c r="O27" s="83"/>
      <c r="P27" s="83"/>
      <c r="Q27" s="83"/>
      <c r="R27" s="81" t="str">
        <f t="shared" si="8"/>
        <v/>
      </c>
      <c r="S27" s="81" t="str">
        <f t="shared" si="9"/>
        <v/>
      </c>
      <c r="T27" s="81" t="str">
        <f t="shared" si="10"/>
        <v/>
      </c>
      <c r="U27" s="42">
        <v>45408</v>
      </c>
    </row>
    <row r="28" spans="1:21" x14ac:dyDescent="0.3">
      <c r="A28" s="75">
        <v>45439</v>
      </c>
      <c r="B28" s="73">
        <f>SUMIF(Вывоз!A:A,'Сводная Вывоз'!A28,Вывоз!F:F)</f>
        <v>0</v>
      </c>
      <c r="C28" s="73">
        <v>21</v>
      </c>
      <c r="L28" s="80" t="s">
        <v>157</v>
      </c>
      <c r="M28" s="83"/>
      <c r="N28" s="83"/>
      <c r="O28" s="83">
        <f>SUMIFS(Вывоз!F:F,Вывоз!A:A,'Сводная Вывоз'!U28,Вывоз!C:C,"Эко ПЛАНТ")</f>
        <v>0</v>
      </c>
      <c r="P28" s="83"/>
      <c r="Q28" s="83">
        <f t="shared" ref="Q28" si="13">SUM(N28:P28)</f>
        <v>0</v>
      </c>
      <c r="R28" s="81" t="str">
        <f t="shared" si="8"/>
        <v/>
      </c>
      <c r="S28" s="81" t="str">
        <f t="shared" si="9"/>
        <v/>
      </c>
      <c r="T28" s="81" t="str">
        <f t="shared" si="10"/>
        <v/>
      </c>
      <c r="U28" s="42">
        <v>45408</v>
      </c>
    </row>
    <row r="29" spans="1:21" x14ac:dyDescent="0.3">
      <c r="A29" s="75">
        <v>45440</v>
      </c>
      <c r="B29" s="73">
        <f>SUMIF(Вывоз!A:A,'Сводная Вывоз'!A29,Вывоз!F:F)</f>
        <v>0</v>
      </c>
      <c r="C29" s="73">
        <v>14</v>
      </c>
      <c r="L29" s="80" t="s">
        <v>158</v>
      </c>
      <c r="M29" s="83">
        <v>583.67999999999995</v>
      </c>
      <c r="N29" s="83"/>
      <c r="O29" s="83"/>
      <c r="P29" s="83"/>
      <c r="Q29" s="83"/>
      <c r="R29" s="81" t="str">
        <f t="shared" ref="R29:R30" si="14">IFERROR(IF((N29/$Q29)=0,"",N29/$Q29),"")</f>
        <v/>
      </c>
      <c r="S29" s="81" t="str">
        <f t="shared" ref="S29:S30" si="15">IFERROR(IF((O29/$Q29)=0,"",O29/$Q29),"")</f>
        <v/>
      </c>
      <c r="T29" s="81" t="str">
        <f t="shared" ref="T29:T30" si="16">IFERROR(IF((P29/$Q29)=0,"",P29/$Q29),"")</f>
        <v/>
      </c>
      <c r="U29" s="80" t="s">
        <v>159</v>
      </c>
    </row>
    <row r="30" spans="1:21" x14ac:dyDescent="0.3">
      <c r="A30" s="75">
        <v>45441</v>
      </c>
      <c r="B30" s="73">
        <f>SUMIF(Вывоз!A:A,'Сводная Вывоз'!A30,Вывоз!F:F)</f>
        <v>0</v>
      </c>
      <c r="C30" s="73">
        <v>21</v>
      </c>
      <c r="L30" s="80" t="s">
        <v>158</v>
      </c>
      <c r="M30" s="83"/>
      <c r="N30" s="83"/>
      <c r="O30" s="83">
        <v>444.24</v>
      </c>
      <c r="P30" s="83"/>
      <c r="Q30" s="83">
        <f t="shared" ref="Q30" si="17">SUM(N30:P30)</f>
        <v>444.24</v>
      </c>
      <c r="R30" s="81" t="str">
        <f t="shared" si="14"/>
        <v/>
      </c>
      <c r="S30" s="81">
        <f t="shared" si="15"/>
        <v>1</v>
      </c>
      <c r="T30" s="81" t="str">
        <f t="shared" si="16"/>
        <v/>
      </c>
      <c r="U30" s="80" t="s">
        <v>159</v>
      </c>
    </row>
    <row r="31" spans="1:21" x14ac:dyDescent="0.3">
      <c r="A31" s="75">
        <v>45442</v>
      </c>
      <c r="B31" s="73">
        <f>SUMIF(Вывоз!A:A,'Сводная Вывоз'!A31,Вывоз!F:F)</f>
        <v>0</v>
      </c>
      <c r="C31" s="73">
        <f>COUNTIF(Вывоз!A:A,'Сводная Вывоз'!A31)</f>
        <v>0</v>
      </c>
      <c r="L31" s="80" t="s">
        <v>159</v>
      </c>
      <c r="M31" s="83">
        <v>547.61</v>
      </c>
      <c r="N31" s="83"/>
      <c r="O31" s="83"/>
      <c r="P31" s="83"/>
      <c r="Q31" s="83"/>
      <c r="R31" s="81" t="str">
        <f t="shared" ref="R31:R36" si="18">IFERROR(IF((N31/$Q31)=0,"",N31/$Q31),"")</f>
        <v/>
      </c>
      <c r="S31" s="81" t="str">
        <f t="shared" ref="S31:S36" si="19">IFERROR(IF((O31/$Q31)=0,"",O31/$Q31),"")</f>
        <v/>
      </c>
      <c r="T31" s="81" t="str">
        <f t="shared" ref="T31:T36" si="20">IFERROR(IF((P31/$Q31)=0,"",P31/$Q31),"")</f>
        <v/>
      </c>
      <c r="U31" s="80" t="s">
        <v>159</v>
      </c>
    </row>
    <row r="32" spans="1:21" x14ac:dyDescent="0.3">
      <c r="A32" s="75">
        <v>45443</v>
      </c>
      <c r="B32" s="73">
        <f>SUMIF(Вывоз!A:A,'Сводная Вывоз'!A32,Вывоз!F:F)</f>
        <v>0</v>
      </c>
      <c r="C32" s="73">
        <f>COUNTIF(Вывоз!A:A,'Сводная Вывоз'!A32)</f>
        <v>0</v>
      </c>
      <c r="L32" s="80" t="s">
        <v>159</v>
      </c>
      <c r="M32" s="83"/>
      <c r="N32" s="83"/>
      <c r="O32" s="83">
        <v>325.60000000000002</v>
      </c>
      <c r="P32" s="83"/>
      <c r="Q32" s="83">
        <f t="shared" ref="Q32" si="21">SUM(N32:P32)</f>
        <v>325.60000000000002</v>
      </c>
      <c r="R32" s="81" t="str">
        <f t="shared" si="18"/>
        <v/>
      </c>
      <c r="S32" s="81">
        <f t="shared" si="19"/>
        <v>1</v>
      </c>
      <c r="T32" s="81" t="str">
        <f t="shared" si="20"/>
        <v/>
      </c>
      <c r="U32" s="80" t="s">
        <v>159</v>
      </c>
    </row>
    <row r="33" spans="1:23" ht="18" customHeight="1" x14ac:dyDescent="0.3">
      <c r="A33" s="76" t="s">
        <v>115</v>
      </c>
      <c r="B33" s="74">
        <f>SUM(B2:B32)</f>
        <v>7477.85</v>
      </c>
      <c r="C33" s="74">
        <f>AVERAGEIF(C2:C32,"&gt;0",C2:C32)</f>
        <v>22.588235294117649</v>
      </c>
      <c r="L33" s="80" t="s">
        <v>160</v>
      </c>
      <c r="M33" s="83">
        <v>695.92</v>
      </c>
      <c r="N33" s="83"/>
      <c r="O33" s="83"/>
      <c r="P33" s="83"/>
      <c r="Q33" s="83"/>
      <c r="R33" s="81" t="str">
        <f t="shared" si="18"/>
        <v/>
      </c>
      <c r="S33" s="81" t="str">
        <f t="shared" si="19"/>
        <v/>
      </c>
      <c r="T33" s="81" t="str">
        <f t="shared" si="20"/>
        <v/>
      </c>
      <c r="U33" s="80" t="s">
        <v>160</v>
      </c>
    </row>
    <row r="34" spans="1:23" ht="18" customHeight="1" x14ac:dyDescent="0.3">
      <c r="A34" s="84"/>
      <c r="B34" s="77"/>
      <c r="C34" s="77"/>
      <c r="L34" s="80" t="s">
        <v>160</v>
      </c>
      <c r="M34" s="83"/>
      <c r="N34" s="83"/>
      <c r="O34" s="83">
        <v>489.26</v>
      </c>
      <c r="P34" s="83"/>
      <c r="Q34" s="83">
        <f t="shared" ref="Q34" si="22">SUM(N34:P34)</f>
        <v>489.26</v>
      </c>
      <c r="R34" s="81" t="str">
        <f t="shared" si="18"/>
        <v/>
      </c>
      <c r="S34" s="81">
        <f t="shared" si="19"/>
        <v>1</v>
      </c>
      <c r="T34" s="81" t="str">
        <f t="shared" si="20"/>
        <v/>
      </c>
      <c r="U34" s="80" t="s">
        <v>160</v>
      </c>
    </row>
    <row r="35" spans="1:23" ht="18" customHeight="1" x14ac:dyDescent="0.3">
      <c r="A35" s="84"/>
      <c r="B35" s="77"/>
      <c r="C35" s="77"/>
      <c r="L35" s="80" t="s">
        <v>161</v>
      </c>
      <c r="M35" s="83">
        <v>583.75</v>
      </c>
      <c r="N35" s="83"/>
      <c r="O35" s="83"/>
      <c r="P35" s="83"/>
      <c r="Q35" s="83"/>
      <c r="R35" s="81" t="str">
        <f t="shared" si="18"/>
        <v/>
      </c>
      <c r="S35" s="81" t="str">
        <f t="shared" si="19"/>
        <v/>
      </c>
      <c r="T35" s="81" t="str">
        <f t="shared" si="20"/>
        <v/>
      </c>
      <c r="U35" s="42">
        <v>45382</v>
      </c>
    </row>
    <row r="36" spans="1:23" ht="18" customHeight="1" x14ac:dyDescent="0.3">
      <c r="A36" s="84"/>
      <c r="B36" s="77"/>
      <c r="C36" s="77"/>
      <c r="L36" s="86" t="s">
        <v>161</v>
      </c>
      <c r="M36" s="83"/>
      <c r="N36" s="83"/>
      <c r="O36" s="83">
        <v>526.97</v>
      </c>
      <c r="P36" s="83"/>
      <c r="Q36" s="83">
        <f t="shared" ref="Q36" si="23">SUM(N36:P36)</f>
        <v>526.97</v>
      </c>
      <c r="R36" s="81" t="str">
        <f t="shared" si="18"/>
        <v/>
      </c>
      <c r="S36" s="81">
        <f t="shared" si="19"/>
        <v>1</v>
      </c>
      <c r="T36" s="81" t="str">
        <f t="shared" si="20"/>
        <v/>
      </c>
      <c r="U36" s="42">
        <v>45382</v>
      </c>
    </row>
    <row r="37" spans="1:23" x14ac:dyDescent="0.3">
      <c r="A37" s="60"/>
      <c r="B37" s="60"/>
    </row>
    <row r="38" spans="1:23" x14ac:dyDescent="0.3">
      <c r="L38" s="82"/>
      <c r="M38" s="82" t="s">
        <v>30</v>
      </c>
      <c r="N38" s="82" t="s">
        <v>89</v>
      </c>
      <c r="O38" s="82" t="s">
        <v>90</v>
      </c>
      <c r="P38" s="82" t="s">
        <v>93</v>
      </c>
      <c r="Q38" s="82" t="s">
        <v>118</v>
      </c>
      <c r="R38" s="82" t="s">
        <v>89</v>
      </c>
      <c r="S38" s="82" t="s">
        <v>90</v>
      </c>
      <c r="T38" s="82" t="s">
        <v>93</v>
      </c>
      <c r="U38" s="82"/>
    </row>
    <row r="39" spans="1:23" x14ac:dyDescent="0.3">
      <c r="A39" s="39" t="s">
        <v>18</v>
      </c>
      <c r="B39" t="s">
        <v>28</v>
      </c>
      <c r="L39" s="80" t="str">
        <f>LOWER(TEXT(U39,"ДД ММММ"))</f>
        <v>01 май</v>
      </c>
      <c r="M39" s="83">
        <f>VLOOKUP(U39,'Сводная Ввоз'!A:C,2,0)</f>
        <v>613.45999999999958</v>
      </c>
      <c r="N39" s="83"/>
      <c r="O39" s="83"/>
      <c r="P39" s="83"/>
      <c r="Q39" s="83"/>
      <c r="R39" s="81" t="str">
        <f>IFERROR(IF((N39/$Q39)=0,"",N39/$Q39),"")</f>
        <v/>
      </c>
      <c r="S39" s="81" t="str">
        <f>IFERROR(IF((O39/$Q39)=0,"",O39/$Q39),"")</f>
        <v/>
      </c>
      <c r="T39" s="81" t="str">
        <f>IFERROR(IF((P39/$Q39)=0,"",P39/$Q39),"")</f>
        <v/>
      </c>
      <c r="U39" s="80">
        <v>45413</v>
      </c>
      <c r="V39">
        <f>DAY(U39)</f>
        <v>1</v>
      </c>
      <c r="W39" t="str">
        <f>V39&amp;" мая"</f>
        <v>1 мая</v>
      </c>
    </row>
    <row r="40" spans="1:23" x14ac:dyDescent="0.3">
      <c r="A40" s="41">
        <v>45352</v>
      </c>
      <c r="B40">
        <v>531.67999999999995</v>
      </c>
      <c r="L40" s="80" t="str">
        <f t="shared" ref="L40:L74" si="24">LOWER(TEXT(U40,"ДД ММММ"))</f>
        <v>01 май</v>
      </c>
      <c r="M40" s="83"/>
      <c r="N40" s="83"/>
      <c r="O40" s="83">
        <f>SUMIFS(Вывоз!F:F,Вывоз!A:A,'Сводная Вывоз'!U40,Вывоз!C:C,"Эко ПЛАНТ")</f>
        <v>550.94000000000005</v>
      </c>
      <c r="P40" s="83"/>
      <c r="Q40" s="83">
        <f>SUM(N40:P40)</f>
        <v>550.94000000000005</v>
      </c>
      <c r="R40" s="81" t="str">
        <f t="shared" ref="R40:T68" si="25">IFERROR(IF((N40/$Q40)=0,"",N40/$Q40),"")</f>
        <v/>
      </c>
      <c r="S40" s="81">
        <f t="shared" si="25"/>
        <v>1</v>
      </c>
      <c r="T40" s="81" t="str">
        <f t="shared" si="25"/>
        <v/>
      </c>
      <c r="U40" s="80">
        <v>45413</v>
      </c>
      <c r="V40">
        <f t="shared" ref="V40:V74" si="26">DAY(U40)</f>
        <v>1</v>
      </c>
      <c r="W40" t="str">
        <f t="shared" ref="W40:W74" si="27">V40&amp;" мая"</f>
        <v>1 мая</v>
      </c>
    </row>
    <row r="41" spans="1:23" x14ac:dyDescent="0.3">
      <c r="A41" s="69" t="s">
        <v>92</v>
      </c>
      <c r="B41">
        <v>85.83</v>
      </c>
      <c r="L41" s="80" t="str">
        <f t="shared" si="24"/>
        <v>02 май</v>
      </c>
      <c r="M41" s="83">
        <f>VLOOKUP(U41,'Сводная Ввоз'!A:C,2,0)</f>
        <v>615.88000000000011</v>
      </c>
      <c r="N41" s="83"/>
      <c r="O41" s="83"/>
      <c r="P41" s="83"/>
      <c r="Q41" s="83"/>
      <c r="R41" s="81" t="str">
        <f t="shared" si="25"/>
        <v/>
      </c>
      <c r="S41" s="81" t="str">
        <f t="shared" si="25"/>
        <v/>
      </c>
      <c r="T41" s="81" t="str">
        <f t="shared" si="25"/>
        <v/>
      </c>
      <c r="U41" s="80">
        <v>45414</v>
      </c>
      <c r="V41">
        <f t="shared" si="26"/>
        <v>2</v>
      </c>
      <c r="W41" t="str">
        <f t="shared" si="27"/>
        <v>2 мая</v>
      </c>
    </row>
    <row r="42" spans="1:23" x14ac:dyDescent="0.3">
      <c r="A42" s="69" t="s">
        <v>87</v>
      </c>
      <c r="B42">
        <v>445.84999999999997</v>
      </c>
      <c r="L42" s="80" t="str">
        <f t="shared" si="24"/>
        <v>02 май</v>
      </c>
      <c r="M42" s="83"/>
      <c r="N42" s="83"/>
      <c r="O42" s="83">
        <f>SUMIFS(Вывоз!F:F,Вывоз!A:A,'Сводная Вывоз'!U42,Вывоз!C:C,"Эко ПЛАНТ")</f>
        <v>459.83000000000004</v>
      </c>
      <c r="P42" s="83"/>
      <c r="Q42" s="83">
        <f t="shared" ref="Q42" si="28">SUM(N42:P42)</f>
        <v>459.83000000000004</v>
      </c>
      <c r="R42" s="81" t="str">
        <f t="shared" si="25"/>
        <v/>
      </c>
      <c r="S42" s="81">
        <f t="shared" si="25"/>
        <v>1</v>
      </c>
      <c r="T42" s="81" t="str">
        <f t="shared" si="25"/>
        <v/>
      </c>
      <c r="U42" s="80">
        <v>45414</v>
      </c>
      <c r="V42">
        <f t="shared" si="26"/>
        <v>2</v>
      </c>
      <c r="W42" t="str">
        <f t="shared" si="27"/>
        <v>2 мая</v>
      </c>
    </row>
    <row r="43" spans="1:23" x14ac:dyDescent="0.3">
      <c r="A43" s="41">
        <v>45353</v>
      </c>
      <c r="B43">
        <v>545.55999999999995</v>
      </c>
      <c r="L43" s="80" t="str">
        <f t="shared" si="24"/>
        <v>03 май</v>
      </c>
      <c r="M43" s="83">
        <f>VLOOKUP(U43,'Сводная Ввоз'!A:C,2,0)</f>
        <v>623.63000000000011</v>
      </c>
      <c r="N43" s="83"/>
      <c r="O43" s="83"/>
      <c r="P43" s="83"/>
      <c r="Q43" s="83"/>
      <c r="R43" s="81" t="str">
        <f t="shared" si="25"/>
        <v/>
      </c>
      <c r="S43" s="81" t="str">
        <f t="shared" si="25"/>
        <v/>
      </c>
      <c r="T43" s="81" t="str">
        <f t="shared" si="25"/>
        <v/>
      </c>
      <c r="U43" s="80">
        <v>45415</v>
      </c>
      <c r="V43">
        <f t="shared" si="26"/>
        <v>3</v>
      </c>
      <c r="W43" t="str">
        <f t="shared" si="27"/>
        <v>3 мая</v>
      </c>
    </row>
    <row r="44" spans="1:23" x14ac:dyDescent="0.3">
      <c r="A44" s="69" t="s">
        <v>92</v>
      </c>
      <c r="B44">
        <v>159.49</v>
      </c>
      <c r="L44" s="80" t="str">
        <f t="shared" si="24"/>
        <v>03 май</v>
      </c>
      <c r="M44" s="83"/>
      <c r="N44" s="83"/>
      <c r="O44" s="83">
        <f>SUMIFS(Вывоз!F:F,Вывоз!A:A,'Сводная Вывоз'!U44,Вывоз!C:C,"Эко ПЛАНТ")</f>
        <v>510.38</v>
      </c>
      <c r="P44" s="83"/>
      <c r="Q44" s="83">
        <f t="shared" ref="Q44" si="29">SUM(N44:P44)</f>
        <v>510.38</v>
      </c>
      <c r="R44" s="81" t="str">
        <f t="shared" si="25"/>
        <v/>
      </c>
      <c r="S44" s="81">
        <f t="shared" si="25"/>
        <v>1</v>
      </c>
      <c r="T44" s="81" t="str">
        <f t="shared" si="25"/>
        <v/>
      </c>
      <c r="U44" s="80">
        <v>45415</v>
      </c>
      <c r="V44">
        <f t="shared" si="26"/>
        <v>3</v>
      </c>
      <c r="W44" t="str">
        <f t="shared" si="27"/>
        <v>3 мая</v>
      </c>
    </row>
    <row r="45" spans="1:23" x14ac:dyDescent="0.3">
      <c r="A45" s="69" t="s">
        <v>87</v>
      </c>
      <c r="B45">
        <v>386.07</v>
      </c>
      <c r="L45" s="80" t="str">
        <f t="shared" si="24"/>
        <v>04 май</v>
      </c>
      <c r="M45" s="83">
        <f>VLOOKUP(U45,'Сводная Ввоз'!A:C,2,0)</f>
        <v>539.13</v>
      </c>
      <c r="N45" s="83"/>
      <c r="O45" s="83"/>
      <c r="P45" s="83"/>
      <c r="Q45" s="83"/>
      <c r="R45" s="81" t="str">
        <f t="shared" si="25"/>
        <v/>
      </c>
      <c r="S45" s="81" t="str">
        <f t="shared" si="25"/>
        <v/>
      </c>
      <c r="T45" s="81" t="str">
        <f t="shared" si="25"/>
        <v/>
      </c>
      <c r="U45" s="80">
        <v>45416</v>
      </c>
      <c r="V45">
        <f t="shared" si="26"/>
        <v>4</v>
      </c>
      <c r="W45" t="str">
        <f t="shared" si="27"/>
        <v>4 мая</v>
      </c>
    </row>
    <row r="46" spans="1:23" x14ac:dyDescent="0.3">
      <c r="A46" s="41">
        <v>45354</v>
      </c>
      <c r="B46">
        <v>607.1099999999999</v>
      </c>
      <c r="L46" s="80" t="str">
        <f t="shared" si="24"/>
        <v>04 май</v>
      </c>
      <c r="M46" s="83"/>
      <c r="N46" s="83"/>
      <c r="O46" s="83">
        <f>SUMIFS(Вывоз!F:F,Вывоз!A:A,'Сводная Вывоз'!U46,Вывоз!C:C,"Эко ПЛАНТ")</f>
        <v>511.93</v>
      </c>
      <c r="P46" s="83"/>
      <c r="Q46" s="83">
        <f t="shared" ref="Q46" si="30">SUM(N46:P46)</f>
        <v>511.93</v>
      </c>
      <c r="R46" s="81" t="str">
        <f t="shared" si="25"/>
        <v/>
      </c>
      <c r="S46" s="81">
        <f t="shared" si="25"/>
        <v>1</v>
      </c>
      <c r="T46" s="81" t="str">
        <f t="shared" si="25"/>
        <v/>
      </c>
      <c r="U46" s="80">
        <v>45416</v>
      </c>
      <c r="V46">
        <f t="shared" si="26"/>
        <v>4</v>
      </c>
      <c r="W46" t="str">
        <f t="shared" si="27"/>
        <v>4 мая</v>
      </c>
    </row>
    <row r="47" spans="1:23" x14ac:dyDescent="0.3">
      <c r="A47" s="69" t="s">
        <v>92</v>
      </c>
      <c r="B47">
        <v>106.63999999999999</v>
      </c>
      <c r="L47" s="80" t="str">
        <f t="shared" si="24"/>
        <v>05 май</v>
      </c>
      <c r="M47" s="83">
        <f>VLOOKUP(U47,'Сводная Ввоз'!A:C,2,0)</f>
        <v>557.16</v>
      </c>
      <c r="N47" s="83"/>
      <c r="O47" s="83"/>
      <c r="P47" s="83"/>
      <c r="Q47" s="83"/>
      <c r="R47" s="81" t="str">
        <f t="shared" si="25"/>
        <v/>
      </c>
      <c r="S47" s="81" t="str">
        <f t="shared" si="25"/>
        <v/>
      </c>
      <c r="T47" s="81" t="str">
        <f t="shared" si="25"/>
        <v/>
      </c>
      <c r="U47" s="80">
        <v>45417</v>
      </c>
      <c r="V47">
        <f t="shared" si="26"/>
        <v>5</v>
      </c>
      <c r="W47" t="str">
        <f t="shared" si="27"/>
        <v>5 мая</v>
      </c>
    </row>
    <row r="48" spans="1:23" x14ac:dyDescent="0.3">
      <c r="A48" s="69" t="s">
        <v>87</v>
      </c>
      <c r="B48">
        <v>500.46999999999997</v>
      </c>
      <c r="L48" s="80" t="str">
        <f t="shared" si="24"/>
        <v>05 май</v>
      </c>
      <c r="M48" s="83"/>
      <c r="N48" s="83"/>
      <c r="O48" s="83">
        <f>SUMIFS(Вывоз!F:F,Вывоз!A:A,'Сводная Вывоз'!U48,Вывоз!C:C,"Эко ПЛАНТ")</f>
        <v>627.56000000000006</v>
      </c>
      <c r="P48" s="83"/>
      <c r="Q48" s="83">
        <f>SUM(N48:P48)</f>
        <v>627.56000000000006</v>
      </c>
      <c r="R48" s="81" t="str">
        <f t="shared" si="25"/>
        <v/>
      </c>
      <c r="S48" s="81">
        <f t="shared" si="25"/>
        <v>1</v>
      </c>
      <c r="T48" s="81" t="str">
        <f t="shared" si="25"/>
        <v/>
      </c>
      <c r="U48" s="80">
        <v>45417</v>
      </c>
      <c r="V48">
        <f t="shared" si="26"/>
        <v>5</v>
      </c>
      <c r="W48" t="str">
        <f t="shared" si="27"/>
        <v>5 мая</v>
      </c>
    </row>
    <row r="49" spans="1:23" x14ac:dyDescent="0.3">
      <c r="A49" s="41" t="s">
        <v>112</v>
      </c>
      <c r="L49" s="80" t="str">
        <f t="shared" si="24"/>
        <v>06 май</v>
      </c>
      <c r="M49" s="83">
        <f>VLOOKUP(U49,'Сводная Ввоз'!A:C,2,0)</f>
        <v>668.84999999999957</v>
      </c>
      <c r="N49" s="83"/>
      <c r="O49" s="83"/>
      <c r="P49" s="83"/>
      <c r="Q49" s="83"/>
      <c r="R49" s="81" t="str">
        <f t="shared" si="25"/>
        <v/>
      </c>
      <c r="S49" s="81" t="str">
        <f t="shared" si="25"/>
        <v/>
      </c>
      <c r="T49" s="81" t="str">
        <f t="shared" si="25"/>
        <v/>
      </c>
      <c r="U49" s="80">
        <v>45418</v>
      </c>
      <c r="V49">
        <f t="shared" si="26"/>
        <v>6</v>
      </c>
      <c r="W49" t="str">
        <f t="shared" si="27"/>
        <v>6 мая</v>
      </c>
    </row>
    <row r="50" spans="1:23" x14ac:dyDescent="0.3">
      <c r="A50" s="69" t="s">
        <v>112</v>
      </c>
      <c r="L50" s="80" t="str">
        <f t="shared" si="24"/>
        <v>06 май</v>
      </c>
      <c r="M50" s="83"/>
      <c r="N50" s="83"/>
      <c r="O50" s="83">
        <f>SUMIFS(Вывоз!F:F,Вывоз!A:A,'Сводная Вывоз'!U50,Вывоз!C:C,"Эко ПЛАНТ")</f>
        <v>538.41</v>
      </c>
      <c r="P50" s="83"/>
      <c r="Q50" s="83">
        <f t="shared" ref="Q50" si="31">SUM(N50:P50)</f>
        <v>538.41</v>
      </c>
      <c r="R50" s="81" t="str">
        <f t="shared" si="25"/>
        <v/>
      </c>
      <c r="S50" s="81">
        <f t="shared" si="25"/>
        <v>1</v>
      </c>
      <c r="T50" s="81" t="str">
        <f t="shared" si="25"/>
        <v/>
      </c>
      <c r="U50" s="80">
        <v>45418</v>
      </c>
      <c r="V50">
        <f t="shared" si="26"/>
        <v>6</v>
      </c>
      <c r="W50" t="str">
        <f t="shared" si="27"/>
        <v>6 мая</v>
      </c>
    </row>
    <row r="51" spans="1:23" x14ac:dyDescent="0.3">
      <c r="A51" s="41">
        <v>45355</v>
      </c>
      <c r="B51">
        <v>498.97999999999996</v>
      </c>
      <c r="L51" s="80" t="str">
        <f t="shared" si="24"/>
        <v>07 май</v>
      </c>
      <c r="M51" s="83">
        <f>VLOOKUP(U51,'Сводная Ввоз'!A:C,2,0)</f>
        <v>556.41999999999996</v>
      </c>
      <c r="N51" s="83"/>
      <c r="O51" s="83"/>
      <c r="P51" s="83"/>
      <c r="Q51" s="83"/>
      <c r="R51" s="81" t="str">
        <f t="shared" si="25"/>
        <v/>
      </c>
      <c r="S51" s="81" t="str">
        <f t="shared" si="25"/>
        <v/>
      </c>
      <c r="T51" s="81" t="str">
        <f t="shared" si="25"/>
        <v/>
      </c>
      <c r="U51" s="80">
        <v>45419</v>
      </c>
      <c r="V51">
        <f t="shared" si="26"/>
        <v>7</v>
      </c>
      <c r="W51" t="str">
        <f t="shared" si="27"/>
        <v>7 мая</v>
      </c>
    </row>
    <row r="52" spans="1:23" x14ac:dyDescent="0.3">
      <c r="A52" s="69" t="s">
        <v>92</v>
      </c>
      <c r="B52">
        <v>73.95999999999998</v>
      </c>
      <c r="L52" s="80" t="str">
        <f t="shared" si="24"/>
        <v>07 май</v>
      </c>
      <c r="M52" s="83"/>
      <c r="N52" s="83" t="str">
        <f>IF(SUMIFS(Вывоз!F:F,Вывоз!A:A,'Сводная Вывоз'!U52,Вывоз!C:C,"НОВЫЙ СВЕТ-ЭКО")&gt;0,SUMIFS(Вывоз!F:F,Вывоз!A:A,'Сводная Вывоз'!U52,Вывоз!C:C,"НОВЫЙ СВЕТ-ЭКО"),"n" )</f>
        <v>n</v>
      </c>
      <c r="O52" s="83">
        <f>SUMIFS(Вывоз!F:F,Вывоз!A:A,'Сводная Вывоз'!U52,Вывоз!C:C,"Эко ПЛАНТ")</f>
        <v>556.26</v>
      </c>
      <c r="P52" s="83">
        <f>SUMIFS(Вывоз!F:F,Вывоз!A:A,'Сводная Вывоз'!U52,Вывоз!C:C,"АВТО-БЕРКУТ")</f>
        <v>0</v>
      </c>
      <c r="Q52" s="83">
        <f t="shared" ref="Q52" si="32">SUM(N52:P52)</f>
        <v>556.26</v>
      </c>
      <c r="R52" s="81" t="str">
        <f t="shared" si="25"/>
        <v/>
      </c>
      <c r="S52" s="81">
        <f t="shared" si="25"/>
        <v>1</v>
      </c>
      <c r="T52" s="81" t="str">
        <f t="shared" si="25"/>
        <v/>
      </c>
      <c r="U52" s="80">
        <v>45419</v>
      </c>
      <c r="V52">
        <f t="shared" si="26"/>
        <v>7</v>
      </c>
      <c r="W52" t="str">
        <f t="shared" si="27"/>
        <v>7 мая</v>
      </c>
    </row>
    <row r="53" spans="1:23" x14ac:dyDescent="0.3">
      <c r="A53" s="69" t="s">
        <v>87</v>
      </c>
      <c r="B53">
        <v>425.02</v>
      </c>
      <c r="L53" s="80" t="str">
        <f t="shared" si="24"/>
        <v>08 май</v>
      </c>
      <c r="M53" s="83">
        <v>624.66</v>
      </c>
      <c r="N53" s="83"/>
      <c r="O53" s="83"/>
      <c r="P53" s="83"/>
      <c r="Q53" s="83"/>
      <c r="R53" s="81" t="str">
        <f t="shared" si="25"/>
        <v/>
      </c>
      <c r="S53" s="81" t="str">
        <f t="shared" si="25"/>
        <v/>
      </c>
      <c r="T53" s="81" t="str">
        <f t="shared" si="25"/>
        <v/>
      </c>
      <c r="U53" s="80">
        <v>45420</v>
      </c>
      <c r="V53">
        <f t="shared" si="26"/>
        <v>8</v>
      </c>
      <c r="W53" t="str">
        <f t="shared" si="27"/>
        <v>8 мая</v>
      </c>
    </row>
    <row r="54" spans="1:23" x14ac:dyDescent="0.3">
      <c r="A54" s="41">
        <v>45356</v>
      </c>
      <c r="B54">
        <v>597.35</v>
      </c>
      <c r="L54" s="80" t="str">
        <f t="shared" si="24"/>
        <v>08 май</v>
      </c>
      <c r="M54" s="83"/>
      <c r="N54" s="83">
        <f>SUMIFS(Вывоз!F:F,Вывоз!A:A,'Сводная Вывоз'!U54,Вывоз!C:C,"НОВЫЙ СВЕТ-ЭКО")</f>
        <v>0</v>
      </c>
      <c r="O54" s="83">
        <v>526.70000000000005</v>
      </c>
      <c r="P54" s="83">
        <f>SUMIFS(Вывоз!F:F,Вывоз!A:A,'Сводная Вывоз'!U54,Вывоз!C:C,"АВТО-БЕРКУТ")</f>
        <v>0</v>
      </c>
      <c r="Q54" s="83">
        <f t="shared" ref="Q54" si="33">SUM(N54:P54)</f>
        <v>526.70000000000005</v>
      </c>
      <c r="R54" s="81" t="str">
        <f t="shared" si="25"/>
        <v/>
      </c>
      <c r="S54" s="81">
        <f t="shared" si="25"/>
        <v>1</v>
      </c>
      <c r="T54" s="81" t="str">
        <f t="shared" si="25"/>
        <v/>
      </c>
      <c r="U54" s="80">
        <v>45420</v>
      </c>
      <c r="V54">
        <f t="shared" si="26"/>
        <v>8</v>
      </c>
      <c r="W54" t="str">
        <f t="shared" si="27"/>
        <v>8 мая</v>
      </c>
    </row>
    <row r="55" spans="1:23" x14ac:dyDescent="0.3">
      <c r="A55" s="69" t="s">
        <v>92</v>
      </c>
      <c r="B55">
        <v>78.55</v>
      </c>
      <c r="L55" s="80" t="str">
        <f t="shared" si="24"/>
        <v>09 май</v>
      </c>
      <c r="M55" s="83">
        <v>522.13</v>
      </c>
      <c r="N55" s="83"/>
      <c r="O55" s="83"/>
      <c r="P55" s="83">
        <f>SUMIFS(Вывоз!F:F,Вывоз!A:A,'Сводная Вывоз'!U55,Вывоз!C:C,"АВТО-БЕРКУТ")</f>
        <v>0</v>
      </c>
      <c r="Q55" s="83"/>
      <c r="R55" s="81" t="str">
        <f t="shared" si="25"/>
        <v/>
      </c>
      <c r="S55" s="81" t="str">
        <f t="shared" si="25"/>
        <v/>
      </c>
      <c r="T55" s="81" t="str">
        <f t="shared" si="25"/>
        <v/>
      </c>
      <c r="U55" s="80">
        <v>45421</v>
      </c>
      <c r="V55">
        <f t="shared" si="26"/>
        <v>9</v>
      </c>
      <c r="W55" t="str">
        <f t="shared" si="27"/>
        <v>9 мая</v>
      </c>
    </row>
    <row r="56" spans="1:23" x14ac:dyDescent="0.3">
      <c r="A56" s="69" t="s">
        <v>87</v>
      </c>
      <c r="B56">
        <v>518.80000000000007</v>
      </c>
      <c r="L56" s="80" t="str">
        <f t="shared" si="24"/>
        <v>09 май</v>
      </c>
      <c r="M56" s="83"/>
      <c r="N56" s="83">
        <f>SUMIFS(Вывоз!F:F,Вывоз!A:A,'Сводная Вывоз'!U56,Вывоз!C:C,"НОВЫЙ СВЕТ-ЭКО")</f>
        <v>0</v>
      </c>
      <c r="O56" s="83">
        <v>384.85</v>
      </c>
      <c r="P56" s="83">
        <f>SUMIFS(Вывоз!F:F,Вывоз!A:A,'Сводная Вывоз'!U56,Вывоз!C:C,"АВТО-БЕРКУТ")</f>
        <v>0</v>
      </c>
      <c r="Q56" s="83">
        <f t="shared" ref="Q56" si="34">SUM(N56:P56)</f>
        <v>384.85</v>
      </c>
      <c r="R56" s="81" t="str">
        <f t="shared" si="25"/>
        <v/>
      </c>
      <c r="S56" s="81">
        <f t="shared" si="25"/>
        <v>1</v>
      </c>
      <c r="T56" s="81" t="str">
        <f t="shared" si="25"/>
        <v/>
      </c>
      <c r="U56" s="80">
        <v>45421</v>
      </c>
      <c r="V56">
        <f t="shared" si="26"/>
        <v>9</v>
      </c>
      <c r="W56" t="str">
        <f t="shared" si="27"/>
        <v>9 мая</v>
      </c>
    </row>
    <row r="57" spans="1:23" x14ac:dyDescent="0.3">
      <c r="A57" s="41" t="s">
        <v>19</v>
      </c>
      <c r="B57">
        <v>2780.6800000000003</v>
      </c>
      <c r="L57" s="80" t="str">
        <f t="shared" si="24"/>
        <v>10 май</v>
      </c>
      <c r="M57" s="83">
        <v>635.42999999999995</v>
      </c>
      <c r="N57" s="83"/>
      <c r="O57" s="83"/>
      <c r="P57" s="83">
        <f>SUMIFS(Вывоз!F:F,Вывоз!A:A,'Сводная Вывоз'!U57,Вывоз!C:C,"АВТО-БЕРКУТ")</f>
        <v>0</v>
      </c>
      <c r="Q57" s="83"/>
      <c r="R57" s="81" t="str">
        <f t="shared" si="25"/>
        <v/>
      </c>
      <c r="S57" s="81" t="str">
        <f t="shared" si="25"/>
        <v/>
      </c>
      <c r="T57" s="81" t="str">
        <f t="shared" si="25"/>
        <v/>
      </c>
      <c r="U57" s="80">
        <v>45422</v>
      </c>
      <c r="V57">
        <f t="shared" si="26"/>
        <v>10</v>
      </c>
      <c r="W57" t="str">
        <f t="shared" si="27"/>
        <v>10 мая</v>
      </c>
    </row>
    <row r="58" spans="1:23" x14ac:dyDescent="0.3">
      <c r="L58" s="80" t="str">
        <f t="shared" si="24"/>
        <v>10 май</v>
      </c>
      <c r="M58" s="83"/>
      <c r="N58" s="83">
        <f>SUMIFS(Вывоз!F:F,Вывоз!A:A,'Сводная Вывоз'!U58,Вывоз!C:C,"НОВЫЙ СВЕТ-ЭКО")</f>
        <v>0</v>
      </c>
      <c r="O58" s="83">
        <v>496.89</v>
      </c>
      <c r="P58" s="83">
        <f>SUMIFS(Вывоз!F:F,Вывоз!A:A,'Сводная Вывоз'!U58,Вывоз!C:C,"АВТО-БЕРКУТ")</f>
        <v>0</v>
      </c>
      <c r="Q58" s="83">
        <f t="shared" ref="Q58" si="35">SUM(N58:P58)</f>
        <v>496.89</v>
      </c>
      <c r="R58" s="81" t="str">
        <f t="shared" si="25"/>
        <v/>
      </c>
      <c r="S58" s="81">
        <f t="shared" si="25"/>
        <v>1</v>
      </c>
      <c r="T58" s="81" t="str">
        <f t="shared" si="25"/>
        <v/>
      </c>
      <c r="U58" s="80">
        <v>45422</v>
      </c>
      <c r="V58">
        <f t="shared" si="26"/>
        <v>10</v>
      </c>
      <c r="W58" t="str">
        <f t="shared" si="27"/>
        <v>10 мая</v>
      </c>
    </row>
    <row r="59" spans="1:23" x14ac:dyDescent="0.3">
      <c r="L59" s="80" t="str">
        <f t="shared" si="24"/>
        <v>11 май</v>
      </c>
      <c r="M59" s="83">
        <f>VLOOKUP(U59,'Сводная Ввоз'!A:C,2,0)</f>
        <v>577.88999999999987</v>
      </c>
      <c r="N59" s="83"/>
      <c r="O59" s="83"/>
      <c r="P59" s="83">
        <f>SUMIFS(Вывоз!F:F,Вывоз!A:A,'Сводная Вывоз'!U59,Вывоз!C:C,"АВТО-БЕРКУТ")</f>
        <v>0</v>
      </c>
      <c r="Q59" s="83"/>
      <c r="R59" s="81" t="str">
        <f t="shared" si="25"/>
        <v/>
      </c>
      <c r="S59" s="81" t="str">
        <f t="shared" si="25"/>
        <v/>
      </c>
      <c r="T59" s="81" t="str">
        <f t="shared" si="25"/>
        <v/>
      </c>
      <c r="U59" s="80">
        <v>45423</v>
      </c>
      <c r="V59">
        <f t="shared" si="26"/>
        <v>11</v>
      </c>
      <c r="W59" t="str">
        <f t="shared" si="27"/>
        <v>11 мая</v>
      </c>
    </row>
    <row r="60" spans="1:23" x14ac:dyDescent="0.3">
      <c r="L60" s="80" t="str">
        <f t="shared" si="24"/>
        <v>11 май</v>
      </c>
      <c r="M60" s="83"/>
      <c r="N60" s="83">
        <f>SUMIFS(Вывоз!F:F,Вывоз!A:A,'Сводная Вывоз'!U60,Вывоз!C:C,"НОВЫЙ СВЕТ-ЭКО")</f>
        <v>0</v>
      </c>
      <c r="O60" s="83">
        <f>SUMIFS(Вывоз!F:F,Вывоз!A:A,'Сводная Вывоз'!U60,Вывоз!C:C,"Эко ПЛАНТ")</f>
        <v>528.91999999999996</v>
      </c>
      <c r="P60" s="83">
        <f>SUMIFS(Вывоз!F:F,Вывоз!A:A,'Сводная Вывоз'!U60,Вывоз!C:C,"АВТО-БЕРКУТ")</f>
        <v>0</v>
      </c>
      <c r="Q60" s="83">
        <f t="shared" ref="Q60" si="36">SUM(N60:P60)</f>
        <v>528.91999999999996</v>
      </c>
      <c r="R60" s="81" t="str">
        <f t="shared" si="25"/>
        <v/>
      </c>
      <c r="S60" s="81">
        <f t="shared" si="25"/>
        <v>1</v>
      </c>
      <c r="T60" s="81" t="str">
        <f t="shared" si="25"/>
        <v/>
      </c>
      <c r="U60" s="80">
        <v>45423</v>
      </c>
      <c r="V60">
        <f t="shared" si="26"/>
        <v>11</v>
      </c>
      <c r="W60" t="str">
        <f t="shared" si="27"/>
        <v>11 мая</v>
      </c>
    </row>
    <row r="61" spans="1:23" x14ac:dyDescent="0.3">
      <c r="L61" s="80" t="str">
        <f t="shared" si="24"/>
        <v>12 май</v>
      </c>
      <c r="M61" s="83">
        <f>VLOOKUP(U61,'Сводная Ввоз'!A:C,2,0)</f>
        <v>483.16999999999985</v>
      </c>
      <c r="N61" s="83"/>
      <c r="O61" s="83"/>
      <c r="P61" s="83">
        <f>SUMIFS(Вывоз!F:F,Вывоз!A:A,'Сводная Вывоз'!U61,Вывоз!C:C,"АВТО-БЕРКУТ")</f>
        <v>0</v>
      </c>
      <c r="Q61" s="83"/>
      <c r="R61" s="81" t="str">
        <f t="shared" si="25"/>
        <v/>
      </c>
      <c r="S61" s="81" t="str">
        <f t="shared" si="25"/>
        <v/>
      </c>
      <c r="T61" s="81" t="str">
        <f t="shared" si="25"/>
        <v/>
      </c>
      <c r="U61" s="80">
        <v>45424</v>
      </c>
      <c r="V61">
        <f t="shared" si="26"/>
        <v>12</v>
      </c>
      <c r="W61" t="str">
        <f t="shared" si="27"/>
        <v>12 мая</v>
      </c>
    </row>
    <row r="62" spans="1:23" x14ac:dyDescent="0.3">
      <c r="L62" s="80" t="str">
        <f t="shared" si="24"/>
        <v>12 май</v>
      </c>
      <c r="M62" s="83"/>
      <c r="N62" s="83">
        <f>SUMIFS(Вывоз!F:F,Вывоз!A:A,'Сводная Вывоз'!U62,Вывоз!C:C,"НОВЫЙ СВЕТ-ЭКО")</f>
        <v>0</v>
      </c>
      <c r="O62" s="83">
        <f>SUMIFS(Вывоз!F:F,Вывоз!A:A,'Сводная Вывоз'!U62,Вывоз!C:C,"Эко ПЛАНТ")</f>
        <v>570.83000000000004</v>
      </c>
      <c r="P62" s="83">
        <f>SUMIFS(Вывоз!F:F,Вывоз!A:A,'Сводная Вывоз'!U62,Вывоз!C:C,"АВТО-БЕРКУТ")</f>
        <v>0</v>
      </c>
      <c r="Q62" s="83">
        <f t="shared" ref="Q62" si="37">SUM(N62:P62)</f>
        <v>570.83000000000004</v>
      </c>
      <c r="R62" s="81" t="str">
        <f t="shared" si="25"/>
        <v/>
      </c>
      <c r="S62" s="81">
        <f t="shared" si="25"/>
        <v>1</v>
      </c>
      <c r="T62" s="81" t="str">
        <f t="shared" si="25"/>
        <v/>
      </c>
      <c r="U62" s="80">
        <v>45424</v>
      </c>
      <c r="V62">
        <f t="shared" si="26"/>
        <v>12</v>
      </c>
      <c r="W62" t="str">
        <f t="shared" si="27"/>
        <v>12 мая</v>
      </c>
    </row>
    <row r="63" spans="1:23" x14ac:dyDescent="0.3">
      <c r="L63" s="80" t="str">
        <f t="shared" si="24"/>
        <v>13 май</v>
      </c>
      <c r="M63" s="83">
        <f>VLOOKUP(U63,'Сводная Ввоз'!A:C,2,0)</f>
        <v>700.17999999999961</v>
      </c>
      <c r="N63" s="83"/>
      <c r="O63" s="83"/>
      <c r="P63" s="83">
        <f>SUMIFS(Вывоз!F:F,Вывоз!A:A,'Сводная Вывоз'!U63,Вывоз!C:C,"АВТО-БЕРКУТ")</f>
        <v>0</v>
      </c>
      <c r="Q63" s="83"/>
      <c r="R63" s="81" t="str">
        <f t="shared" si="25"/>
        <v/>
      </c>
      <c r="S63" s="81" t="str">
        <f t="shared" si="25"/>
        <v/>
      </c>
      <c r="T63" s="81" t="str">
        <f t="shared" si="25"/>
        <v/>
      </c>
      <c r="U63" s="80">
        <v>45425</v>
      </c>
      <c r="V63">
        <f t="shared" si="26"/>
        <v>13</v>
      </c>
      <c r="W63" t="str">
        <f t="shared" si="27"/>
        <v>13 мая</v>
      </c>
    </row>
    <row r="64" spans="1:23" x14ac:dyDescent="0.3">
      <c r="L64" s="80" t="str">
        <f t="shared" si="24"/>
        <v>13 май</v>
      </c>
      <c r="M64" s="83"/>
      <c r="N64" s="83">
        <f>SUMIFS(Вывоз!F:F,Вывоз!A:A,'Сводная Вывоз'!U64,Вывоз!C:C,"НОВЫЙ СВЕТ-ЭКО")</f>
        <v>0</v>
      </c>
      <c r="O64" s="83">
        <f>SUMIFS(Вывоз!F:F,Вывоз!A:A,'Сводная Вывоз'!U64,Вывоз!C:C,"Эко ПЛАНТ")</f>
        <v>594.58000000000004</v>
      </c>
      <c r="P64" s="83">
        <f>SUMIFS(Вывоз!F:F,Вывоз!A:A,'Сводная Вывоз'!U64,Вывоз!C:C,"АВТО-БЕРКУТ")</f>
        <v>0</v>
      </c>
      <c r="Q64" s="83">
        <f t="shared" ref="Q64" si="38">SUM(N64:P64)</f>
        <v>594.58000000000004</v>
      </c>
      <c r="R64" s="81" t="str">
        <f t="shared" si="25"/>
        <v/>
      </c>
      <c r="S64" s="81">
        <f t="shared" si="25"/>
        <v>1</v>
      </c>
      <c r="T64" s="81" t="str">
        <f t="shared" si="25"/>
        <v/>
      </c>
      <c r="U64" s="80">
        <v>45425</v>
      </c>
      <c r="V64">
        <f t="shared" si="26"/>
        <v>13</v>
      </c>
      <c r="W64" t="str">
        <f t="shared" si="27"/>
        <v>13 мая</v>
      </c>
    </row>
    <row r="65" spans="10:23" x14ac:dyDescent="0.3">
      <c r="L65" s="80" t="str">
        <f t="shared" si="24"/>
        <v>14 май</v>
      </c>
      <c r="M65" s="83">
        <f>VLOOKUP(U65,'Сводная Ввоз'!A:C,2,0)</f>
        <v>600.28</v>
      </c>
      <c r="N65" s="83"/>
      <c r="O65" s="83"/>
      <c r="P65" s="83">
        <f>SUMIFS(Вывоз!F:F,Вывоз!A:A,'Сводная Вывоз'!U65,Вывоз!C:C,"АВТО-БЕРКУТ")</f>
        <v>0</v>
      </c>
      <c r="Q65" s="83"/>
      <c r="R65" s="81" t="str">
        <f t="shared" si="25"/>
        <v/>
      </c>
      <c r="S65" s="81" t="str">
        <f t="shared" si="25"/>
        <v/>
      </c>
      <c r="T65" s="81" t="str">
        <f t="shared" si="25"/>
        <v/>
      </c>
      <c r="U65" s="80">
        <v>45426</v>
      </c>
      <c r="V65">
        <f t="shared" si="26"/>
        <v>14</v>
      </c>
      <c r="W65" t="str">
        <f t="shared" si="27"/>
        <v>14 мая</v>
      </c>
    </row>
    <row r="66" spans="10:23" x14ac:dyDescent="0.3">
      <c r="L66" s="80" t="str">
        <f t="shared" si="24"/>
        <v>14 май</v>
      </c>
      <c r="M66" s="83"/>
      <c r="N66" s="83"/>
      <c r="O66" s="83">
        <f>SUMIFS(Вывоз!F:F,Вывоз!A:A,'Сводная Вывоз'!U66,Вывоз!C:C,"Эко ПЛАНТ")</f>
        <v>504.14</v>
      </c>
      <c r="P66" s="83">
        <f>SUMIFS(Вывоз!F:F,Вывоз!A:A,'Сводная Вывоз'!U66,Вывоз!C:C,"АВТО-БЕРКУТ")</f>
        <v>0</v>
      </c>
      <c r="Q66" s="83">
        <f t="shared" ref="Q66" si="39">SUM(N66:P66)</f>
        <v>504.14</v>
      </c>
      <c r="R66" s="81" t="str">
        <f t="shared" si="25"/>
        <v/>
      </c>
      <c r="S66" s="81">
        <f t="shared" si="25"/>
        <v>1</v>
      </c>
      <c r="T66" s="81" t="str">
        <f t="shared" si="25"/>
        <v/>
      </c>
      <c r="U66" s="80">
        <v>45426</v>
      </c>
      <c r="V66">
        <f t="shared" si="26"/>
        <v>14</v>
      </c>
      <c r="W66" t="str">
        <f t="shared" si="27"/>
        <v>14 мая</v>
      </c>
    </row>
    <row r="67" spans="10:23" x14ac:dyDescent="0.3">
      <c r="L67" s="80" t="str">
        <f t="shared" si="24"/>
        <v>15 май</v>
      </c>
      <c r="M67" s="83">
        <f>VLOOKUP(U67,'Сводная Ввоз'!A:C,2,0)</f>
        <v>0</v>
      </c>
      <c r="N67" s="83"/>
      <c r="O67" s="83"/>
      <c r="P67" s="83">
        <f>SUMIFS(Вывоз!F:F,Вывоз!A:A,'Сводная Вывоз'!U67,Вывоз!C:C,"АВТО-БЕРКУТ")</f>
        <v>0</v>
      </c>
      <c r="Q67" s="83"/>
      <c r="R67" s="81" t="str">
        <f t="shared" si="25"/>
        <v/>
      </c>
      <c r="S67" s="81" t="str">
        <f t="shared" si="25"/>
        <v/>
      </c>
      <c r="T67" s="81" t="str">
        <f t="shared" si="25"/>
        <v/>
      </c>
      <c r="U67" s="80">
        <v>45427</v>
      </c>
      <c r="V67">
        <f t="shared" si="26"/>
        <v>15</v>
      </c>
      <c r="W67" t="str">
        <f t="shared" si="27"/>
        <v>15 мая</v>
      </c>
    </row>
    <row r="68" spans="10:23" x14ac:dyDescent="0.3">
      <c r="L68" s="80" t="str">
        <f t="shared" si="24"/>
        <v>15 май</v>
      </c>
      <c r="M68" s="83"/>
      <c r="N68" s="83">
        <f>SUMIFS(Вывоз!F:F,Вывоз!A:A,'Сводная Вывоз'!U68,Вывоз!C:C,"НОВЫЙ СВЕТ-ЭКО")</f>
        <v>0</v>
      </c>
      <c r="O68" s="83">
        <f>SUMIFS(Вывоз!F:F,Вывоз!A:A,'Сводная Вывоз'!U68,Вывоз!C:C,"Эко ПЛАНТ")</f>
        <v>0</v>
      </c>
      <c r="P68" s="83">
        <f>SUMIFS(Вывоз!F:F,Вывоз!A:A,'Сводная Вывоз'!U68,Вывоз!C:C,"АВТО-БЕРКУТ")</f>
        <v>0</v>
      </c>
      <c r="Q68" s="83">
        <f t="shared" ref="Q68" si="40">SUM(N68:P68)</f>
        <v>0</v>
      </c>
      <c r="R68" s="81" t="str">
        <f t="shared" si="25"/>
        <v/>
      </c>
      <c r="S68" s="81" t="str">
        <f t="shared" si="25"/>
        <v/>
      </c>
      <c r="T68" s="81" t="str">
        <f t="shared" si="25"/>
        <v/>
      </c>
      <c r="U68" s="80">
        <v>45427</v>
      </c>
      <c r="V68">
        <f t="shared" si="26"/>
        <v>15</v>
      </c>
      <c r="W68" t="str">
        <f t="shared" si="27"/>
        <v>15 мая</v>
      </c>
    </row>
    <row r="69" spans="10:23" x14ac:dyDescent="0.3">
      <c r="L69" s="80" t="str">
        <f t="shared" si="24"/>
        <v>16 май</v>
      </c>
      <c r="M69" s="83">
        <f>VLOOKUP(U69,'Сводная Ввоз'!A:C,2,0)</f>
        <v>0</v>
      </c>
      <c r="N69" s="83"/>
      <c r="O69" s="83"/>
      <c r="P69" s="83">
        <f>SUMIFS(Вывоз!F:F,Вывоз!A:A,'Сводная Вывоз'!U69,Вывоз!C:C,"АВТО-БЕРКУТ")</f>
        <v>0</v>
      </c>
      <c r="Q69" s="83"/>
      <c r="R69" s="81" t="str">
        <f t="shared" ref="R69:R74" si="41">IFERROR(IF((N69/$Q69)=0,"",N69/$Q69),"")</f>
        <v/>
      </c>
      <c r="S69" s="81" t="str">
        <f t="shared" ref="S69:S74" si="42">IFERROR(IF((O69/$Q69)=0,"",O69/$Q69),"")</f>
        <v/>
      </c>
      <c r="T69" s="81" t="str">
        <f t="shared" ref="T69:T74" si="43">IFERROR(IF((P69/$Q69)=0,"",P69/$Q69),"")</f>
        <v/>
      </c>
      <c r="U69" s="80">
        <v>45428</v>
      </c>
      <c r="V69">
        <f t="shared" si="26"/>
        <v>16</v>
      </c>
      <c r="W69" t="str">
        <f t="shared" si="27"/>
        <v>16 мая</v>
      </c>
    </row>
    <row r="70" spans="10:23" x14ac:dyDescent="0.3">
      <c r="L70" s="80" t="str">
        <f t="shared" si="24"/>
        <v>16 май</v>
      </c>
      <c r="M70" s="83"/>
      <c r="N70" s="83">
        <f>SUMIFS(Вывоз!F:F,Вывоз!A:A,'Сводная Вывоз'!U70,Вывоз!C:C,"НОВЫЙ СВЕТ-ЭКО")</f>
        <v>0</v>
      </c>
      <c r="O70" s="83">
        <f>SUMIFS(Вывоз!F:F,Вывоз!A:A,'Сводная Вывоз'!U70,Вывоз!C:C,"Эко ПЛАНТ")</f>
        <v>0</v>
      </c>
      <c r="P70" s="83">
        <f>SUMIFS(Вывоз!F:F,Вывоз!A:A,'Сводная Вывоз'!U70,Вывоз!C:C,"АВТО-БЕРКУТ")</f>
        <v>0</v>
      </c>
      <c r="Q70" s="83">
        <f t="shared" ref="Q70" si="44">SUM(N70:P70)</f>
        <v>0</v>
      </c>
      <c r="R70" s="81" t="str">
        <f t="shared" si="41"/>
        <v/>
      </c>
      <c r="S70" s="81" t="str">
        <f t="shared" si="42"/>
        <v/>
      </c>
      <c r="T70" s="81" t="str">
        <f t="shared" si="43"/>
        <v/>
      </c>
      <c r="U70" s="80">
        <v>45428</v>
      </c>
      <c r="V70">
        <f t="shared" si="26"/>
        <v>16</v>
      </c>
      <c r="W70" t="str">
        <f t="shared" si="27"/>
        <v>16 мая</v>
      </c>
    </row>
    <row r="71" spans="10:23" x14ac:dyDescent="0.3">
      <c r="L71" s="80" t="str">
        <f t="shared" si="24"/>
        <v>17 май</v>
      </c>
      <c r="M71" s="83">
        <f>VLOOKUP(U71,'Сводная Ввоз'!A:C,2,0)</f>
        <v>0</v>
      </c>
      <c r="N71" s="83"/>
      <c r="O71" s="83"/>
      <c r="P71" s="83">
        <f>SUMIFS(Вывоз!F:F,Вывоз!A:A,'Сводная Вывоз'!U71,Вывоз!C:C,"АВТО-БЕРКУТ")</f>
        <v>0</v>
      </c>
      <c r="Q71" s="83"/>
      <c r="R71" s="81" t="str">
        <f t="shared" si="41"/>
        <v/>
      </c>
      <c r="S71" s="81" t="str">
        <f t="shared" si="42"/>
        <v/>
      </c>
      <c r="T71" s="81" t="str">
        <f t="shared" si="43"/>
        <v/>
      </c>
      <c r="U71" s="59">
        <v>45429</v>
      </c>
      <c r="V71">
        <f t="shared" si="26"/>
        <v>17</v>
      </c>
      <c r="W71" t="str">
        <f t="shared" si="27"/>
        <v>17 мая</v>
      </c>
    </row>
    <row r="72" spans="10:23" x14ac:dyDescent="0.3">
      <c r="L72" s="80" t="str">
        <f t="shared" si="24"/>
        <v>17 май</v>
      </c>
      <c r="M72" s="83"/>
      <c r="N72" s="83">
        <f>SUMIFS(Вывоз!F:F,Вывоз!A:A,'Сводная Вывоз'!U72,Вывоз!C:C,"НОВЫЙ СВЕТ-ЭКО")</f>
        <v>0</v>
      </c>
      <c r="O72" s="83">
        <f>SUMIFS(Вывоз!F:F,Вывоз!A:A,'Сводная Вывоз'!U72,Вывоз!C:C,"Эко ПЛАНТ")</f>
        <v>0</v>
      </c>
      <c r="P72" s="83">
        <f>SUMIFS(Вывоз!F:F,Вывоз!A:A,'Сводная Вывоз'!U72,Вывоз!C:C,"АВТО-БЕРКУТ")</f>
        <v>0</v>
      </c>
      <c r="Q72" s="83">
        <f t="shared" ref="Q72" si="45">SUM(N72:P72)</f>
        <v>0</v>
      </c>
      <c r="R72" s="81" t="str">
        <f t="shared" si="41"/>
        <v/>
      </c>
      <c r="S72" s="81" t="str">
        <f t="shared" si="42"/>
        <v/>
      </c>
      <c r="T72" s="81" t="str">
        <f t="shared" si="43"/>
        <v/>
      </c>
      <c r="U72" s="59">
        <v>45429</v>
      </c>
      <c r="V72">
        <f t="shared" si="26"/>
        <v>17</v>
      </c>
      <c r="W72" t="str">
        <f t="shared" si="27"/>
        <v>17 мая</v>
      </c>
    </row>
    <row r="73" spans="10:23" x14ac:dyDescent="0.3">
      <c r="L73" s="80" t="str">
        <f t="shared" si="24"/>
        <v>18 май</v>
      </c>
      <c r="M73" s="83">
        <f>VLOOKUP(U73,'Сводная Ввоз'!A:C,2,0)</f>
        <v>0</v>
      </c>
      <c r="N73" s="83"/>
      <c r="O73" s="83"/>
      <c r="P73" s="83">
        <f>SUMIFS(Вывоз!F:F,Вывоз!A:A,'Сводная Вывоз'!U73,Вывоз!C:C,"АВТО-БЕРКУТ")</f>
        <v>0</v>
      </c>
      <c r="Q73" s="83"/>
      <c r="R73" s="81" t="str">
        <f t="shared" si="41"/>
        <v/>
      </c>
      <c r="S73" s="81" t="str">
        <f t="shared" si="42"/>
        <v/>
      </c>
      <c r="T73" s="81" t="str">
        <f t="shared" si="43"/>
        <v/>
      </c>
      <c r="U73" s="59">
        <v>45430</v>
      </c>
      <c r="V73">
        <f t="shared" si="26"/>
        <v>18</v>
      </c>
      <c r="W73" t="str">
        <f t="shared" si="27"/>
        <v>18 мая</v>
      </c>
    </row>
    <row r="74" spans="10:23" x14ac:dyDescent="0.3">
      <c r="L74" s="80" t="str">
        <f t="shared" si="24"/>
        <v>18 май</v>
      </c>
      <c r="M74" s="83"/>
      <c r="N74" s="83">
        <f>SUMIFS(Вывоз!F:F,Вывоз!A:A,'Сводная Вывоз'!U74,Вывоз!C:C,"НОВЫЙ СВЕТ-ЭКО")</f>
        <v>0</v>
      </c>
      <c r="O74" s="83">
        <f>SUMIFS(Вывоз!F:F,Вывоз!A:A,'Сводная Вывоз'!U74,Вывоз!C:C,"Эко ПЛАНТ")</f>
        <v>0</v>
      </c>
      <c r="P74" s="83">
        <f>SUMIFS(Вывоз!F:F,Вывоз!A:A,'Сводная Вывоз'!U74,Вывоз!C:C,"АВТО-БЕРКУТ")</f>
        <v>0</v>
      </c>
      <c r="Q74" s="83">
        <f t="shared" ref="Q74" si="46">SUM(N74:P74)</f>
        <v>0</v>
      </c>
      <c r="R74" s="81" t="str">
        <f t="shared" si="41"/>
        <v/>
      </c>
      <c r="S74" s="81" t="str">
        <f t="shared" si="42"/>
        <v/>
      </c>
      <c r="T74" s="81" t="str">
        <f t="shared" si="43"/>
        <v/>
      </c>
      <c r="U74" s="59">
        <v>45430</v>
      </c>
      <c r="V74">
        <f t="shared" si="26"/>
        <v>18</v>
      </c>
      <c r="W74" t="str">
        <f t="shared" si="27"/>
        <v>18 мая</v>
      </c>
    </row>
    <row r="78" spans="10:23" x14ac:dyDescent="0.3">
      <c r="J78" s="61"/>
    </row>
  </sheetData>
  <phoneticPr fontId="12" type="noConversion"/>
  <conditionalFormatting sqref="R39:T74">
    <cfRule type="cellIs" dxfId="2" priority="3" operator="equal">
      <formula>0</formula>
    </cfRule>
  </conditionalFormatting>
  <conditionalFormatting sqref="R11:T36">
    <cfRule type="cellIs" dxfId="1" priority="2" operator="equal">
      <formula>0</formula>
    </cfRule>
  </conditionalFormatting>
  <conditionalFormatting sqref="R3:T10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9"/>
  <dimension ref="A3:E9"/>
  <sheetViews>
    <sheetView workbookViewId="0">
      <selection activeCell="D15" sqref="D15"/>
    </sheetView>
  </sheetViews>
  <sheetFormatPr defaultRowHeight="14.4" x14ac:dyDescent="0.3"/>
  <cols>
    <col min="1" max="1" width="17.21875" bestFit="1" customWidth="1"/>
    <col min="2" max="2" width="22.77734375" bestFit="1" customWidth="1"/>
  </cols>
  <sheetData>
    <row r="3" spans="1:5" x14ac:dyDescent="0.3">
      <c r="A3" s="39" t="s">
        <v>18</v>
      </c>
      <c r="B3" t="s">
        <v>94</v>
      </c>
      <c r="E3" s="65">
        <f>ROUND(AVERAGE(C:C),0)</f>
        <v>74</v>
      </c>
    </row>
    <row r="4" spans="1:5" x14ac:dyDescent="0.3">
      <c r="A4" s="41">
        <v>45352</v>
      </c>
      <c r="B4">
        <v>73</v>
      </c>
      <c r="C4">
        <v>73</v>
      </c>
    </row>
    <row r="5" spans="1:5" x14ac:dyDescent="0.3">
      <c r="A5" s="41">
        <v>45353</v>
      </c>
      <c r="B5">
        <v>71</v>
      </c>
      <c r="C5">
        <v>71</v>
      </c>
    </row>
    <row r="6" spans="1:5" x14ac:dyDescent="0.3">
      <c r="A6" s="41">
        <v>45354</v>
      </c>
      <c r="B6">
        <v>71</v>
      </c>
      <c r="C6">
        <v>71</v>
      </c>
    </row>
    <row r="7" spans="1:5" x14ac:dyDescent="0.3">
      <c r="A7" s="41" t="s">
        <v>112</v>
      </c>
    </row>
    <row r="8" spans="1:5" x14ac:dyDescent="0.3">
      <c r="A8" s="41">
        <v>45355</v>
      </c>
      <c r="B8">
        <v>81</v>
      </c>
      <c r="C8">
        <v>81</v>
      </c>
    </row>
    <row r="9" spans="1:5" x14ac:dyDescent="0.3">
      <c r="A9" s="41" t="s">
        <v>19</v>
      </c>
      <c r="B9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0"/>
  <dimension ref="A3:E10"/>
  <sheetViews>
    <sheetView workbookViewId="0">
      <selection activeCell="E17" sqref="E17"/>
    </sheetView>
  </sheetViews>
  <sheetFormatPr defaultRowHeight="14.4" x14ac:dyDescent="0.3"/>
  <cols>
    <col min="1" max="1" width="17.21875" bestFit="1" customWidth="1"/>
    <col min="2" max="2" width="22.77734375" bestFit="1" customWidth="1"/>
  </cols>
  <sheetData>
    <row r="3" spans="1:5" x14ac:dyDescent="0.3">
      <c r="A3" s="39" t="s">
        <v>18</v>
      </c>
      <c r="B3" t="s">
        <v>94</v>
      </c>
      <c r="E3" s="65">
        <f>ROUND(AVERAGE(C:C),0)</f>
        <v>25</v>
      </c>
    </row>
    <row r="4" spans="1:5" x14ac:dyDescent="0.3">
      <c r="A4" s="41">
        <v>45352</v>
      </c>
      <c r="B4">
        <v>23</v>
      </c>
      <c r="C4">
        <v>23</v>
      </c>
    </row>
    <row r="5" spans="1:5" x14ac:dyDescent="0.3">
      <c r="A5" s="41">
        <v>45353</v>
      </c>
      <c r="B5">
        <v>24</v>
      </c>
      <c r="C5">
        <v>24</v>
      </c>
    </row>
    <row r="6" spans="1:5" x14ac:dyDescent="0.3">
      <c r="A6" s="41">
        <v>45354</v>
      </c>
      <c r="B6">
        <v>28</v>
      </c>
      <c r="C6">
        <v>28</v>
      </c>
    </row>
    <row r="7" spans="1:5" x14ac:dyDescent="0.3">
      <c r="A7" s="41" t="s">
        <v>112</v>
      </c>
    </row>
    <row r="8" spans="1:5" x14ac:dyDescent="0.3">
      <c r="A8" s="41">
        <v>45355</v>
      </c>
      <c r="B8">
        <v>23</v>
      </c>
      <c r="C8">
        <v>23</v>
      </c>
    </row>
    <row r="9" spans="1:5" x14ac:dyDescent="0.3">
      <c r="A9" s="41">
        <v>45356</v>
      </c>
      <c r="B9">
        <v>29</v>
      </c>
    </row>
    <row r="10" spans="1:5" x14ac:dyDescent="0.3">
      <c r="A10" s="41" t="s">
        <v>19</v>
      </c>
      <c r="B10">
        <v>127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A1:I1150"/>
  <sheetViews>
    <sheetView topLeftCell="A1135" zoomScaleNormal="100" workbookViewId="0">
      <selection activeCell="A2" sqref="A2:H1150"/>
    </sheetView>
  </sheetViews>
  <sheetFormatPr defaultRowHeight="14.4" x14ac:dyDescent="0.3"/>
  <cols>
    <col min="1" max="1" width="10.77734375" style="42" bestFit="1" customWidth="1"/>
    <col min="2" max="2" width="8.77734375" style="53" bestFit="1" customWidth="1"/>
    <col min="3" max="3" width="11.21875" bestFit="1" customWidth="1"/>
    <col min="4" max="4" width="20.77734375" bestFit="1" customWidth="1"/>
    <col min="5" max="5" width="12.5546875" bestFit="1" customWidth="1"/>
    <col min="6" max="6" width="14.21875" style="26" bestFit="1" customWidth="1"/>
    <col min="7" max="7" width="15.21875" style="26" bestFit="1" customWidth="1"/>
    <col min="8" max="8" width="12.77734375" style="26" bestFit="1" customWidth="1"/>
    <col min="9" max="9" width="27.77734375" style="32" customWidth="1"/>
    <col min="10" max="10" width="20.77734375" customWidth="1"/>
    <col min="13" max="13" width="15" bestFit="1" customWidth="1"/>
  </cols>
  <sheetData>
    <row r="1" spans="1:9" x14ac:dyDescent="0.3">
      <c r="A1" s="67" t="s">
        <v>1</v>
      </c>
      <c r="B1" s="68" t="s">
        <v>20</v>
      </c>
      <c r="C1" s="63" t="s">
        <v>16</v>
      </c>
      <c r="D1" s="63" t="s">
        <v>15</v>
      </c>
      <c r="E1" s="63" t="s">
        <v>2</v>
      </c>
      <c r="F1" s="70" t="s">
        <v>111</v>
      </c>
      <c r="G1" s="70" t="s">
        <v>22</v>
      </c>
      <c r="H1" s="70" t="s">
        <v>23</v>
      </c>
      <c r="I1"/>
    </row>
    <row r="2" spans="1:9" x14ac:dyDescent="0.3">
      <c r="A2" s="42">
        <v>45413</v>
      </c>
      <c r="B2" s="53">
        <v>0.35763888888888901</v>
      </c>
      <c r="C2" t="s">
        <v>41</v>
      </c>
      <c r="D2" t="s">
        <v>48</v>
      </c>
      <c r="E2" t="s">
        <v>12</v>
      </c>
      <c r="F2" s="26">
        <v>6.8800000000000008</v>
      </c>
      <c r="G2" s="26">
        <v>19.010000000000002</v>
      </c>
      <c r="H2" s="26">
        <v>12.13</v>
      </c>
    </row>
    <row r="3" spans="1:9" x14ac:dyDescent="0.3">
      <c r="A3" s="42">
        <v>45413</v>
      </c>
      <c r="B3" s="53">
        <v>0.39583333333333298</v>
      </c>
      <c r="C3" t="s">
        <v>51</v>
      </c>
      <c r="D3" t="s">
        <v>49</v>
      </c>
      <c r="E3" t="s">
        <v>12</v>
      </c>
      <c r="F3" s="26">
        <v>11.290000000000001</v>
      </c>
      <c r="G3" s="26">
        <v>24.1</v>
      </c>
      <c r="H3" s="26">
        <v>12.81</v>
      </c>
    </row>
    <row r="4" spans="1:9" x14ac:dyDescent="0.3">
      <c r="A4" s="42">
        <v>45413</v>
      </c>
      <c r="B4" s="53">
        <v>0.39722222222222198</v>
      </c>
      <c r="C4" t="s">
        <v>65</v>
      </c>
      <c r="D4" t="s">
        <v>48</v>
      </c>
      <c r="E4" t="s">
        <v>12</v>
      </c>
      <c r="F4" s="26">
        <v>6.6300000000000008</v>
      </c>
      <c r="G4" s="26">
        <v>17.850000000000001</v>
      </c>
      <c r="H4" s="26">
        <v>11.22</v>
      </c>
    </row>
    <row r="5" spans="1:9" x14ac:dyDescent="0.3">
      <c r="A5" s="42">
        <v>45413</v>
      </c>
      <c r="B5" s="53">
        <v>0.4</v>
      </c>
      <c r="C5" t="s">
        <v>73</v>
      </c>
      <c r="D5" t="s">
        <v>49</v>
      </c>
      <c r="E5" t="s">
        <v>12</v>
      </c>
      <c r="F5" s="26">
        <v>8.5900000000000016</v>
      </c>
      <c r="G5" s="26">
        <v>21.44</v>
      </c>
      <c r="H5" s="26">
        <v>12.85</v>
      </c>
    </row>
    <row r="6" spans="1:9" x14ac:dyDescent="0.3">
      <c r="A6" s="42">
        <v>45413</v>
      </c>
      <c r="B6" s="53">
        <v>0.40347222222222201</v>
      </c>
      <c r="C6" t="s">
        <v>42</v>
      </c>
      <c r="D6" t="s">
        <v>48</v>
      </c>
      <c r="E6" t="s">
        <v>12</v>
      </c>
      <c r="F6" s="26">
        <v>7.59</v>
      </c>
      <c r="G6" s="26">
        <v>20.61</v>
      </c>
      <c r="H6" s="26">
        <v>13.02</v>
      </c>
    </row>
    <row r="7" spans="1:9" x14ac:dyDescent="0.3">
      <c r="A7" s="42">
        <v>45413</v>
      </c>
      <c r="B7" s="53">
        <v>0.41597222222222202</v>
      </c>
      <c r="C7" t="s">
        <v>82</v>
      </c>
      <c r="D7" t="s">
        <v>48</v>
      </c>
      <c r="E7" t="s">
        <v>12</v>
      </c>
      <c r="F7" s="26">
        <v>8.8699999999999992</v>
      </c>
      <c r="G7" s="26">
        <v>22</v>
      </c>
      <c r="H7" s="26">
        <v>13.13</v>
      </c>
    </row>
    <row r="8" spans="1:9" x14ac:dyDescent="0.3">
      <c r="A8" s="42">
        <v>45413</v>
      </c>
      <c r="B8" s="53">
        <v>0.41597222222222202</v>
      </c>
      <c r="C8" t="s">
        <v>63</v>
      </c>
      <c r="D8" t="s">
        <v>49</v>
      </c>
      <c r="E8" t="s">
        <v>12</v>
      </c>
      <c r="F8" s="26">
        <v>8.11</v>
      </c>
      <c r="G8" s="26">
        <v>20.309999999999999</v>
      </c>
      <c r="H8" s="26">
        <v>12.2</v>
      </c>
    </row>
    <row r="9" spans="1:9" x14ac:dyDescent="0.3">
      <c r="A9" s="42">
        <v>45413</v>
      </c>
      <c r="B9" s="53">
        <v>0.42708333333333298</v>
      </c>
      <c r="C9" t="s">
        <v>50</v>
      </c>
      <c r="D9" t="s">
        <v>49</v>
      </c>
      <c r="E9" t="s">
        <v>12</v>
      </c>
      <c r="F9" s="26">
        <v>10.59</v>
      </c>
      <c r="G9" s="26">
        <v>25.93</v>
      </c>
      <c r="H9" s="26">
        <v>15.34</v>
      </c>
    </row>
    <row r="10" spans="1:9" x14ac:dyDescent="0.3">
      <c r="A10" s="42">
        <v>45413</v>
      </c>
      <c r="B10" s="53">
        <v>0.42777777777777798</v>
      </c>
      <c r="C10" t="s">
        <v>96</v>
      </c>
      <c r="D10" t="s">
        <v>48</v>
      </c>
      <c r="E10" t="s">
        <v>12</v>
      </c>
      <c r="F10" s="26">
        <v>4.1399999999999988</v>
      </c>
      <c r="G10" s="26">
        <v>12.45</v>
      </c>
      <c r="H10" s="26">
        <v>8.31</v>
      </c>
    </row>
    <row r="11" spans="1:9" x14ac:dyDescent="0.3">
      <c r="A11" s="42">
        <v>45413</v>
      </c>
      <c r="B11" s="53">
        <v>0.43333333333333302</v>
      </c>
      <c r="C11" t="s">
        <v>95</v>
      </c>
      <c r="D11" t="s">
        <v>48</v>
      </c>
      <c r="E11" t="s">
        <v>12</v>
      </c>
      <c r="F11" s="26">
        <v>10.99</v>
      </c>
      <c r="G11" s="26">
        <v>25.75</v>
      </c>
      <c r="H11" s="26">
        <v>14.76</v>
      </c>
    </row>
    <row r="12" spans="1:9" x14ac:dyDescent="0.3">
      <c r="A12" s="42">
        <v>45413</v>
      </c>
      <c r="B12" s="53">
        <v>0.43333333333333302</v>
      </c>
      <c r="C12" t="s">
        <v>101</v>
      </c>
      <c r="D12" t="s">
        <v>48</v>
      </c>
      <c r="E12" t="s">
        <v>12</v>
      </c>
      <c r="F12" s="26">
        <v>4.17</v>
      </c>
      <c r="G12" s="26">
        <v>12.52</v>
      </c>
      <c r="H12" s="26">
        <v>8.35</v>
      </c>
    </row>
    <row r="13" spans="1:9" x14ac:dyDescent="0.3">
      <c r="A13" s="42">
        <v>45413</v>
      </c>
      <c r="B13" s="53">
        <v>0.436805555555556</v>
      </c>
      <c r="C13" t="s">
        <v>39</v>
      </c>
      <c r="D13" t="s">
        <v>48</v>
      </c>
      <c r="E13" t="s">
        <v>12</v>
      </c>
      <c r="F13" s="26">
        <v>10.87</v>
      </c>
      <c r="G13" s="26">
        <v>26.25</v>
      </c>
      <c r="H13" s="26">
        <v>15.38</v>
      </c>
    </row>
    <row r="14" spans="1:9" x14ac:dyDescent="0.3">
      <c r="A14" s="42">
        <v>45413</v>
      </c>
      <c r="B14" s="53">
        <v>0.4375</v>
      </c>
      <c r="C14" t="s">
        <v>71</v>
      </c>
      <c r="D14" t="s">
        <v>48</v>
      </c>
      <c r="E14" t="s">
        <v>12</v>
      </c>
      <c r="F14" s="26">
        <v>8.6300000000000008</v>
      </c>
      <c r="G14" s="26">
        <v>21.94</v>
      </c>
      <c r="H14" s="26">
        <v>13.31</v>
      </c>
    </row>
    <row r="15" spans="1:9" x14ac:dyDescent="0.3">
      <c r="A15" s="42">
        <v>45413</v>
      </c>
      <c r="B15" s="53">
        <v>0.44027777777777799</v>
      </c>
      <c r="C15" t="s">
        <v>86</v>
      </c>
      <c r="D15" t="s">
        <v>48</v>
      </c>
      <c r="E15" t="s">
        <v>12</v>
      </c>
      <c r="F15" s="26">
        <v>8.2800000000000011</v>
      </c>
      <c r="G15" s="26">
        <v>20.260000000000002</v>
      </c>
      <c r="H15" s="26">
        <v>11.98</v>
      </c>
    </row>
    <row r="16" spans="1:9" x14ac:dyDescent="0.3">
      <c r="A16" s="42">
        <v>45413</v>
      </c>
      <c r="B16" s="53">
        <v>0.44305555555555598</v>
      </c>
      <c r="C16" t="s">
        <v>84</v>
      </c>
      <c r="D16" t="s">
        <v>48</v>
      </c>
      <c r="E16" t="s">
        <v>12</v>
      </c>
      <c r="F16" s="26">
        <v>9.32</v>
      </c>
      <c r="G16" s="26">
        <v>22.52</v>
      </c>
      <c r="H16" s="26">
        <v>13.2</v>
      </c>
    </row>
    <row r="17" spans="1:8" x14ac:dyDescent="0.3">
      <c r="A17" s="42">
        <v>45413</v>
      </c>
      <c r="B17" s="53">
        <v>0.44722222222222202</v>
      </c>
      <c r="C17" t="s">
        <v>102</v>
      </c>
      <c r="D17" t="s">
        <v>48</v>
      </c>
      <c r="E17" t="s">
        <v>12</v>
      </c>
      <c r="F17" s="26">
        <v>4.5199999999999996</v>
      </c>
      <c r="G17" s="26">
        <v>12.86</v>
      </c>
      <c r="H17" s="26">
        <v>8.34</v>
      </c>
    </row>
    <row r="18" spans="1:8" x14ac:dyDescent="0.3">
      <c r="A18" s="42">
        <v>45413</v>
      </c>
      <c r="B18" s="53">
        <v>0.45069444444444401</v>
      </c>
      <c r="C18" t="s">
        <v>126</v>
      </c>
      <c r="D18" t="s">
        <v>48</v>
      </c>
      <c r="E18" t="s">
        <v>12</v>
      </c>
      <c r="F18" s="26">
        <v>5.07</v>
      </c>
      <c r="G18" s="26">
        <v>12.91</v>
      </c>
      <c r="H18" s="26">
        <v>7.84</v>
      </c>
    </row>
    <row r="19" spans="1:8" x14ac:dyDescent="0.3">
      <c r="A19" s="42">
        <v>45413</v>
      </c>
      <c r="B19" s="53">
        <v>0.452083333333333</v>
      </c>
      <c r="C19" t="s">
        <v>59</v>
      </c>
      <c r="D19" t="s">
        <v>48</v>
      </c>
      <c r="E19" t="s">
        <v>12</v>
      </c>
      <c r="F19" s="26">
        <v>4.7300000000000004</v>
      </c>
      <c r="G19" s="26">
        <v>12.65</v>
      </c>
      <c r="H19" s="26">
        <v>7.92</v>
      </c>
    </row>
    <row r="20" spans="1:8" x14ac:dyDescent="0.3">
      <c r="A20" s="42">
        <v>45413</v>
      </c>
      <c r="B20" s="53">
        <v>0.45555555555555599</v>
      </c>
      <c r="C20" t="s">
        <v>134</v>
      </c>
      <c r="D20" t="s">
        <v>48</v>
      </c>
      <c r="E20" t="s">
        <v>12</v>
      </c>
      <c r="F20" s="26">
        <v>10.59</v>
      </c>
      <c r="G20" s="26">
        <v>25.54</v>
      </c>
      <c r="H20" s="26">
        <v>14.95</v>
      </c>
    </row>
    <row r="21" spans="1:8" x14ac:dyDescent="0.3">
      <c r="A21" s="42">
        <v>45413</v>
      </c>
      <c r="B21" s="53">
        <v>0.45694444444444399</v>
      </c>
      <c r="C21" t="s">
        <v>43</v>
      </c>
      <c r="D21" t="s">
        <v>48</v>
      </c>
      <c r="E21" t="s">
        <v>12</v>
      </c>
      <c r="F21" s="26">
        <v>7.76</v>
      </c>
      <c r="G21" s="26">
        <v>19.68</v>
      </c>
      <c r="H21" s="26">
        <v>11.92</v>
      </c>
    </row>
    <row r="22" spans="1:8" x14ac:dyDescent="0.3">
      <c r="A22" s="42">
        <v>45413</v>
      </c>
      <c r="B22" s="53">
        <v>0.469444444444444</v>
      </c>
      <c r="C22" t="s">
        <v>64</v>
      </c>
      <c r="D22" t="s">
        <v>48</v>
      </c>
      <c r="E22" t="s">
        <v>12</v>
      </c>
      <c r="F22" s="26">
        <v>11.79</v>
      </c>
      <c r="G22" s="26">
        <v>26.65</v>
      </c>
      <c r="H22" s="26">
        <v>14.86</v>
      </c>
    </row>
    <row r="23" spans="1:8" x14ac:dyDescent="0.3">
      <c r="A23" s="42">
        <v>45413</v>
      </c>
      <c r="B23" s="53">
        <v>0.47152777777777799</v>
      </c>
      <c r="C23" t="s">
        <v>141</v>
      </c>
      <c r="D23" t="s">
        <v>48</v>
      </c>
      <c r="E23" t="s">
        <v>12</v>
      </c>
      <c r="F23" s="26">
        <v>3.0700000000000003</v>
      </c>
      <c r="G23" s="26">
        <v>9.67</v>
      </c>
      <c r="H23" s="26">
        <v>6.6</v>
      </c>
    </row>
    <row r="24" spans="1:8" x14ac:dyDescent="0.3">
      <c r="A24" s="42">
        <v>45413</v>
      </c>
      <c r="B24" s="53">
        <v>0.47499999999999998</v>
      </c>
      <c r="C24" t="s">
        <v>119</v>
      </c>
      <c r="D24" t="s">
        <v>48</v>
      </c>
      <c r="E24" t="s">
        <v>12</v>
      </c>
      <c r="F24" s="26">
        <v>7.4400000000000013</v>
      </c>
      <c r="G24" s="26">
        <v>20.53</v>
      </c>
      <c r="H24" s="26">
        <v>13.09</v>
      </c>
    </row>
    <row r="25" spans="1:8" x14ac:dyDescent="0.3">
      <c r="A25" s="42">
        <v>45413</v>
      </c>
      <c r="B25" s="53">
        <v>0.47708333333333303</v>
      </c>
      <c r="C25" t="s">
        <v>72</v>
      </c>
      <c r="D25" t="s">
        <v>48</v>
      </c>
      <c r="E25" t="s">
        <v>12</v>
      </c>
      <c r="F25" s="26">
        <v>5.8699999999999992</v>
      </c>
      <c r="G25" s="26">
        <v>17.739999999999998</v>
      </c>
      <c r="H25" s="26">
        <v>11.87</v>
      </c>
    </row>
    <row r="26" spans="1:8" x14ac:dyDescent="0.3">
      <c r="A26" s="42">
        <v>45413</v>
      </c>
      <c r="B26" s="53">
        <v>0.47708333333333303</v>
      </c>
      <c r="C26" t="s">
        <v>54</v>
      </c>
      <c r="D26" t="s">
        <v>49</v>
      </c>
      <c r="E26" t="s">
        <v>12</v>
      </c>
      <c r="F26" s="26">
        <v>7.509999999999998</v>
      </c>
      <c r="G26" s="26">
        <v>20.059999999999999</v>
      </c>
      <c r="H26" s="26">
        <v>12.55</v>
      </c>
    </row>
    <row r="27" spans="1:8" x14ac:dyDescent="0.3">
      <c r="A27" s="42">
        <v>45413</v>
      </c>
      <c r="B27" s="53">
        <v>0.47847222222222202</v>
      </c>
      <c r="C27" t="s">
        <v>44</v>
      </c>
      <c r="D27" t="s">
        <v>48</v>
      </c>
      <c r="E27" t="s">
        <v>12</v>
      </c>
      <c r="F27" s="26">
        <v>8.17</v>
      </c>
      <c r="G27" s="26">
        <v>20.32</v>
      </c>
      <c r="H27" s="26">
        <v>12.15</v>
      </c>
    </row>
    <row r="28" spans="1:8" x14ac:dyDescent="0.3">
      <c r="A28" s="42">
        <v>45413</v>
      </c>
      <c r="B28" s="53">
        <v>0.47916666666666702</v>
      </c>
      <c r="C28" t="s">
        <v>58</v>
      </c>
      <c r="D28" t="s">
        <v>49</v>
      </c>
      <c r="E28" t="s">
        <v>12</v>
      </c>
      <c r="F28" s="26">
        <v>9.19</v>
      </c>
      <c r="G28" s="26">
        <v>21.86</v>
      </c>
      <c r="H28" s="26">
        <v>12.67</v>
      </c>
    </row>
    <row r="29" spans="1:8" x14ac:dyDescent="0.3">
      <c r="A29" s="42">
        <v>45413</v>
      </c>
      <c r="B29" s="53">
        <v>0.47986111111111102</v>
      </c>
      <c r="C29" t="s">
        <v>103</v>
      </c>
      <c r="D29" t="s">
        <v>49</v>
      </c>
      <c r="E29" t="s">
        <v>12</v>
      </c>
      <c r="F29" s="26">
        <v>11.620000000000001</v>
      </c>
      <c r="G29" s="26">
        <v>26.1</v>
      </c>
      <c r="H29" s="26">
        <v>14.48</v>
      </c>
    </row>
    <row r="30" spans="1:8" x14ac:dyDescent="0.3">
      <c r="A30" s="42">
        <v>45413</v>
      </c>
      <c r="B30" s="53">
        <v>0.48055555555555601</v>
      </c>
      <c r="C30" t="s">
        <v>140</v>
      </c>
      <c r="D30" t="s">
        <v>49</v>
      </c>
      <c r="E30" t="s">
        <v>12</v>
      </c>
      <c r="F30" s="26">
        <v>6.23</v>
      </c>
      <c r="G30" s="26">
        <v>17.73</v>
      </c>
      <c r="H30" s="26">
        <v>11.5</v>
      </c>
    </row>
    <row r="31" spans="1:8" x14ac:dyDescent="0.3">
      <c r="A31" s="42">
        <v>45413</v>
      </c>
      <c r="B31" s="53">
        <v>0.48125000000000001</v>
      </c>
      <c r="C31" t="s">
        <v>113</v>
      </c>
      <c r="D31" t="s">
        <v>48</v>
      </c>
      <c r="E31" t="s">
        <v>12</v>
      </c>
      <c r="F31" s="26">
        <v>7.1300000000000008</v>
      </c>
      <c r="G31" s="26">
        <v>20.260000000000002</v>
      </c>
      <c r="H31" s="26">
        <v>13.13</v>
      </c>
    </row>
    <row r="32" spans="1:8" x14ac:dyDescent="0.3">
      <c r="A32" s="42">
        <v>45413</v>
      </c>
      <c r="B32" s="53">
        <v>0.48194444444444401</v>
      </c>
      <c r="C32" t="s">
        <v>40</v>
      </c>
      <c r="D32" t="s">
        <v>48</v>
      </c>
      <c r="E32" t="s">
        <v>12</v>
      </c>
      <c r="F32" s="26">
        <v>10.569999999999999</v>
      </c>
      <c r="G32" s="26">
        <v>25.88</v>
      </c>
      <c r="H32" s="26">
        <v>15.31</v>
      </c>
    </row>
    <row r="33" spans="1:8" x14ac:dyDescent="0.3">
      <c r="A33" s="42">
        <v>45413</v>
      </c>
      <c r="B33" s="53">
        <v>0.49166666666666697</v>
      </c>
      <c r="C33" t="s">
        <v>70</v>
      </c>
      <c r="D33" t="s">
        <v>48</v>
      </c>
      <c r="E33" t="s">
        <v>12</v>
      </c>
      <c r="F33" s="26">
        <v>10.910000000000002</v>
      </c>
      <c r="G33" s="26">
        <v>25.78</v>
      </c>
      <c r="H33" s="26">
        <v>14.87</v>
      </c>
    </row>
    <row r="34" spans="1:8" x14ac:dyDescent="0.3">
      <c r="A34" s="42">
        <v>45413</v>
      </c>
      <c r="B34" s="53">
        <v>0.49583333333333302</v>
      </c>
      <c r="C34" t="s">
        <v>60</v>
      </c>
      <c r="D34" t="s">
        <v>48</v>
      </c>
      <c r="E34" t="s">
        <v>12</v>
      </c>
      <c r="F34" s="26">
        <v>7.6199999999999992</v>
      </c>
      <c r="G34" s="26">
        <v>19.97</v>
      </c>
      <c r="H34" s="26">
        <v>12.35</v>
      </c>
    </row>
    <row r="35" spans="1:8" x14ac:dyDescent="0.3">
      <c r="A35" s="42">
        <v>45413</v>
      </c>
      <c r="B35" s="53">
        <v>0.49583333333333302</v>
      </c>
      <c r="C35" t="s">
        <v>68</v>
      </c>
      <c r="D35" t="s">
        <v>48</v>
      </c>
      <c r="E35" t="s">
        <v>12</v>
      </c>
      <c r="F35" s="26">
        <v>8.65</v>
      </c>
      <c r="G35" s="26">
        <v>21.87</v>
      </c>
      <c r="H35" s="26">
        <v>13.22</v>
      </c>
    </row>
    <row r="36" spans="1:8" x14ac:dyDescent="0.3">
      <c r="A36" s="42">
        <v>45413</v>
      </c>
      <c r="B36" s="53">
        <v>0.49652777777777801</v>
      </c>
      <c r="C36" t="s">
        <v>80</v>
      </c>
      <c r="D36" t="s">
        <v>48</v>
      </c>
      <c r="E36" t="s">
        <v>12</v>
      </c>
      <c r="F36" s="26">
        <v>8.5299999999999994</v>
      </c>
      <c r="G36" s="26">
        <v>21.77</v>
      </c>
      <c r="H36" s="26">
        <v>13.24</v>
      </c>
    </row>
    <row r="37" spans="1:8" x14ac:dyDescent="0.3">
      <c r="A37" s="42">
        <v>45413</v>
      </c>
      <c r="B37" s="53">
        <v>0.500694444444444</v>
      </c>
      <c r="C37" t="s">
        <v>66</v>
      </c>
      <c r="D37" t="s">
        <v>48</v>
      </c>
      <c r="E37" t="s">
        <v>12</v>
      </c>
      <c r="F37" s="26">
        <v>8.9700000000000006</v>
      </c>
      <c r="G37" s="26">
        <v>22.23</v>
      </c>
      <c r="H37" s="26">
        <v>13.26</v>
      </c>
    </row>
    <row r="38" spans="1:8" x14ac:dyDescent="0.3">
      <c r="A38" s="42">
        <v>45413</v>
      </c>
      <c r="B38" s="53">
        <v>0.50138888888888899</v>
      </c>
      <c r="C38" t="s">
        <v>75</v>
      </c>
      <c r="D38" t="s">
        <v>48</v>
      </c>
      <c r="E38" t="s">
        <v>12</v>
      </c>
      <c r="F38" s="26">
        <v>7.3699999999999992</v>
      </c>
      <c r="G38" s="26">
        <v>22.31</v>
      </c>
      <c r="H38" s="26">
        <v>14.94</v>
      </c>
    </row>
    <row r="39" spans="1:8" x14ac:dyDescent="0.3">
      <c r="A39" s="42">
        <v>45413</v>
      </c>
      <c r="B39" s="53">
        <v>0.50555555555555598</v>
      </c>
      <c r="C39" t="s">
        <v>41</v>
      </c>
      <c r="D39" t="s">
        <v>48</v>
      </c>
      <c r="E39" t="s">
        <v>12</v>
      </c>
      <c r="F39" s="26">
        <v>4.620000000000001</v>
      </c>
      <c r="G39" s="26">
        <v>16.690000000000001</v>
      </c>
      <c r="H39" s="26">
        <v>12.07</v>
      </c>
    </row>
    <row r="40" spans="1:8" x14ac:dyDescent="0.3">
      <c r="A40" s="42">
        <v>45413</v>
      </c>
      <c r="B40" s="53">
        <v>0.51875000000000004</v>
      </c>
      <c r="C40" t="s">
        <v>136</v>
      </c>
      <c r="D40" t="s">
        <v>48</v>
      </c>
      <c r="E40" t="s">
        <v>12</v>
      </c>
      <c r="F40" s="26">
        <v>7.4</v>
      </c>
      <c r="G40" s="26">
        <v>18.98</v>
      </c>
      <c r="H40" s="26">
        <v>11.58</v>
      </c>
    </row>
    <row r="41" spans="1:8" x14ac:dyDescent="0.3">
      <c r="A41" s="42">
        <v>45413</v>
      </c>
      <c r="B41" s="53">
        <v>0.52152777777777803</v>
      </c>
      <c r="C41" t="s">
        <v>91</v>
      </c>
      <c r="D41" t="s">
        <v>49</v>
      </c>
      <c r="E41" t="s">
        <v>12</v>
      </c>
      <c r="F41" s="26">
        <v>8.6999999999999993</v>
      </c>
      <c r="G41" s="26">
        <v>20.66</v>
      </c>
      <c r="H41" s="26">
        <v>11.96</v>
      </c>
    </row>
    <row r="42" spans="1:8" x14ac:dyDescent="0.3">
      <c r="A42" s="42">
        <v>45413</v>
      </c>
      <c r="B42" s="53">
        <v>0.54166666666666696</v>
      </c>
      <c r="C42" t="s">
        <v>148</v>
      </c>
      <c r="D42" t="s">
        <v>48</v>
      </c>
      <c r="E42" t="s">
        <v>12</v>
      </c>
      <c r="F42" s="26">
        <v>7.17</v>
      </c>
      <c r="G42" s="26">
        <v>19.07</v>
      </c>
      <c r="H42" s="26">
        <v>11.9</v>
      </c>
    </row>
    <row r="43" spans="1:8" x14ac:dyDescent="0.3">
      <c r="A43" s="42">
        <v>45413</v>
      </c>
      <c r="B43" s="53">
        <v>0.54861111111111105</v>
      </c>
      <c r="C43" t="s">
        <v>67</v>
      </c>
      <c r="D43" t="s">
        <v>48</v>
      </c>
      <c r="E43" t="s">
        <v>12</v>
      </c>
      <c r="F43" s="26">
        <v>6.9400000000000013</v>
      </c>
      <c r="G43" s="26">
        <v>18.96</v>
      </c>
      <c r="H43" s="26">
        <v>12.02</v>
      </c>
    </row>
    <row r="44" spans="1:8" x14ac:dyDescent="0.3">
      <c r="A44" s="42">
        <v>45413</v>
      </c>
      <c r="B44" s="53">
        <v>0.55694444444444502</v>
      </c>
      <c r="C44" t="s">
        <v>83</v>
      </c>
      <c r="D44" t="s">
        <v>48</v>
      </c>
      <c r="E44" t="s">
        <v>12</v>
      </c>
      <c r="F44" s="26">
        <v>8.43</v>
      </c>
      <c r="G44" s="26">
        <v>20.43</v>
      </c>
      <c r="H44" s="26">
        <v>12</v>
      </c>
    </row>
    <row r="45" spans="1:8" x14ac:dyDescent="0.3">
      <c r="A45" s="42">
        <v>45413</v>
      </c>
      <c r="B45" s="53">
        <v>0.55833333333333302</v>
      </c>
      <c r="C45" t="s">
        <v>122</v>
      </c>
      <c r="D45" t="s">
        <v>48</v>
      </c>
      <c r="E45" t="s">
        <v>12</v>
      </c>
      <c r="F45" s="26">
        <v>3.9399999999999995</v>
      </c>
      <c r="G45" s="26">
        <v>12.44</v>
      </c>
      <c r="H45" s="26">
        <v>8.5</v>
      </c>
    </row>
    <row r="46" spans="1:8" x14ac:dyDescent="0.3">
      <c r="A46" s="42">
        <v>45413</v>
      </c>
      <c r="B46" s="53">
        <v>0.56597222222222199</v>
      </c>
      <c r="C46" t="s">
        <v>96</v>
      </c>
      <c r="D46" t="s">
        <v>48</v>
      </c>
      <c r="E46" t="s">
        <v>12</v>
      </c>
      <c r="F46" s="26">
        <v>3.1500000000000004</v>
      </c>
      <c r="G46" s="26">
        <v>11.41</v>
      </c>
      <c r="H46" s="26">
        <v>8.26</v>
      </c>
    </row>
    <row r="47" spans="1:8" x14ac:dyDescent="0.3">
      <c r="A47" s="42">
        <v>45413</v>
      </c>
      <c r="B47" s="53">
        <v>0.57361111111111096</v>
      </c>
      <c r="C47" t="s">
        <v>139</v>
      </c>
      <c r="D47" t="s">
        <v>48</v>
      </c>
      <c r="E47" t="s">
        <v>12</v>
      </c>
      <c r="F47" s="26">
        <v>8.0599999999999987</v>
      </c>
      <c r="G47" s="26">
        <v>20.58</v>
      </c>
      <c r="H47" s="26">
        <v>12.52</v>
      </c>
    </row>
    <row r="48" spans="1:8" x14ac:dyDescent="0.3">
      <c r="A48" s="42">
        <v>45413</v>
      </c>
      <c r="B48" s="53">
        <v>0.57777777777777795</v>
      </c>
      <c r="C48" t="s">
        <v>127</v>
      </c>
      <c r="D48" t="s">
        <v>48</v>
      </c>
      <c r="E48" t="s">
        <v>12</v>
      </c>
      <c r="F48" s="26">
        <v>7.18</v>
      </c>
      <c r="G48" s="26">
        <v>18.59</v>
      </c>
      <c r="H48" s="26">
        <v>11.41</v>
      </c>
    </row>
    <row r="49" spans="1:8" x14ac:dyDescent="0.3">
      <c r="A49" s="42">
        <v>45413</v>
      </c>
      <c r="B49" s="53">
        <v>0.57847222222222205</v>
      </c>
      <c r="C49" t="s">
        <v>42</v>
      </c>
      <c r="D49" t="s">
        <v>48</v>
      </c>
      <c r="E49" t="s">
        <v>12</v>
      </c>
      <c r="F49" s="26">
        <v>7.1999999999999993</v>
      </c>
      <c r="G49" s="26">
        <v>20.18</v>
      </c>
      <c r="H49" s="26">
        <v>12.98</v>
      </c>
    </row>
    <row r="50" spans="1:8" x14ac:dyDescent="0.3">
      <c r="A50" s="42">
        <v>45413</v>
      </c>
      <c r="B50" s="53">
        <v>0.58194444444444504</v>
      </c>
      <c r="C50" t="s">
        <v>85</v>
      </c>
      <c r="D50" t="s">
        <v>48</v>
      </c>
      <c r="E50" t="s">
        <v>12</v>
      </c>
      <c r="F50" s="26">
        <v>5.9899999999999984</v>
      </c>
      <c r="G50" s="26">
        <v>18.399999999999999</v>
      </c>
      <c r="H50" s="26">
        <v>12.41</v>
      </c>
    </row>
    <row r="51" spans="1:8" x14ac:dyDescent="0.3">
      <c r="A51" s="42">
        <v>45413</v>
      </c>
      <c r="B51" s="53">
        <v>0.58541666666666703</v>
      </c>
      <c r="C51" t="s">
        <v>51</v>
      </c>
      <c r="D51" t="s">
        <v>49</v>
      </c>
      <c r="E51" t="s">
        <v>12</v>
      </c>
      <c r="F51" s="26">
        <v>10.790000000000001</v>
      </c>
      <c r="G51" s="26">
        <v>24.1</v>
      </c>
      <c r="H51" s="26">
        <v>13.31</v>
      </c>
    </row>
    <row r="52" spans="1:8" x14ac:dyDescent="0.3">
      <c r="A52" s="42">
        <v>45413</v>
      </c>
      <c r="B52" s="53">
        <v>0.58611111111111103</v>
      </c>
      <c r="C52" t="s">
        <v>126</v>
      </c>
      <c r="D52" t="s">
        <v>48</v>
      </c>
      <c r="E52" t="s">
        <v>12</v>
      </c>
      <c r="F52" s="26">
        <v>2.169999999999999</v>
      </c>
      <c r="G52" s="26">
        <v>10.029999999999999</v>
      </c>
      <c r="H52" s="26">
        <v>7.86</v>
      </c>
    </row>
    <row r="53" spans="1:8" x14ac:dyDescent="0.3">
      <c r="A53" s="42">
        <v>45413</v>
      </c>
      <c r="B53" s="53">
        <v>0.594444444444444</v>
      </c>
      <c r="C53" t="s">
        <v>71</v>
      </c>
      <c r="D53" t="s">
        <v>48</v>
      </c>
      <c r="E53" t="s">
        <v>12</v>
      </c>
      <c r="F53" s="26">
        <v>3.5500000000000007</v>
      </c>
      <c r="G53" s="26">
        <v>16.91</v>
      </c>
      <c r="H53" s="26">
        <v>13.36</v>
      </c>
    </row>
    <row r="54" spans="1:8" x14ac:dyDescent="0.3">
      <c r="A54" s="42">
        <v>45413</v>
      </c>
      <c r="B54" s="53">
        <v>0.60416666666666696</v>
      </c>
      <c r="C54" t="s">
        <v>86</v>
      </c>
      <c r="D54" t="s">
        <v>48</v>
      </c>
      <c r="E54" t="s">
        <v>12</v>
      </c>
      <c r="F54" s="26">
        <v>7.51</v>
      </c>
      <c r="G54" s="26">
        <v>19.38</v>
      </c>
      <c r="H54" s="26">
        <v>11.87</v>
      </c>
    </row>
    <row r="55" spans="1:8" x14ac:dyDescent="0.3">
      <c r="A55" s="42">
        <v>45413</v>
      </c>
      <c r="B55" s="53">
        <v>0.61388888888888904</v>
      </c>
      <c r="C55" t="s">
        <v>59</v>
      </c>
      <c r="D55" t="s">
        <v>48</v>
      </c>
      <c r="E55" t="s">
        <v>12</v>
      </c>
      <c r="F55" s="26">
        <v>4.2200000000000006</v>
      </c>
      <c r="G55" s="26">
        <v>12.06</v>
      </c>
      <c r="H55" s="26">
        <v>7.84</v>
      </c>
    </row>
    <row r="56" spans="1:8" x14ac:dyDescent="0.3">
      <c r="A56" s="42">
        <v>45413</v>
      </c>
      <c r="B56" s="53">
        <v>0.61666666666666703</v>
      </c>
      <c r="C56" t="s">
        <v>73</v>
      </c>
      <c r="D56" t="s">
        <v>49</v>
      </c>
      <c r="E56" t="s">
        <v>12</v>
      </c>
      <c r="F56" s="26">
        <v>8.3699999999999992</v>
      </c>
      <c r="G56" s="26">
        <v>21.22</v>
      </c>
      <c r="H56" s="26">
        <v>12.85</v>
      </c>
    </row>
    <row r="57" spans="1:8" x14ac:dyDescent="0.3">
      <c r="A57" s="42">
        <v>45413</v>
      </c>
      <c r="B57" s="53">
        <v>0.61944444444444502</v>
      </c>
      <c r="C57" t="s">
        <v>39</v>
      </c>
      <c r="D57" t="s">
        <v>48</v>
      </c>
      <c r="E57" t="s">
        <v>12</v>
      </c>
      <c r="F57" s="26">
        <v>11.14</v>
      </c>
      <c r="G57" s="26">
        <v>26.5</v>
      </c>
      <c r="H57" s="26">
        <v>15.36</v>
      </c>
    </row>
    <row r="58" spans="1:8" x14ac:dyDescent="0.3">
      <c r="A58" s="42">
        <v>45413</v>
      </c>
      <c r="B58" s="53">
        <v>0.63541666666666696</v>
      </c>
      <c r="C58" t="s">
        <v>50</v>
      </c>
      <c r="D58" t="s">
        <v>49</v>
      </c>
      <c r="E58" t="s">
        <v>12</v>
      </c>
      <c r="F58" s="26">
        <v>10.189999999999998</v>
      </c>
      <c r="G58" s="26">
        <v>25.49</v>
      </c>
      <c r="H58" s="26">
        <v>15.3</v>
      </c>
    </row>
    <row r="59" spans="1:8" x14ac:dyDescent="0.3">
      <c r="A59" s="42">
        <v>45413</v>
      </c>
      <c r="B59" s="53">
        <v>0.63819444444444395</v>
      </c>
      <c r="C59" t="s">
        <v>65</v>
      </c>
      <c r="D59" t="s">
        <v>48</v>
      </c>
      <c r="E59" t="s">
        <v>12</v>
      </c>
      <c r="F59" s="26">
        <v>6.4199999999999982</v>
      </c>
      <c r="G59" s="26">
        <v>17.489999999999998</v>
      </c>
      <c r="H59" s="26">
        <v>11.07</v>
      </c>
    </row>
    <row r="60" spans="1:8" x14ac:dyDescent="0.3">
      <c r="A60" s="42">
        <v>45413</v>
      </c>
      <c r="B60" s="53">
        <v>0.64027777777777795</v>
      </c>
      <c r="C60" t="s">
        <v>123</v>
      </c>
      <c r="D60" t="s">
        <v>48</v>
      </c>
      <c r="E60" t="s">
        <v>12</v>
      </c>
      <c r="F60" s="26">
        <v>7.34</v>
      </c>
      <c r="G60" s="26">
        <v>18.57</v>
      </c>
      <c r="H60" s="26">
        <v>11.23</v>
      </c>
    </row>
    <row r="61" spans="1:8" x14ac:dyDescent="0.3">
      <c r="A61" s="42">
        <v>45413</v>
      </c>
      <c r="B61" s="53">
        <v>0.64444444444444504</v>
      </c>
      <c r="C61" t="s">
        <v>101</v>
      </c>
      <c r="D61" t="s">
        <v>48</v>
      </c>
      <c r="E61" t="s">
        <v>12</v>
      </c>
      <c r="F61" s="26">
        <v>4.01</v>
      </c>
      <c r="G61" s="26">
        <v>12.32</v>
      </c>
      <c r="H61" s="26">
        <v>8.31</v>
      </c>
    </row>
    <row r="62" spans="1:8" x14ac:dyDescent="0.3">
      <c r="A62" s="42">
        <v>45413</v>
      </c>
      <c r="B62" s="53">
        <v>0.64513888888888904</v>
      </c>
      <c r="C62" t="s">
        <v>40</v>
      </c>
      <c r="D62" t="s">
        <v>48</v>
      </c>
      <c r="E62" t="s">
        <v>12</v>
      </c>
      <c r="F62" s="26">
        <v>8.5800000000000018</v>
      </c>
      <c r="G62" s="26">
        <v>23.87</v>
      </c>
      <c r="H62" s="26">
        <v>15.29</v>
      </c>
    </row>
    <row r="63" spans="1:8" x14ac:dyDescent="0.3">
      <c r="A63" s="42">
        <v>45413</v>
      </c>
      <c r="B63" s="53">
        <v>0.64791666666666703</v>
      </c>
      <c r="C63" t="s">
        <v>44</v>
      </c>
      <c r="D63" t="s">
        <v>48</v>
      </c>
      <c r="E63" t="s">
        <v>12</v>
      </c>
      <c r="F63" s="26">
        <v>7.2800000000000011</v>
      </c>
      <c r="G63" s="26">
        <v>19.46</v>
      </c>
      <c r="H63" s="26">
        <v>12.18</v>
      </c>
    </row>
    <row r="64" spans="1:8" x14ac:dyDescent="0.3">
      <c r="A64" s="42">
        <v>45413</v>
      </c>
      <c r="B64" s="53">
        <v>0.64930555555555602</v>
      </c>
      <c r="C64" t="s">
        <v>43</v>
      </c>
      <c r="D64" t="s">
        <v>48</v>
      </c>
      <c r="E64" t="s">
        <v>12</v>
      </c>
      <c r="F64" s="26">
        <v>7.7000000000000011</v>
      </c>
      <c r="G64" s="26">
        <v>19.64</v>
      </c>
      <c r="H64" s="26">
        <v>11.94</v>
      </c>
    </row>
    <row r="65" spans="1:8" x14ac:dyDescent="0.3">
      <c r="A65" s="42">
        <v>45413</v>
      </c>
      <c r="B65" s="53">
        <v>0.65</v>
      </c>
      <c r="C65" t="s">
        <v>82</v>
      </c>
      <c r="D65" t="s">
        <v>48</v>
      </c>
      <c r="E65" t="s">
        <v>12</v>
      </c>
      <c r="F65" s="26">
        <v>6.5600000000000005</v>
      </c>
      <c r="G65" s="26">
        <v>19.66</v>
      </c>
      <c r="H65" s="26">
        <v>13.1</v>
      </c>
    </row>
    <row r="66" spans="1:8" x14ac:dyDescent="0.3">
      <c r="A66" s="42">
        <v>45413</v>
      </c>
      <c r="B66" s="53">
        <v>0.65416666666666701</v>
      </c>
      <c r="C66" t="s">
        <v>69</v>
      </c>
      <c r="D66" t="s">
        <v>48</v>
      </c>
      <c r="E66" t="s">
        <v>12</v>
      </c>
      <c r="F66" s="26">
        <v>8.2399999999999984</v>
      </c>
      <c r="G66" s="26">
        <v>20.13</v>
      </c>
      <c r="H66" s="26">
        <v>11.89</v>
      </c>
    </row>
    <row r="67" spans="1:8" x14ac:dyDescent="0.3">
      <c r="A67" s="42">
        <v>45413</v>
      </c>
      <c r="B67" s="53">
        <v>0.66249999999999998</v>
      </c>
      <c r="C67" t="s">
        <v>95</v>
      </c>
      <c r="D67" t="s">
        <v>48</v>
      </c>
      <c r="E67" t="s">
        <v>12</v>
      </c>
      <c r="F67" s="26">
        <v>9.69</v>
      </c>
      <c r="G67" s="26">
        <v>24.34</v>
      </c>
      <c r="H67" s="26">
        <v>14.65</v>
      </c>
    </row>
    <row r="68" spans="1:8" x14ac:dyDescent="0.3">
      <c r="A68" s="42">
        <v>45413</v>
      </c>
      <c r="B68" s="53">
        <v>0.66319444444444398</v>
      </c>
      <c r="C68" t="s">
        <v>60</v>
      </c>
      <c r="D68" t="s">
        <v>48</v>
      </c>
      <c r="E68" t="s">
        <v>12</v>
      </c>
      <c r="F68" s="26">
        <v>4.9899999999999984</v>
      </c>
      <c r="G68" s="26">
        <v>17.04</v>
      </c>
      <c r="H68" s="26">
        <v>12.05</v>
      </c>
    </row>
    <row r="69" spans="1:8" x14ac:dyDescent="0.3">
      <c r="A69" s="42">
        <v>45413</v>
      </c>
      <c r="B69" s="53">
        <v>0.66458333333333297</v>
      </c>
      <c r="C69" t="s">
        <v>133</v>
      </c>
      <c r="D69" t="s">
        <v>55</v>
      </c>
      <c r="E69" t="s">
        <v>38</v>
      </c>
      <c r="F69" s="26">
        <v>2.2699999999999996</v>
      </c>
      <c r="G69" s="26">
        <v>9.86</v>
      </c>
      <c r="H69" s="26">
        <v>7.59</v>
      </c>
    </row>
    <row r="70" spans="1:8" x14ac:dyDescent="0.3">
      <c r="A70" s="42">
        <v>45413</v>
      </c>
      <c r="B70" s="53">
        <v>0.66527777777777797</v>
      </c>
      <c r="C70" t="s">
        <v>100</v>
      </c>
      <c r="D70" t="s">
        <v>48</v>
      </c>
      <c r="E70" t="s">
        <v>12</v>
      </c>
      <c r="F70" s="26">
        <v>6.0700000000000021</v>
      </c>
      <c r="G70" s="26">
        <v>19.420000000000002</v>
      </c>
      <c r="H70" s="26">
        <v>13.35</v>
      </c>
    </row>
    <row r="71" spans="1:8" x14ac:dyDescent="0.3">
      <c r="A71" s="42">
        <v>45413</v>
      </c>
      <c r="B71" s="53">
        <v>0.66736111111111096</v>
      </c>
      <c r="C71" t="s">
        <v>99</v>
      </c>
      <c r="D71" t="s">
        <v>55</v>
      </c>
      <c r="E71" t="s">
        <v>38</v>
      </c>
      <c r="F71" s="26">
        <v>2.13</v>
      </c>
      <c r="G71" s="26">
        <v>9.74</v>
      </c>
      <c r="H71" s="26">
        <v>7.61</v>
      </c>
    </row>
    <row r="72" spans="1:8" x14ac:dyDescent="0.3">
      <c r="A72" s="42">
        <v>45413</v>
      </c>
      <c r="B72" s="53">
        <v>0.67152777777777795</v>
      </c>
      <c r="C72" t="s">
        <v>107</v>
      </c>
      <c r="D72" t="s">
        <v>55</v>
      </c>
      <c r="E72" t="s">
        <v>38</v>
      </c>
      <c r="F72" s="26">
        <v>2.58</v>
      </c>
      <c r="G72" s="26">
        <v>10.15</v>
      </c>
      <c r="H72" s="26">
        <v>7.57</v>
      </c>
    </row>
    <row r="73" spans="1:8" x14ac:dyDescent="0.3">
      <c r="A73" s="42">
        <v>45413</v>
      </c>
      <c r="B73" s="53">
        <v>0.67152777777777795</v>
      </c>
      <c r="C73" t="s">
        <v>63</v>
      </c>
      <c r="D73" t="s">
        <v>49</v>
      </c>
      <c r="E73" t="s">
        <v>12</v>
      </c>
      <c r="F73" s="26">
        <v>7.0300000000000011</v>
      </c>
      <c r="G73" s="26">
        <v>19.23</v>
      </c>
      <c r="H73" s="26">
        <v>12.2</v>
      </c>
    </row>
    <row r="74" spans="1:8" x14ac:dyDescent="0.3">
      <c r="A74" s="42">
        <v>45413</v>
      </c>
      <c r="B74" s="53">
        <v>0.67430555555555605</v>
      </c>
      <c r="C74" t="s">
        <v>128</v>
      </c>
      <c r="D74" t="s">
        <v>55</v>
      </c>
      <c r="E74" t="s">
        <v>38</v>
      </c>
      <c r="F74" s="26">
        <v>2.17</v>
      </c>
      <c r="G74" s="26">
        <v>9.77</v>
      </c>
      <c r="H74" s="26">
        <v>7.6</v>
      </c>
    </row>
    <row r="75" spans="1:8" x14ac:dyDescent="0.3">
      <c r="A75" s="42">
        <v>45413</v>
      </c>
      <c r="B75" s="53">
        <v>0.67500000000000004</v>
      </c>
      <c r="C75" t="s">
        <v>140</v>
      </c>
      <c r="D75" t="s">
        <v>49</v>
      </c>
      <c r="E75" t="s">
        <v>12</v>
      </c>
      <c r="F75" s="26">
        <v>6.5300000000000011</v>
      </c>
      <c r="G75" s="26">
        <v>17.98</v>
      </c>
      <c r="H75" s="26">
        <v>11.45</v>
      </c>
    </row>
    <row r="76" spans="1:8" x14ac:dyDescent="0.3">
      <c r="A76" s="42">
        <v>45413</v>
      </c>
      <c r="B76" s="53">
        <v>0.67708333333333304</v>
      </c>
      <c r="C76" t="s">
        <v>64</v>
      </c>
      <c r="D76" t="s">
        <v>48</v>
      </c>
      <c r="E76" t="s">
        <v>12</v>
      </c>
      <c r="F76" s="26">
        <v>9.5100000000000016</v>
      </c>
      <c r="G76" s="26">
        <v>24.3</v>
      </c>
      <c r="H76" s="26">
        <v>14.79</v>
      </c>
    </row>
    <row r="77" spans="1:8" x14ac:dyDescent="0.3">
      <c r="A77" s="42">
        <v>45413</v>
      </c>
      <c r="B77" s="53">
        <v>0.68194444444444502</v>
      </c>
      <c r="C77" t="s">
        <v>135</v>
      </c>
      <c r="D77" t="s">
        <v>48</v>
      </c>
      <c r="E77" t="s">
        <v>12</v>
      </c>
      <c r="F77" s="26">
        <v>5.1800000000000015</v>
      </c>
      <c r="G77" s="26">
        <v>18.190000000000001</v>
      </c>
      <c r="H77" s="26">
        <v>13.01</v>
      </c>
    </row>
    <row r="78" spans="1:8" x14ac:dyDescent="0.3">
      <c r="A78" s="42">
        <v>45413</v>
      </c>
      <c r="B78" s="53">
        <v>0.6875</v>
      </c>
      <c r="C78" t="s">
        <v>132</v>
      </c>
      <c r="D78" t="s">
        <v>48</v>
      </c>
      <c r="E78" t="s">
        <v>12</v>
      </c>
      <c r="F78" s="26">
        <v>9.5299999999999994</v>
      </c>
      <c r="G78" s="26">
        <v>22.93</v>
      </c>
      <c r="H78" s="26">
        <v>13.4</v>
      </c>
    </row>
    <row r="79" spans="1:8" x14ac:dyDescent="0.3">
      <c r="A79" s="42">
        <v>45413</v>
      </c>
      <c r="B79" s="53">
        <v>0.6875</v>
      </c>
      <c r="C79" t="s">
        <v>68</v>
      </c>
      <c r="D79" t="s">
        <v>48</v>
      </c>
      <c r="E79" t="s">
        <v>12</v>
      </c>
      <c r="F79" s="26">
        <v>7.879999999999999</v>
      </c>
      <c r="G79" s="26">
        <v>21.02</v>
      </c>
      <c r="H79" s="26">
        <v>13.14</v>
      </c>
    </row>
    <row r="80" spans="1:8" x14ac:dyDescent="0.3">
      <c r="A80" s="42">
        <v>45413</v>
      </c>
      <c r="B80" s="53">
        <v>0.68888888888888899</v>
      </c>
      <c r="C80" t="s">
        <v>141</v>
      </c>
      <c r="D80" t="s">
        <v>48</v>
      </c>
      <c r="E80" t="s">
        <v>12</v>
      </c>
      <c r="F80" s="26">
        <v>3.16</v>
      </c>
      <c r="G80" s="26">
        <v>9.67</v>
      </c>
      <c r="H80" s="26">
        <v>6.51</v>
      </c>
    </row>
    <row r="81" spans="1:8" x14ac:dyDescent="0.3">
      <c r="A81" s="42">
        <v>45413</v>
      </c>
      <c r="B81" s="53">
        <v>0.69097222222222199</v>
      </c>
      <c r="C81" t="s">
        <v>102</v>
      </c>
      <c r="D81" t="s">
        <v>48</v>
      </c>
      <c r="E81" t="s">
        <v>12</v>
      </c>
      <c r="F81" s="26">
        <v>3.9700000000000006</v>
      </c>
      <c r="G81" s="26">
        <v>12.24</v>
      </c>
      <c r="H81" s="26">
        <v>8.27</v>
      </c>
    </row>
    <row r="82" spans="1:8" x14ac:dyDescent="0.3">
      <c r="A82" s="42">
        <v>45413</v>
      </c>
      <c r="B82" s="53">
        <v>0.69930555555555596</v>
      </c>
      <c r="C82" t="s">
        <v>70</v>
      </c>
      <c r="D82" t="s">
        <v>48</v>
      </c>
      <c r="E82" t="s">
        <v>12</v>
      </c>
      <c r="F82" s="26">
        <v>8.7900000000000009</v>
      </c>
      <c r="G82" s="26">
        <v>23.92</v>
      </c>
      <c r="H82" s="26">
        <v>15.13</v>
      </c>
    </row>
    <row r="83" spans="1:8" x14ac:dyDescent="0.3">
      <c r="A83" s="42">
        <v>45413</v>
      </c>
      <c r="B83" s="53">
        <v>0.70416666666666705</v>
      </c>
      <c r="C83" t="s">
        <v>58</v>
      </c>
      <c r="D83" t="s">
        <v>49</v>
      </c>
      <c r="E83" t="s">
        <v>12</v>
      </c>
      <c r="F83" s="26">
        <v>7.370000000000001</v>
      </c>
      <c r="G83" s="26">
        <v>20.010000000000002</v>
      </c>
      <c r="H83" s="26">
        <v>12.64</v>
      </c>
    </row>
    <row r="84" spans="1:8" x14ac:dyDescent="0.3">
      <c r="A84" s="42">
        <v>45413</v>
      </c>
      <c r="B84" s="53">
        <v>0.71666666666666701</v>
      </c>
      <c r="C84" t="s">
        <v>148</v>
      </c>
      <c r="D84" t="s">
        <v>48</v>
      </c>
      <c r="E84" t="s">
        <v>12</v>
      </c>
      <c r="F84" s="26">
        <v>6.0399999999999991</v>
      </c>
      <c r="G84" s="26">
        <v>17.739999999999998</v>
      </c>
      <c r="H84" s="26">
        <v>11.7</v>
      </c>
    </row>
    <row r="85" spans="1:8" x14ac:dyDescent="0.3">
      <c r="A85" s="42">
        <v>45413</v>
      </c>
      <c r="B85" s="53">
        <v>0.719444444444444</v>
      </c>
      <c r="C85" t="s">
        <v>91</v>
      </c>
      <c r="D85" t="s">
        <v>49</v>
      </c>
      <c r="E85" t="s">
        <v>12</v>
      </c>
      <c r="F85" s="26">
        <v>5.17</v>
      </c>
      <c r="G85" s="26">
        <v>16.98</v>
      </c>
      <c r="H85" s="26">
        <v>11.81</v>
      </c>
    </row>
    <row r="86" spans="1:8" x14ac:dyDescent="0.3">
      <c r="A86" s="42">
        <v>45413</v>
      </c>
      <c r="B86" s="53">
        <v>0.75555555555555598</v>
      </c>
      <c r="C86" t="s">
        <v>54</v>
      </c>
      <c r="D86" t="s">
        <v>49</v>
      </c>
      <c r="E86" t="s">
        <v>12</v>
      </c>
      <c r="F86" s="26">
        <v>7.3099999999999987</v>
      </c>
      <c r="G86" s="26">
        <v>19.77</v>
      </c>
      <c r="H86" s="26">
        <v>12.46</v>
      </c>
    </row>
    <row r="87" spans="1:8" x14ac:dyDescent="0.3">
      <c r="A87" s="42">
        <v>45413</v>
      </c>
      <c r="B87" s="53">
        <v>0.78749999999999998</v>
      </c>
      <c r="C87" t="s">
        <v>156</v>
      </c>
      <c r="D87" t="s">
        <v>48</v>
      </c>
      <c r="E87" t="s">
        <v>12</v>
      </c>
      <c r="F87" s="26">
        <v>4.9799999999999995</v>
      </c>
      <c r="G87" s="26">
        <v>12.92</v>
      </c>
      <c r="H87" s="26">
        <v>7.94</v>
      </c>
    </row>
    <row r="88" spans="1:8" x14ac:dyDescent="0.3">
      <c r="A88" s="42">
        <v>45414</v>
      </c>
      <c r="B88" s="53">
        <v>0.35208333333333303</v>
      </c>
      <c r="C88" t="s">
        <v>41</v>
      </c>
      <c r="D88" t="s">
        <v>48</v>
      </c>
      <c r="E88" t="s">
        <v>12</v>
      </c>
      <c r="F88" s="26">
        <v>7.2900000000000009</v>
      </c>
      <c r="G88" s="26">
        <v>19.71</v>
      </c>
      <c r="H88" s="26">
        <v>12.42</v>
      </c>
    </row>
    <row r="89" spans="1:8" x14ac:dyDescent="0.3">
      <c r="A89" s="42">
        <v>45414</v>
      </c>
      <c r="B89" s="53">
        <v>0.38333333333333303</v>
      </c>
      <c r="C89" t="s">
        <v>103</v>
      </c>
      <c r="D89" t="s">
        <v>49</v>
      </c>
      <c r="E89" t="s">
        <v>12</v>
      </c>
      <c r="F89" s="26">
        <v>11.840000000000002</v>
      </c>
      <c r="G89" s="26">
        <v>26.21</v>
      </c>
      <c r="H89" s="26">
        <v>14.37</v>
      </c>
    </row>
    <row r="90" spans="1:8" x14ac:dyDescent="0.3">
      <c r="A90" s="42">
        <v>45414</v>
      </c>
      <c r="B90" s="53">
        <v>0.39374999999999999</v>
      </c>
      <c r="C90" t="s">
        <v>65</v>
      </c>
      <c r="D90" t="s">
        <v>48</v>
      </c>
      <c r="E90" t="s">
        <v>12</v>
      </c>
      <c r="F90" s="26">
        <v>6.3100000000000005</v>
      </c>
      <c r="G90" s="26">
        <v>17.46</v>
      </c>
      <c r="H90" s="26">
        <v>11.15</v>
      </c>
    </row>
    <row r="91" spans="1:8" x14ac:dyDescent="0.3">
      <c r="A91" s="42">
        <v>45414</v>
      </c>
      <c r="B91" s="53">
        <v>0.41041666666666698</v>
      </c>
      <c r="C91" t="s">
        <v>51</v>
      </c>
      <c r="D91" t="s">
        <v>49</v>
      </c>
      <c r="E91" t="s">
        <v>12</v>
      </c>
      <c r="F91" s="26">
        <v>10.579999999999998</v>
      </c>
      <c r="G91" s="26">
        <v>24.22</v>
      </c>
      <c r="H91" s="26">
        <v>13.64</v>
      </c>
    </row>
    <row r="92" spans="1:8" x14ac:dyDescent="0.3">
      <c r="A92" s="42">
        <v>45414</v>
      </c>
      <c r="B92" s="53">
        <v>0.41180555555555598</v>
      </c>
      <c r="C92" t="s">
        <v>42</v>
      </c>
      <c r="D92" t="s">
        <v>48</v>
      </c>
      <c r="E92" t="s">
        <v>12</v>
      </c>
      <c r="F92" s="26">
        <v>9.0599999999999987</v>
      </c>
      <c r="G92" s="26">
        <v>21.83</v>
      </c>
      <c r="H92" s="26">
        <v>12.77</v>
      </c>
    </row>
    <row r="93" spans="1:8" x14ac:dyDescent="0.3">
      <c r="A93" s="42">
        <v>45414</v>
      </c>
      <c r="B93" s="53">
        <v>0.41736111111111102</v>
      </c>
      <c r="C93" t="s">
        <v>73</v>
      </c>
      <c r="D93" t="s">
        <v>49</v>
      </c>
      <c r="E93" t="s">
        <v>12</v>
      </c>
      <c r="F93" s="26">
        <v>7.8099999999999987</v>
      </c>
      <c r="G93" s="26">
        <v>20.65</v>
      </c>
      <c r="H93" s="26">
        <v>12.84</v>
      </c>
    </row>
    <row r="94" spans="1:8" x14ac:dyDescent="0.3">
      <c r="A94" s="42">
        <v>45414</v>
      </c>
      <c r="B94" s="53">
        <v>0.420833333333333</v>
      </c>
      <c r="C94" t="s">
        <v>96</v>
      </c>
      <c r="D94" t="s">
        <v>48</v>
      </c>
      <c r="E94" t="s">
        <v>12</v>
      </c>
      <c r="F94" s="26">
        <v>4.4600000000000009</v>
      </c>
      <c r="G94" s="26">
        <v>12.63</v>
      </c>
      <c r="H94" s="26">
        <v>8.17</v>
      </c>
    </row>
    <row r="95" spans="1:8" x14ac:dyDescent="0.3">
      <c r="A95" s="42">
        <v>45414</v>
      </c>
      <c r="B95" s="53">
        <v>0.421527777777778</v>
      </c>
      <c r="C95" t="s">
        <v>86</v>
      </c>
      <c r="D95" t="s">
        <v>48</v>
      </c>
      <c r="E95" t="s">
        <v>12</v>
      </c>
      <c r="F95" s="26">
        <v>8.379999999999999</v>
      </c>
      <c r="G95" s="26">
        <v>20.149999999999999</v>
      </c>
      <c r="H95" s="26">
        <v>11.77</v>
      </c>
    </row>
    <row r="96" spans="1:8" x14ac:dyDescent="0.3">
      <c r="A96" s="42">
        <v>45414</v>
      </c>
      <c r="B96" s="53">
        <v>0.422222222222222</v>
      </c>
      <c r="C96" t="s">
        <v>134</v>
      </c>
      <c r="D96" t="s">
        <v>48</v>
      </c>
      <c r="E96" t="s">
        <v>12</v>
      </c>
      <c r="F96" s="26">
        <v>11.17</v>
      </c>
      <c r="G96" s="26">
        <v>25.89</v>
      </c>
      <c r="H96" s="26">
        <v>14.72</v>
      </c>
    </row>
    <row r="97" spans="1:8" x14ac:dyDescent="0.3">
      <c r="A97" s="42">
        <v>45414</v>
      </c>
      <c r="B97" s="53">
        <v>0.422222222222222</v>
      </c>
      <c r="C97" t="s">
        <v>84</v>
      </c>
      <c r="D97" t="s">
        <v>48</v>
      </c>
      <c r="E97" t="s">
        <v>12</v>
      </c>
      <c r="F97" s="26">
        <v>8.0500000000000007</v>
      </c>
      <c r="G97" s="26">
        <v>21.12</v>
      </c>
      <c r="H97" s="26">
        <v>13.07</v>
      </c>
    </row>
    <row r="98" spans="1:8" x14ac:dyDescent="0.3">
      <c r="A98" s="42">
        <v>45414</v>
      </c>
      <c r="B98" s="53">
        <v>0.42847222222222198</v>
      </c>
      <c r="C98" t="s">
        <v>63</v>
      </c>
      <c r="D98" t="s">
        <v>49</v>
      </c>
      <c r="E98" t="s">
        <v>12</v>
      </c>
      <c r="F98" s="26">
        <v>9.8000000000000025</v>
      </c>
      <c r="G98" s="26">
        <v>21.92</v>
      </c>
      <c r="H98" s="26">
        <v>12.12</v>
      </c>
    </row>
    <row r="99" spans="1:8" x14ac:dyDescent="0.3">
      <c r="A99" s="42">
        <v>45414</v>
      </c>
      <c r="B99" s="53">
        <v>0.43402777777777801</v>
      </c>
      <c r="C99" t="s">
        <v>58</v>
      </c>
      <c r="D99" t="s">
        <v>49</v>
      </c>
      <c r="E99" t="s">
        <v>12</v>
      </c>
      <c r="F99" s="26">
        <v>7.9199999999999982</v>
      </c>
      <c r="G99" s="26">
        <v>20.49</v>
      </c>
      <c r="H99" s="26">
        <v>12.57</v>
      </c>
    </row>
    <row r="100" spans="1:8" x14ac:dyDescent="0.3">
      <c r="A100" s="42">
        <v>45414</v>
      </c>
      <c r="B100" s="53">
        <v>0.43958333333333299</v>
      </c>
      <c r="C100" t="s">
        <v>68</v>
      </c>
      <c r="D100" t="s">
        <v>48</v>
      </c>
      <c r="E100" t="s">
        <v>12</v>
      </c>
      <c r="F100" s="26">
        <v>8.4599999999999991</v>
      </c>
      <c r="G100" s="26">
        <v>21.68</v>
      </c>
      <c r="H100" s="26">
        <v>13.22</v>
      </c>
    </row>
    <row r="101" spans="1:8" x14ac:dyDescent="0.3">
      <c r="A101" s="42">
        <v>45414</v>
      </c>
      <c r="B101" s="53">
        <v>0.44236111111111098</v>
      </c>
      <c r="C101" t="s">
        <v>141</v>
      </c>
      <c r="D101" t="s">
        <v>48</v>
      </c>
      <c r="E101" t="s">
        <v>12</v>
      </c>
      <c r="F101" s="26">
        <v>2.88</v>
      </c>
      <c r="G101" s="26">
        <v>9.49</v>
      </c>
      <c r="H101" s="26">
        <v>6.61</v>
      </c>
    </row>
    <row r="102" spans="1:8" x14ac:dyDescent="0.3">
      <c r="A102" s="42">
        <v>45414</v>
      </c>
      <c r="B102" s="53">
        <v>0.44305555555555598</v>
      </c>
      <c r="C102" t="s">
        <v>95</v>
      </c>
      <c r="D102" t="s">
        <v>48</v>
      </c>
      <c r="E102" t="s">
        <v>12</v>
      </c>
      <c r="F102" s="26">
        <v>11.85</v>
      </c>
      <c r="G102" s="26">
        <v>26.66</v>
      </c>
      <c r="H102" s="26">
        <v>14.81</v>
      </c>
    </row>
    <row r="103" spans="1:8" x14ac:dyDescent="0.3">
      <c r="A103" s="42">
        <v>45414</v>
      </c>
      <c r="B103" s="53">
        <v>0.45138888888888901</v>
      </c>
      <c r="C103" t="s">
        <v>54</v>
      </c>
      <c r="D103" t="s">
        <v>49</v>
      </c>
      <c r="E103" t="s">
        <v>12</v>
      </c>
      <c r="F103" s="26">
        <v>8.0600000000000023</v>
      </c>
      <c r="G103" s="26">
        <v>20.6</v>
      </c>
      <c r="H103" s="26">
        <v>12.54</v>
      </c>
    </row>
    <row r="104" spans="1:8" x14ac:dyDescent="0.3">
      <c r="A104" s="42">
        <v>45414</v>
      </c>
      <c r="B104" s="53">
        <v>0.46458333333333302</v>
      </c>
      <c r="C104" t="s">
        <v>39</v>
      </c>
      <c r="D104" t="s">
        <v>48</v>
      </c>
      <c r="E104" t="s">
        <v>12</v>
      </c>
      <c r="F104" s="26">
        <v>11.08</v>
      </c>
      <c r="G104" s="26">
        <v>26.55</v>
      </c>
      <c r="H104" s="26">
        <v>15.47</v>
      </c>
    </row>
    <row r="105" spans="1:8" x14ac:dyDescent="0.3">
      <c r="A105" s="42">
        <v>45414</v>
      </c>
      <c r="B105" s="53">
        <v>0.46527777777777801</v>
      </c>
      <c r="C105" t="s">
        <v>40</v>
      </c>
      <c r="D105" t="s">
        <v>48</v>
      </c>
      <c r="E105" t="s">
        <v>12</v>
      </c>
      <c r="F105" s="26">
        <v>11.490000000000002</v>
      </c>
      <c r="G105" s="26">
        <v>26.85</v>
      </c>
      <c r="H105" s="26">
        <v>15.36</v>
      </c>
    </row>
    <row r="106" spans="1:8" x14ac:dyDescent="0.3">
      <c r="A106" s="42">
        <v>45414</v>
      </c>
      <c r="B106" s="53">
        <v>0.46875</v>
      </c>
      <c r="C106" t="s">
        <v>101</v>
      </c>
      <c r="D106" t="s">
        <v>48</v>
      </c>
      <c r="E106" t="s">
        <v>12</v>
      </c>
      <c r="F106" s="26">
        <v>3.0600000000000005</v>
      </c>
      <c r="G106" s="26">
        <v>11.39</v>
      </c>
      <c r="H106" s="26">
        <v>8.33</v>
      </c>
    </row>
    <row r="107" spans="1:8" x14ac:dyDescent="0.3">
      <c r="A107" s="42">
        <v>45414</v>
      </c>
      <c r="B107" s="53">
        <v>0.469444444444444</v>
      </c>
      <c r="C107" t="s">
        <v>140</v>
      </c>
      <c r="D107" t="s">
        <v>49</v>
      </c>
      <c r="E107" t="s">
        <v>12</v>
      </c>
      <c r="F107" s="26">
        <v>7.6</v>
      </c>
      <c r="G107" s="26">
        <v>19.09</v>
      </c>
      <c r="H107" s="26">
        <v>11.49</v>
      </c>
    </row>
    <row r="108" spans="1:8" x14ac:dyDescent="0.3">
      <c r="A108" s="42">
        <v>45414</v>
      </c>
      <c r="B108" s="53">
        <v>0.47430555555555598</v>
      </c>
      <c r="C108" t="s">
        <v>59</v>
      </c>
      <c r="D108" t="s">
        <v>48</v>
      </c>
      <c r="E108" t="s">
        <v>12</v>
      </c>
      <c r="F108" s="26">
        <v>4.6199999999999992</v>
      </c>
      <c r="G108" s="26">
        <v>12.53</v>
      </c>
      <c r="H108" s="26">
        <v>7.91</v>
      </c>
    </row>
    <row r="109" spans="1:8" x14ac:dyDescent="0.3">
      <c r="A109" s="42">
        <v>45414</v>
      </c>
      <c r="B109" s="53">
        <v>0.47638888888888897</v>
      </c>
      <c r="C109" t="s">
        <v>148</v>
      </c>
      <c r="D109" t="s">
        <v>48</v>
      </c>
      <c r="E109" t="s">
        <v>12</v>
      </c>
      <c r="F109" s="26">
        <v>6.5600000000000005</v>
      </c>
      <c r="G109" s="26">
        <v>18.34</v>
      </c>
      <c r="H109" s="26">
        <v>11.78</v>
      </c>
    </row>
    <row r="110" spans="1:8" x14ac:dyDescent="0.3">
      <c r="A110" s="42">
        <v>45414</v>
      </c>
      <c r="B110" s="53">
        <v>0.47847222222222202</v>
      </c>
      <c r="C110" t="s">
        <v>60</v>
      </c>
      <c r="D110" t="s">
        <v>48</v>
      </c>
      <c r="E110" t="s">
        <v>12</v>
      </c>
      <c r="F110" s="26">
        <v>8.1100000000000012</v>
      </c>
      <c r="G110" s="26">
        <v>20.23</v>
      </c>
      <c r="H110" s="26">
        <v>12.12</v>
      </c>
    </row>
    <row r="111" spans="1:8" x14ac:dyDescent="0.3">
      <c r="A111" s="42">
        <v>45414</v>
      </c>
      <c r="B111" s="53">
        <v>0.48055555555555601</v>
      </c>
      <c r="C111" t="s">
        <v>102</v>
      </c>
      <c r="D111" t="s">
        <v>48</v>
      </c>
      <c r="E111" t="s">
        <v>12</v>
      </c>
      <c r="F111" s="26">
        <v>3.26</v>
      </c>
      <c r="G111" s="26">
        <v>11.57</v>
      </c>
      <c r="H111" s="26">
        <v>8.31</v>
      </c>
    </row>
    <row r="112" spans="1:8" x14ac:dyDescent="0.3">
      <c r="A112" s="42">
        <v>45414</v>
      </c>
      <c r="B112" s="53">
        <v>0.48194444444444401</v>
      </c>
      <c r="C112" t="s">
        <v>91</v>
      </c>
      <c r="D112" t="s">
        <v>49</v>
      </c>
      <c r="E112" t="s">
        <v>12</v>
      </c>
      <c r="F112" s="26">
        <v>8.18</v>
      </c>
      <c r="G112" s="26">
        <v>20.07</v>
      </c>
      <c r="H112" s="26">
        <v>11.89</v>
      </c>
    </row>
    <row r="113" spans="1:8" x14ac:dyDescent="0.3">
      <c r="A113" s="42">
        <v>45414</v>
      </c>
      <c r="B113" s="53">
        <v>0.483333333333333</v>
      </c>
      <c r="C113" t="s">
        <v>66</v>
      </c>
      <c r="D113" t="s">
        <v>48</v>
      </c>
      <c r="E113" t="s">
        <v>12</v>
      </c>
      <c r="F113" s="26">
        <v>9.2899999999999991</v>
      </c>
      <c r="G113" s="26">
        <v>22.47</v>
      </c>
      <c r="H113" s="26">
        <v>13.18</v>
      </c>
    </row>
    <row r="114" spans="1:8" x14ac:dyDescent="0.3">
      <c r="A114" s="42">
        <v>45414</v>
      </c>
      <c r="B114" s="53">
        <v>0.484027777777778</v>
      </c>
      <c r="C114" t="s">
        <v>44</v>
      </c>
      <c r="D114" t="s">
        <v>48</v>
      </c>
      <c r="E114" t="s">
        <v>12</v>
      </c>
      <c r="F114" s="26">
        <v>8.42</v>
      </c>
      <c r="G114" s="26">
        <v>20.52</v>
      </c>
      <c r="H114" s="26">
        <v>12.1</v>
      </c>
    </row>
    <row r="115" spans="1:8" x14ac:dyDescent="0.3">
      <c r="A115" s="42">
        <v>45414</v>
      </c>
      <c r="B115" s="53">
        <v>0.48749999999999999</v>
      </c>
      <c r="C115" t="s">
        <v>82</v>
      </c>
      <c r="D115" t="s">
        <v>48</v>
      </c>
      <c r="E115" t="s">
        <v>12</v>
      </c>
      <c r="F115" s="26">
        <v>7.6300000000000008</v>
      </c>
      <c r="G115" s="26">
        <v>20.82</v>
      </c>
      <c r="H115" s="26">
        <v>13.19</v>
      </c>
    </row>
    <row r="116" spans="1:8" x14ac:dyDescent="0.3">
      <c r="A116" s="42">
        <v>45414</v>
      </c>
      <c r="B116" s="53">
        <v>0.48888888888888898</v>
      </c>
      <c r="C116" t="s">
        <v>50</v>
      </c>
      <c r="D116" t="s">
        <v>49</v>
      </c>
      <c r="E116" t="s">
        <v>12</v>
      </c>
      <c r="F116" s="26">
        <v>11.25</v>
      </c>
      <c r="G116" s="26">
        <v>26.57</v>
      </c>
      <c r="H116" s="26">
        <v>15.32</v>
      </c>
    </row>
    <row r="117" spans="1:8" x14ac:dyDescent="0.3">
      <c r="A117" s="42">
        <v>45414</v>
      </c>
      <c r="B117" s="53">
        <v>0.49236111111111103</v>
      </c>
      <c r="C117" t="s">
        <v>72</v>
      </c>
      <c r="D117" t="s">
        <v>48</v>
      </c>
      <c r="E117" t="s">
        <v>12</v>
      </c>
      <c r="F117" s="26">
        <v>8.5200000000000014</v>
      </c>
      <c r="G117" s="26">
        <v>20.420000000000002</v>
      </c>
      <c r="H117" s="26">
        <v>11.9</v>
      </c>
    </row>
    <row r="118" spans="1:8" x14ac:dyDescent="0.3">
      <c r="A118" s="42">
        <v>45414</v>
      </c>
      <c r="B118" s="53">
        <v>0.49722222222222201</v>
      </c>
      <c r="C118" t="s">
        <v>64</v>
      </c>
      <c r="D118" t="s">
        <v>48</v>
      </c>
      <c r="E118" t="s">
        <v>12</v>
      </c>
      <c r="F118" s="26">
        <v>11.870000000000001</v>
      </c>
      <c r="G118" s="26">
        <v>26.53</v>
      </c>
      <c r="H118" s="26">
        <v>14.66</v>
      </c>
    </row>
    <row r="119" spans="1:8" x14ac:dyDescent="0.3">
      <c r="A119" s="42">
        <v>45414</v>
      </c>
      <c r="B119" s="53">
        <v>0.50138888888888899</v>
      </c>
      <c r="C119" t="s">
        <v>75</v>
      </c>
      <c r="D119" t="s">
        <v>48</v>
      </c>
      <c r="E119" t="s">
        <v>12</v>
      </c>
      <c r="F119" s="26">
        <v>7.91</v>
      </c>
      <c r="G119" s="26">
        <v>22.7</v>
      </c>
      <c r="H119" s="26">
        <v>14.79</v>
      </c>
    </row>
    <row r="120" spans="1:8" x14ac:dyDescent="0.3">
      <c r="A120" s="42">
        <v>45414</v>
      </c>
      <c r="B120" s="53">
        <v>0.51111111111111096</v>
      </c>
      <c r="C120" t="s">
        <v>43</v>
      </c>
      <c r="D120" t="s">
        <v>48</v>
      </c>
      <c r="E120" t="s">
        <v>12</v>
      </c>
      <c r="F120" s="26">
        <v>8.6300000000000008</v>
      </c>
      <c r="G120" s="26">
        <v>20.53</v>
      </c>
      <c r="H120" s="26">
        <v>11.9</v>
      </c>
    </row>
    <row r="121" spans="1:8" x14ac:dyDescent="0.3">
      <c r="A121" s="42">
        <v>45414</v>
      </c>
      <c r="B121" s="53">
        <v>0.51388888888888895</v>
      </c>
      <c r="C121" t="s">
        <v>41</v>
      </c>
      <c r="D121" t="s">
        <v>48</v>
      </c>
      <c r="E121" t="s">
        <v>12</v>
      </c>
      <c r="F121" s="26">
        <v>7.1099999999999994</v>
      </c>
      <c r="G121" s="26">
        <v>19.2</v>
      </c>
      <c r="H121" s="26">
        <v>12.09</v>
      </c>
    </row>
    <row r="122" spans="1:8" x14ac:dyDescent="0.3">
      <c r="A122" s="42">
        <v>45414</v>
      </c>
      <c r="B122" s="53">
        <v>0.51736111111111105</v>
      </c>
      <c r="C122" t="s">
        <v>113</v>
      </c>
      <c r="D122" t="s">
        <v>48</v>
      </c>
      <c r="E122" t="s">
        <v>12</v>
      </c>
      <c r="F122" s="26">
        <v>8.9399999999999977</v>
      </c>
      <c r="G122" s="26">
        <v>22.4</v>
      </c>
      <c r="H122" s="26">
        <v>13.46</v>
      </c>
    </row>
    <row r="123" spans="1:8" x14ac:dyDescent="0.3">
      <c r="A123" s="42">
        <v>45414</v>
      </c>
      <c r="B123" s="53">
        <v>0.52569444444444502</v>
      </c>
      <c r="C123" t="s">
        <v>70</v>
      </c>
      <c r="D123" t="s">
        <v>48</v>
      </c>
      <c r="E123" t="s">
        <v>12</v>
      </c>
      <c r="F123" s="26">
        <v>11.740000000000002</v>
      </c>
      <c r="G123" s="26">
        <v>26.92</v>
      </c>
      <c r="H123" s="26">
        <v>15.18</v>
      </c>
    </row>
    <row r="124" spans="1:8" x14ac:dyDescent="0.3">
      <c r="A124" s="42">
        <v>45414</v>
      </c>
      <c r="B124" s="53">
        <v>0.53472222222222199</v>
      </c>
      <c r="C124" t="s">
        <v>123</v>
      </c>
      <c r="D124" t="s">
        <v>48</v>
      </c>
      <c r="E124" t="s">
        <v>12</v>
      </c>
      <c r="F124" s="26">
        <v>7.490000000000002</v>
      </c>
      <c r="G124" s="26">
        <v>18.600000000000001</v>
      </c>
      <c r="H124" s="26">
        <v>11.11</v>
      </c>
    </row>
    <row r="125" spans="1:8" x14ac:dyDescent="0.3">
      <c r="A125" s="42">
        <v>45414</v>
      </c>
      <c r="B125" s="53">
        <v>0.53541666666666698</v>
      </c>
      <c r="C125" t="s">
        <v>139</v>
      </c>
      <c r="D125" t="s">
        <v>48</v>
      </c>
      <c r="E125" t="s">
        <v>12</v>
      </c>
      <c r="F125" s="26">
        <v>7.4100000000000019</v>
      </c>
      <c r="G125" s="26">
        <v>19.920000000000002</v>
      </c>
      <c r="H125" s="26">
        <v>12.51</v>
      </c>
    </row>
    <row r="126" spans="1:8" x14ac:dyDescent="0.3">
      <c r="A126" s="42">
        <v>45414</v>
      </c>
      <c r="B126" s="53">
        <v>0.54027777777777797</v>
      </c>
      <c r="C126" t="s">
        <v>67</v>
      </c>
      <c r="D126" t="s">
        <v>48</v>
      </c>
      <c r="E126" t="s">
        <v>12</v>
      </c>
      <c r="F126" s="26">
        <v>7.4700000000000006</v>
      </c>
      <c r="G126" s="26">
        <v>19.37</v>
      </c>
      <c r="H126" s="26">
        <v>11.9</v>
      </c>
    </row>
    <row r="127" spans="1:8" x14ac:dyDescent="0.3">
      <c r="A127" s="42">
        <v>45414</v>
      </c>
      <c r="B127" s="53">
        <v>0.55555555555555602</v>
      </c>
      <c r="C127" t="s">
        <v>71</v>
      </c>
      <c r="D127" t="s">
        <v>48</v>
      </c>
      <c r="E127" t="s">
        <v>12</v>
      </c>
      <c r="F127" s="26">
        <v>8.48</v>
      </c>
      <c r="G127" s="26">
        <v>21.69</v>
      </c>
      <c r="H127" s="26">
        <v>13.21</v>
      </c>
    </row>
    <row r="128" spans="1:8" x14ac:dyDescent="0.3">
      <c r="A128" s="42">
        <v>45414</v>
      </c>
      <c r="B128" s="53">
        <v>0.55625000000000002</v>
      </c>
      <c r="C128" t="s">
        <v>132</v>
      </c>
      <c r="D128" t="s">
        <v>48</v>
      </c>
      <c r="E128" t="s">
        <v>12</v>
      </c>
      <c r="F128" s="26">
        <v>8.1000000000000014</v>
      </c>
      <c r="G128" s="26">
        <v>21.39</v>
      </c>
      <c r="H128" s="26">
        <v>13.29</v>
      </c>
    </row>
    <row r="129" spans="1:8" x14ac:dyDescent="0.3">
      <c r="A129" s="42">
        <v>45414</v>
      </c>
      <c r="B129" s="53">
        <v>0.56388888888888899</v>
      </c>
      <c r="C129" t="s">
        <v>122</v>
      </c>
      <c r="D129" t="s">
        <v>48</v>
      </c>
      <c r="E129" t="s">
        <v>12</v>
      </c>
      <c r="F129" s="26">
        <v>3.6700000000000017</v>
      </c>
      <c r="G129" s="26">
        <v>11.96</v>
      </c>
      <c r="H129" s="26">
        <v>8.2899999999999991</v>
      </c>
    </row>
    <row r="130" spans="1:8" x14ac:dyDescent="0.3">
      <c r="A130" s="42">
        <v>45414</v>
      </c>
      <c r="B130" s="53">
        <v>0.56458333333333299</v>
      </c>
      <c r="C130" t="s">
        <v>83</v>
      </c>
      <c r="D130" t="s">
        <v>48</v>
      </c>
      <c r="E130" t="s">
        <v>12</v>
      </c>
      <c r="F130" s="26">
        <v>7.0200000000000014</v>
      </c>
      <c r="G130" s="26">
        <v>18.8</v>
      </c>
      <c r="H130" s="26">
        <v>11.78</v>
      </c>
    </row>
    <row r="131" spans="1:8" x14ac:dyDescent="0.3">
      <c r="A131" s="42">
        <v>45414</v>
      </c>
      <c r="B131" s="53">
        <v>0.57013888888888897</v>
      </c>
      <c r="C131" t="s">
        <v>141</v>
      </c>
      <c r="D131" t="s">
        <v>48</v>
      </c>
      <c r="E131" t="s">
        <v>12</v>
      </c>
      <c r="F131" s="26">
        <v>2.2599999999999989</v>
      </c>
      <c r="G131" s="26">
        <v>8.8699999999999992</v>
      </c>
      <c r="H131" s="26">
        <v>6.61</v>
      </c>
    </row>
    <row r="132" spans="1:8" x14ac:dyDescent="0.3">
      <c r="A132" s="42">
        <v>45414</v>
      </c>
      <c r="B132" s="53">
        <v>0.58125000000000004</v>
      </c>
      <c r="C132" t="s">
        <v>127</v>
      </c>
      <c r="D132" t="s">
        <v>48</v>
      </c>
      <c r="E132" t="s">
        <v>12</v>
      </c>
      <c r="F132" s="26">
        <v>7.6</v>
      </c>
      <c r="G132" s="26">
        <v>19.16</v>
      </c>
      <c r="H132" s="26">
        <v>11.56</v>
      </c>
    </row>
    <row r="133" spans="1:8" x14ac:dyDescent="0.3">
      <c r="A133" s="42">
        <v>45414</v>
      </c>
      <c r="B133" s="53">
        <v>0.58263888888888904</v>
      </c>
      <c r="C133" t="s">
        <v>42</v>
      </c>
      <c r="D133" t="s">
        <v>48</v>
      </c>
      <c r="E133" t="s">
        <v>12</v>
      </c>
      <c r="F133" s="26">
        <v>9.39</v>
      </c>
      <c r="G133" s="26">
        <v>22.37</v>
      </c>
      <c r="H133" s="26">
        <v>12.98</v>
      </c>
    </row>
    <row r="134" spans="1:8" x14ac:dyDescent="0.3">
      <c r="A134" s="42">
        <v>45414</v>
      </c>
      <c r="B134" s="53">
        <v>0.58333333333333304</v>
      </c>
      <c r="C134" t="s">
        <v>96</v>
      </c>
      <c r="D134" t="s">
        <v>48</v>
      </c>
      <c r="E134" t="s">
        <v>12</v>
      </c>
      <c r="F134" s="26">
        <v>3.99</v>
      </c>
      <c r="G134" s="26">
        <v>12.31</v>
      </c>
      <c r="H134" s="26">
        <v>8.32</v>
      </c>
    </row>
    <row r="135" spans="1:8" x14ac:dyDescent="0.3">
      <c r="A135" s="42">
        <v>45414</v>
      </c>
      <c r="B135" s="53">
        <v>0.58888888888888902</v>
      </c>
      <c r="C135" t="s">
        <v>86</v>
      </c>
      <c r="D135" t="s">
        <v>48</v>
      </c>
      <c r="E135" t="s">
        <v>12</v>
      </c>
      <c r="F135" s="26">
        <v>8.3800000000000008</v>
      </c>
      <c r="G135" s="26">
        <v>20.21</v>
      </c>
      <c r="H135" s="26">
        <v>11.83</v>
      </c>
    </row>
    <row r="136" spans="1:8" x14ac:dyDescent="0.3">
      <c r="A136" s="42">
        <v>45414</v>
      </c>
      <c r="B136" s="53">
        <v>0.593055555555556</v>
      </c>
      <c r="C136" t="s">
        <v>65</v>
      </c>
      <c r="D136" t="s">
        <v>48</v>
      </c>
      <c r="E136" t="s">
        <v>12</v>
      </c>
      <c r="F136" s="26">
        <v>7.1400000000000006</v>
      </c>
      <c r="G136" s="26">
        <v>18.190000000000001</v>
      </c>
      <c r="H136" s="26">
        <v>11.05</v>
      </c>
    </row>
    <row r="137" spans="1:8" x14ac:dyDescent="0.3">
      <c r="A137" s="42">
        <v>45414</v>
      </c>
      <c r="B137" s="53">
        <v>0.59375</v>
      </c>
      <c r="C137" t="s">
        <v>80</v>
      </c>
      <c r="D137" t="s">
        <v>48</v>
      </c>
      <c r="E137" t="s">
        <v>12</v>
      </c>
      <c r="F137" s="26">
        <v>9.49</v>
      </c>
      <c r="G137" s="26">
        <v>22.52</v>
      </c>
      <c r="H137" s="26">
        <v>13.03</v>
      </c>
    </row>
    <row r="138" spans="1:8" x14ac:dyDescent="0.3">
      <c r="A138" s="42">
        <v>45414</v>
      </c>
      <c r="B138" s="53">
        <v>0.61041666666666705</v>
      </c>
      <c r="C138" t="s">
        <v>51</v>
      </c>
      <c r="D138" t="s">
        <v>49</v>
      </c>
      <c r="E138" t="s">
        <v>12</v>
      </c>
      <c r="F138" s="26">
        <v>10.790000000000001</v>
      </c>
      <c r="G138" s="26">
        <v>24.6</v>
      </c>
      <c r="H138" s="26">
        <v>13.81</v>
      </c>
    </row>
    <row r="139" spans="1:8" x14ac:dyDescent="0.3">
      <c r="A139" s="42">
        <v>45414</v>
      </c>
      <c r="B139" s="53">
        <v>0.61111111111111105</v>
      </c>
      <c r="C139" t="s">
        <v>73</v>
      </c>
      <c r="D139" t="s">
        <v>49</v>
      </c>
      <c r="E139" t="s">
        <v>12</v>
      </c>
      <c r="F139" s="26">
        <v>8.1700000000000017</v>
      </c>
      <c r="G139" s="26">
        <v>20.96</v>
      </c>
      <c r="H139" s="26">
        <v>12.79</v>
      </c>
    </row>
    <row r="140" spans="1:8" x14ac:dyDescent="0.3">
      <c r="A140" s="42">
        <v>45414</v>
      </c>
      <c r="B140" s="53">
        <v>0.624305555555556</v>
      </c>
      <c r="C140" t="s">
        <v>102</v>
      </c>
      <c r="D140" t="s">
        <v>48</v>
      </c>
      <c r="E140" t="s">
        <v>12</v>
      </c>
      <c r="F140" s="26">
        <v>2.8499999999999996</v>
      </c>
      <c r="G140" s="26">
        <v>11.03</v>
      </c>
      <c r="H140" s="26">
        <v>8.18</v>
      </c>
    </row>
    <row r="141" spans="1:8" x14ac:dyDescent="0.3">
      <c r="A141" s="42">
        <v>45414</v>
      </c>
      <c r="B141" s="53">
        <v>0.624305555555556</v>
      </c>
      <c r="C141" t="s">
        <v>69</v>
      </c>
      <c r="D141" t="s">
        <v>48</v>
      </c>
      <c r="E141" t="s">
        <v>12</v>
      </c>
      <c r="F141" s="26">
        <v>8.6399999999999988</v>
      </c>
      <c r="G141" s="26">
        <v>20.58</v>
      </c>
      <c r="H141" s="26">
        <v>11.94</v>
      </c>
    </row>
    <row r="142" spans="1:8" x14ac:dyDescent="0.3">
      <c r="A142" s="42">
        <v>45414</v>
      </c>
      <c r="B142" s="53">
        <v>0.625694444444444</v>
      </c>
      <c r="C142" t="s">
        <v>44</v>
      </c>
      <c r="D142" t="s">
        <v>48</v>
      </c>
      <c r="E142" t="s">
        <v>12</v>
      </c>
      <c r="F142" s="26">
        <v>4.6999999999999993</v>
      </c>
      <c r="G142" s="26">
        <v>16.7</v>
      </c>
      <c r="H142" s="26">
        <v>12</v>
      </c>
    </row>
    <row r="143" spans="1:8" x14ac:dyDescent="0.3">
      <c r="A143" s="42">
        <v>45414</v>
      </c>
      <c r="B143" s="53">
        <v>0.63472222222222197</v>
      </c>
      <c r="C143" t="s">
        <v>68</v>
      </c>
      <c r="D143" t="s">
        <v>48</v>
      </c>
      <c r="E143" t="s">
        <v>12</v>
      </c>
      <c r="F143" s="26">
        <v>8.4699999999999989</v>
      </c>
      <c r="G143" s="26">
        <v>21.65</v>
      </c>
      <c r="H143" s="26">
        <v>13.18</v>
      </c>
    </row>
    <row r="144" spans="1:8" x14ac:dyDescent="0.3">
      <c r="A144" s="42">
        <v>45414</v>
      </c>
      <c r="B144" s="53">
        <v>0.63680555555555596</v>
      </c>
      <c r="C144" t="s">
        <v>162</v>
      </c>
      <c r="D144" t="s">
        <v>48</v>
      </c>
      <c r="E144" t="s">
        <v>12</v>
      </c>
      <c r="F144" s="26">
        <v>11.349999999999998</v>
      </c>
      <c r="G144" s="26">
        <v>26.33</v>
      </c>
      <c r="H144" s="26">
        <v>14.98</v>
      </c>
    </row>
    <row r="145" spans="1:8" x14ac:dyDescent="0.3">
      <c r="A145" s="42">
        <v>45414</v>
      </c>
      <c r="B145" s="53">
        <v>0.64027777777777795</v>
      </c>
      <c r="C145" t="s">
        <v>103</v>
      </c>
      <c r="D145" t="s">
        <v>49</v>
      </c>
      <c r="E145" t="s">
        <v>12</v>
      </c>
      <c r="F145" s="26">
        <v>11.18</v>
      </c>
      <c r="G145" s="26">
        <v>25.61</v>
      </c>
      <c r="H145" s="26">
        <v>14.43</v>
      </c>
    </row>
    <row r="146" spans="1:8" x14ac:dyDescent="0.3">
      <c r="A146" s="42">
        <v>45414</v>
      </c>
      <c r="B146" s="53">
        <v>0.65416666666666701</v>
      </c>
      <c r="C146" t="s">
        <v>59</v>
      </c>
      <c r="D146" t="s">
        <v>48</v>
      </c>
      <c r="E146" t="s">
        <v>12</v>
      </c>
      <c r="F146" s="26">
        <v>3.2700000000000005</v>
      </c>
      <c r="G146" s="26">
        <v>11.08</v>
      </c>
      <c r="H146" s="26">
        <v>7.81</v>
      </c>
    </row>
    <row r="147" spans="1:8" x14ac:dyDescent="0.3">
      <c r="A147" s="42">
        <v>45414</v>
      </c>
      <c r="B147" s="53">
        <v>0.65625</v>
      </c>
      <c r="C147" t="s">
        <v>101</v>
      </c>
      <c r="D147" t="s">
        <v>48</v>
      </c>
      <c r="E147" t="s">
        <v>12</v>
      </c>
      <c r="F147" s="26">
        <v>2.2099999999999991</v>
      </c>
      <c r="G147" s="26">
        <v>10.51</v>
      </c>
      <c r="H147" s="26">
        <v>8.3000000000000007</v>
      </c>
    </row>
    <row r="148" spans="1:8" x14ac:dyDescent="0.3">
      <c r="A148" s="42">
        <v>45414</v>
      </c>
      <c r="B148" s="53">
        <v>0.65763888888888899</v>
      </c>
      <c r="C148" t="s">
        <v>140</v>
      </c>
      <c r="D148" t="s">
        <v>49</v>
      </c>
      <c r="E148" t="s">
        <v>12</v>
      </c>
      <c r="F148" s="26">
        <v>6.65</v>
      </c>
      <c r="G148" s="26">
        <v>18.09</v>
      </c>
      <c r="H148" s="26">
        <v>11.44</v>
      </c>
    </row>
    <row r="149" spans="1:8" x14ac:dyDescent="0.3">
      <c r="A149" s="42">
        <v>45414</v>
      </c>
      <c r="B149" s="53">
        <v>0.66180555555555598</v>
      </c>
      <c r="C149" t="s">
        <v>163</v>
      </c>
      <c r="D149" t="s">
        <v>55</v>
      </c>
      <c r="E149" t="s">
        <v>38</v>
      </c>
      <c r="F149" s="26">
        <v>2.25</v>
      </c>
      <c r="G149" s="26">
        <v>9.92</v>
      </c>
      <c r="H149" s="26">
        <v>7.67</v>
      </c>
    </row>
    <row r="150" spans="1:8" x14ac:dyDescent="0.3">
      <c r="A150" s="42">
        <v>45414</v>
      </c>
      <c r="B150" s="53">
        <v>0.66249999999999998</v>
      </c>
      <c r="C150" t="s">
        <v>40</v>
      </c>
      <c r="D150" t="s">
        <v>48</v>
      </c>
      <c r="E150" t="s">
        <v>12</v>
      </c>
      <c r="F150" s="26">
        <v>10.739999999999998</v>
      </c>
      <c r="G150" s="26">
        <v>25.97</v>
      </c>
      <c r="H150" s="26">
        <v>15.23</v>
      </c>
    </row>
    <row r="151" spans="1:8" x14ac:dyDescent="0.3">
      <c r="A151" s="42">
        <v>45414</v>
      </c>
      <c r="B151" s="53">
        <v>0.66527777777777797</v>
      </c>
      <c r="C151" t="s">
        <v>95</v>
      </c>
      <c r="D151" t="s">
        <v>48</v>
      </c>
      <c r="E151" t="s">
        <v>12</v>
      </c>
      <c r="F151" s="26">
        <v>11.69</v>
      </c>
      <c r="G151" s="26">
        <v>26.47</v>
      </c>
      <c r="H151" s="26">
        <v>14.78</v>
      </c>
    </row>
    <row r="152" spans="1:8" x14ac:dyDescent="0.3">
      <c r="A152" s="42">
        <v>45414</v>
      </c>
      <c r="B152" s="53">
        <v>0.66527777777777797</v>
      </c>
      <c r="C152" t="s">
        <v>39</v>
      </c>
      <c r="D152" t="s">
        <v>48</v>
      </c>
      <c r="E152" t="s">
        <v>12</v>
      </c>
      <c r="F152" s="26">
        <v>11.73</v>
      </c>
      <c r="G152" s="26">
        <v>27</v>
      </c>
      <c r="H152" s="26">
        <v>15.27</v>
      </c>
    </row>
    <row r="153" spans="1:8" x14ac:dyDescent="0.3">
      <c r="A153" s="42">
        <v>45414</v>
      </c>
      <c r="B153" s="53">
        <v>0.66666666666666696</v>
      </c>
      <c r="C153" t="s">
        <v>58</v>
      </c>
      <c r="D153" t="s">
        <v>49</v>
      </c>
      <c r="E153" t="s">
        <v>12</v>
      </c>
      <c r="F153" s="26">
        <v>8.6300000000000008</v>
      </c>
      <c r="G153" s="26">
        <v>21.21</v>
      </c>
      <c r="H153" s="26">
        <v>12.58</v>
      </c>
    </row>
    <row r="154" spans="1:8" x14ac:dyDescent="0.3">
      <c r="A154" s="42">
        <v>45414</v>
      </c>
      <c r="B154" s="53">
        <v>0.67291666666666705</v>
      </c>
      <c r="C154" t="s">
        <v>148</v>
      </c>
      <c r="D154" t="s">
        <v>48</v>
      </c>
      <c r="E154" t="s">
        <v>12</v>
      </c>
      <c r="F154" s="26">
        <v>6.9500000000000011</v>
      </c>
      <c r="G154" s="26">
        <v>18.73</v>
      </c>
      <c r="H154" s="26">
        <v>11.78</v>
      </c>
    </row>
    <row r="155" spans="1:8" x14ac:dyDescent="0.3">
      <c r="A155" s="42">
        <v>45414</v>
      </c>
      <c r="B155" s="53">
        <v>0.67430555555555605</v>
      </c>
      <c r="C155" t="s">
        <v>132</v>
      </c>
      <c r="D155" t="s">
        <v>48</v>
      </c>
      <c r="E155" t="s">
        <v>12</v>
      </c>
      <c r="F155" s="26">
        <v>3.6199999999999992</v>
      </c>
      <c r="G155" s="26">
        <v>16.97</v>
      </c>
      <c r="H155" s="26">
        <v>13.35</v>
      </c>
    </row>
    <row r="156" spans="1:8" x14ac:dyDescent="0.3">
      <c r="A156" s="42">
        <v>45414</v>
      </c>
      <c r="B156" s="53">
        <v>0.67500000000000004</v>
      </c>
      <c r="C156" t="s">
        <v>64</v>
      </c>
      <c r="D156" t="s">
        <v>48</v>
      </c>
      <c r="E156" t="s">
        <v>12</v>
      </c>
      <c r="F156" s="26">
        <v>8.27</v>
      </c>
      <c r="G156" s="26">
        <v>23.04</v>
      </c>
      <c r="H156" s="26">
        <v>14.77</v>
      </c>
    </row>
    <row r="157" spans="1:8" x14ac:dyDescent="0.3">
      <c r="A157" s="42">
        <v>45414</v>
      </c>
      <c r="B157" s="53">
        <v>0.67569444444444504</v>
      </c>
      <c r="C157" t="s">
        <v>99</v>
      </c>
      <c r="D157" t="s">
        <v>55</v>
      </c>
      <c r="E157" t="s">
        <v>38</v>
      </c>
      <c r="F157" s="26">
        <v>2.5599999999999996</v>
      </c>
      <c r="G157" s="26">
        <v>10.18</v>
      </c>
      <c r="H157" s="26">
        <v>7.62</v>
      </c>
    </row>
    <row r="158" spans="1:8" x14ac:dyDescent="0.3">
      <c r="A158" s="42">
        <v>45414</v>
      </c>
      <c r="B158" s="53">
        <v>0.67708333333333304</v>
      </c>
      <c r="C158" t="s">
        <v>60</v>
      </c>
      <c r="D158" t="s">
        <v>48</v>
      </c>
      <c r="E158" t="s">
        <v>12</v>
      </c>
      <c r="F158" s="26">
        <v>7.7899999999999991</v>
      </c>
      <c r="G158" s="26">
        <v>19.79</v>
      </c>
      <c r="H158" s="26">
        <v>12</v>
      </c>
    </row>
    <row r="159" spans="1:8" x14ac:dyDescent="0.3">
      <c r="A159" s="42">
        <v>45414</v>
      </c>
      <c r="B159" s="53">
        <v>0.68263888888888902</v>
      </c>
      <c r="C159" t="s">
        <v>54</v>
      </c>
      <c r="D159" t="s">
        <v>49</v>
      </c>
      <c r="E159" t="s">
        <v>12</v>
      </c>
      <c r="F159" s="26">
        <v>8.3800000000000008</v>
      </c>
      <c r="G159" s="26">
        <v>20.76</v>
      </c>
      <c r="H159" s="26">
        <v>12.38</v>
      </c>
    </row>
    <row r="160" spans="1:8" x14ac:dyDescent="0.3">
      <c r="A160" s="42">
        <v>45414</v>
      </c>
      <c r="B160" s="53">
        <v>0.68402777777777801</v>
      </c>
      <c r="C160" t="s">
        <v>63</v>
      </c>
      <c r="D160" t="s">
        <v>49</v>
      </c>
      <c r="E160" t="s">
        <v>12</v>
      </c>
      <c r="F160" s="26">
        <v>8.7000000000000011</v>
      </c>
      <c r="G160" s="26">
        <v>20.85</v>
      </c>
      <c r="H160" s="26">
        <v>12.15</v>
      </c>
    </row>
    <row r="161" spans="1:8" x14ac:dyDescent="0.3">
      <c r="A161" s="42">
        <v>45414</v>
      </c>
      <c r="B161" s="53">
        <v>0.71597222222222201</v>
      </c>
      <c r="C161" t="s">
        <v>50</v>
      </c>
      <c r="D161" t="s">
        <v>49</v>
      </c>
      <c r="E161" t="s">
        <v>12</v>
      </c>
      <c r="F161" s="26">
        <v>12.130000000000003</v>
      </c>
      <c r="G161" s="26">
        <v>27.42</v>
      </c>
      <c r="H161" s="26">
        <v>15.29</v>
      </c>
    </row>
    <row r="162" spans="1:8" x14ac:dyDescent="0.3">
      <c r="A162" s="42">
        <v>45414</v>
      </c>
      <c r="B162" s="53">
        <v>0.719444444444444</v>
      </c>
      <c r="C162" t="s">
        <v>133</v>
      </c>
      <c r="D162" t="s">
        <v>55</v>
      </c>
      <c r="E162" t="s">
        <v>38</v>
      </c>
      <c r="F162" s="26">
        <v>2.4399999999999995</v>
      </c>
      <c r="G162" s="26">
        <v>10.039999999999999</v>
      </c>
      <c r="H162" s="26">
        <v>7.6</v>
      </c>
    </row>
    <row r="163" spans="1:8" x14ac:dyDescent="0.3">
      <c r="A163" s="42">
        <v>45414</v>
      </c>
      <c r="B163" s="53">
        <v>0.72777777777777797</v>
      </c>
      <c r="C163" t="s">
        <v>70</v>
      </c>
      <c r="D163" t="s">
        <v>48</v>
      </c>
      <c r="E163" t="s">
        <v>12</v>
      </c>
      <c r="F163" s="26">
        <v>9.7999999999999989</v>
      </c>
      <c r="G163" s="26">
        <v>24.83</v>
      </c>
      <c r="H163" s="26">
        <v>15.03</v>
      </c>
    </row>
    <row r="164" spans="1:8" x14ac:dyDescent="0.3">
      <c r="A164" s="42">
        <v>45414</v>
      </c>
      <c r="B164" s="53">
        <v>0.74166666666666703</v>
      </c>
      <c r="C164" t="s">
        <v>91</v>
      </c>
      <c r="D164" t="s">
        <v>49</v>
      </c>
      <c r="E164" t="s">
        <v>12</v>
      </c>
      <c r="F164" s="26">
        <v>9.41</v>
      </c>
      <c r="G164" s="26">
        <v>21.27</v>
      </c>
      <c r="H164" s="26">
        <v>11.86</v>
      </c>
    </row>
    <row r="165" spans="1:8" x14ac:dyDescent="0.3">
      <c r="A165" s="42">
        <v>45414</v>
      </c>
      <c r="B165" s="53">
        <v>0.77916666666666701</v>
      </c>
      <c r="C165" t="s">
        <v>128</v>
      </c>
      <c r="D165" t="s">
        <v>55</v>
      </c>
      <c r="E165" t="s">
        <v>38</v>
      </c>
      <c r="F165" s="26">
        <v>1.9799999999999995</v>
      </c>
      <c r="G165" s="26">
        <v>9.6</v>
      </c>
      <c r="H165" s="26">
        <v>7.62</v>
      </c>
    </row>
    <row r="166" spans="1:8" x14ac:dyDescent="0.3">
      <c r="A166" s="42">
        <v>45414</v>
      </c>
      <c r="B166" s="53">
        <v>0.82361111111111096</v>
      </c>
      <c r="C166" t="s">
        <v>80</v>
      </c>
      <c r="D166" t="s">
        <v>48</v>
      </c>
      <c r="E166" t="s">
        <v>12</v>
      </c>
      <c r="F166" s="26">
        <v>7.9300000000000015</v>
      </c>
      <c r="G166" s="26">
        <v>20.87</v>
      </c>
      <c r="H166" s="26">
        <v>12.94</v>
      </c>
    </row>
    <row r="167" spans="1:8" x14ac:dyDescent="0.3">
      <c r="A167" s="42">
        <v>45414</v>
      </c>
      <c r="B167" s="53">
        <v>0.82847222222222205</v>
      </c>
      <c r="C167" t="s">
        <v>140</v>
      </c>
      <c r="D167" t="s">
        <v>49</v>
      </c>
      <c r="E167" t="s">
        <v>12</v>
      </c>
      <c r="F167" s="26">
        <v>5.5200000000000014</v>
      </c>
      <c r="G167" s="26">
        <v>16.940000000000001</v>
      </c>
      <c r="H167" s="26">
        <v>11.42</v>
      </c>
    </row>
    <row r="168" spans="1:8" x14ac:dyDescent="0.3">
      <c r="A168" s="42">
        <v>45415</v>
      </c>
      <c r="B168" s="53">
        <v>0.30555555555555602</v>
      </c>
      <c r="C168" t="s">
        <v>82</v>
      </c>
      <c r="D168" t="s">
        <v>48</v>
      </c>
      <c r="E168" t="s">
        <v>12</v>
      </c>
      <c r="F168" s="26">
        <v>7.8899999999999988</v>
      </c>
      <c r="G168" s="26">
        <v>21.11</v>
      </c>
      <c r="H168" s="26">
        <v>13.22</v>
      </c>
    </row>
    <row r="169" spans="1:8" x14ac:dyDescent="0.3">
      <c r="A169" s="42">
        <v>45415</v>
      </c>
      <c r="B169" s="53">
        <v>0.36458333333333298</v>
      </c>
      <c r="C169" t="s">
        <v>41</v>
      </c>
      <c r="D169" t="s">
        <v>48</v>
      </c>
      <c r="E169" t="s">
        <v>12</v>
      </c>
      <c r="F169" s="26">
        <v>6.9499999999999993</v>
      </c>
      <c r="G169" s="26">
        <v>19.02</v>
      </c>
      <c r="H169" s="26">
        <v>12.07</v>
      </c>
    </row>
    <row r="170" spans="1:8" x14ac:dyDescent="0.3">
      <c r="A170" s="42">
        <v>45415</v>
      </c>
      <c r="B170" s="53">
        <v>0.38680555555555601</v>
      </c>
      <c r="C170" t="s">
        <v>73</v>
      </c>
      <c r="D170" t="s">
        <v>49</v>
      </c>
      <c r="E170" t="s">
        <v>12</v>
      </c>
      <c r="F170" s="26">
        <v>7.9400000000000013</v>
      </c>
      <c r="G170" s="26">
        <v>20.440000000000001</v>
      </c>
      <c r="H170" s="26">
        <v>12.5</v>
      </c>
    </row>
    <row r="171" spans="1:8" x14ac:dyDescent="0.3">
      <c r="A171" s="42">
        <v>45415</v>
      </c>
      <c r="B171" s="53">
        <v>0.38888888888888901</v>
      </c>
      <c r="C171" t="s">
        <v>42</v>
      </c>
      <c r="D171" t="s">
        <v>48</v>
      </c>
      <c r="E171" t="s">
        <v>12</v>
      </c>
      <c r="F171" s="26">
        <v>7.51</v>
      </c>
      <c r="G171" s="26">
        <v>20.43</v>
      </c>
      <c r="H171" s="26">
        <v>12.92</v>
      </c>
    </row>
    <row r="172" spans="1:8" x14ac:dyDescent="0.3">
      <c r="A172" s="42">
        <v>45415</v>
      </c>
      <c r="B172" s="53">
        <v>0.390972222222222</v>
      </c>
      <c r="C172" t="s">
        <v>65</v>
      </c>
      <c r="D172" t="s">
        <v>48</v>
      </c>
      <c r="E172" t="s">
        <v>12</v>
      </c>
      <c r="F172" s="26">
        <v>7.1999999999999975</v>
      </c>
      <c r="G172" s="26">
        <v>18.329999999999998</v>
      </c>
      <c r="H172" s="26">
        <v>11.13</v>
      </c>
    </row>
    <row r="173" spans="1:8" x14ac:dyDescent="0.3">
      <c r="A173" s="42">
        <v>45415</v>
      </c>
      <c r="B173" s="53">
        <v>0.40208333333333302</v>
      </c>
      <c r="C173" t="s">
        <v>51</v>
      </c>
      <c r="D173" t="s">
        <v>49</v>
      </c>
      <c r="E173" t="s">
        <v>12</v>
      </c>
      <c r="F173" s="26">
        <v>11.15</v>
      </c>
      <c r="G173" s="26">
        <v>24.41</v>
      </c>
      <c r="H173" s="26">
        <v>13.26</v>
      </c>
    </row>
    <row r="174" spans="1:8" x14ac:dyDescent="0.3">
      <c r="A174" s="42">
        <v>45415</v>
      </c>
      <c r="B174" s="53">
        <v>0.41111111111111098</v>
      </c>
      <c r="C174" t="s">
        <v>102</v>
      </c>
      <c r="D174" t="s">
        <v>48</v>
      </c>
      <c r="E174" t="s">
        <v>12</v>
      </c>
      <c r="F174" s="26">
        <v>4.3900000000000006</v>
      </c>
      <c r="G174" s="26">
        <v>12.76</v>
      </c>
      <c r="H174" s="26">
        <v>8.3699999999999992</v>
      </c>
    </row>
    <row r="175" spans="1:8" x14ac:dyDescent="0.3">
      <c r="A175" s="42">
        <v>45415</v>
      </c>
      <c r="B175" s="53">
        <v>0.41458333333333303</v>
      </c>
      <c r="C175" t="s">
        <v>71</v>
      </c>
      <c r="D175" t="s">
        <v>48</v>
      </c>
      <c r="E175" t="s">
        <v>12</v>
      </c>
      <c r="F175" s="26">
        <v>7.1599999999999984</v>
      </c>
      <c r="G175" s="26">
        <v>20.329999999999998</v>
      </c>
      <c r="H175" s="26">
        <v>13.17</v>
      </c>
    </row>
    <row r="176" spans="1:8" x14ac:dyDescent="0.3">
      <c r="A176" s="42">
        <v>45415</v>
      </c>
      <c r="B176" s="53">
        <v>0.43055555555555602</v>
      </c>
      <c r="C176" t="s">
        <v>84</v>
      </c>
      <c r="D176" t="s">
        <v>48</v>
      </c>
      <c r="E176" t="s">
        <v>12</v>
      </c>
      <c r="F176" s="26">
        <v>8.4</v>
      </c>
      <c r="G176" s="26">
        <v>21.62</v>
      </c>
      <c r="H176" s="26">
        <v>13.22</v>
      </c>
    </row>
    <row r="177" spans="1:8" x14ac:dyDescent="0.3">
      <c r="A177" s="42">
        <v>45415</v>
      </c>
      <c r="B177" s="53">
        <v>0.43958333333333299</v>
      </c>
      <c r="C177" t="s">
        <v>43</v>
      </c>
      <c r="D177" t="s">
        <v>48</v>
      </c>
      <c r="E177" t="s">
        <v>12</v>
      </c>
      <c r="F177" s="26">
        <v>7.3499999999999979</v>
      </c>
      <c r="G177" s="26">
        <v>19.309999999999999</v>
      </c>
      <c r="H177" s="26">
        <v>11.96</v>
      </c>
    </row>
    <row r="178" spans="1:8" x14ac:dyDescent="0.3">
      <c r="A178" s="42">
        <v>45415</v>
      </c>
      <c r="B178" s="53">
        <v>0.44027777777777799</v>
      </c>
      <c r="C178" t="s">
        <v>95</v>
      </c>
      <c r="D178" t="s">
        <v>48</v>
      </c>
      <c r="E178" t="s">
        <v>12</v>
      </c>
      <c r="F178" s="26">
        <v>11.77</v>
      </c>
      <c r="G178" s="26">
        <v>26.61</v>
      </c>
      <c r="H178" s="26">
        <v>14.84</v>
      </c>
    </row>
    <row r="179" spans="1:8" x14ac:dyDescent="0.3">
      <c r="A179" s="42">
        <v>45415</v>
      </c>
      <c r="B179" s="53">
        <v>0.44166666666666698</v>
      </c>
      <c r="C179" t="s">
        <v>86</v>
      </c>
      <c r="D179" t="s">
        <v>48</v>
      </c>
      <c r="E179" t="s">
        <v>12</v>
      </c>
      <c r="F179" s="26">
        <v>7.4799999999999986</v>
      </c>
      <c r="G179" s="26">
        <v>19.489999999999998</v>
      </c>
      <c r="H179" s="26">
        <v>12.01</v>
      </c>
    </row>
    <row r="180" spans="1:8" x14ac:dyDescent="0.3">
      <c r="A180" s="42">
        <v>45415</v>
      </c>
      <c r="B180" s="53">
        <v>0.44513888888888897</v>
      </c>
      <c r="C180" t="s">
        <v>134</v>
      </c>
      <c r="D180" t="s">
        <v>48</v>
      </c>
      <c r="E180" t="s">
        <v>12</v>
      </c>
      <c r="F180" s="26">
        <v>11.640000000000002</v>
      </c>
      <c r="G180" s="26">
        <v>26.67</v>
      </c>
      <c r="H180" s="26">
        <v>15.03</v>
      </c>
    </row>
    <row r="181" spans="1:8" x14ac:dyDescent="0.3">
      <c r="A181" s="42">
        <v>45415</v>
      </c>
      <c r="B181" s="53">
        <v>0.44861111111111102</v>
      </c>
      <c r="C181" t="s">
        <v>58</v>
      </c>
      <c r="D181" t="s">
        <v>49</v>
      </c>
      <c r="E181" t="s">
        <v>12</v>
      </c>
      <c r="F181" s="26">
        <v>9.129999999999999</v>
      </c>
      <c r="G181" s="26">
        <v>20.86</v>
      </c>
      <c r="H181" s="26">
        <v>11.73</v>
      </c>
    </row>
    <row r="182" spans="1:8" x14ac:dyDescent="0.3">
      <c r="A182" s="42">
        <v>45415</v>
      </c>
      <c r="B182" s="53">
        <v>0.45</v>
      </c>
      <c r="C182" t="s">
        <v>50</v>
      </c>
      <c r="D182" t="s">
        <v>49</v>
      </c>
      <c r="E182" t="s">
        <v>12</v>
      </c>
      <c r="F182" s="26">
        <v>11.93</v>
      </c>
      <c r="G182" s="26">
        <v>27.43</v>
      </c>
      <c r="H182" s="26">
        <v>15.5</v>
      </c>
    </row>
    <row r="183" spans="1:8" x14ac:dyDescent="0.3">
      <c r="A183" s="42">
        <v>45415</v>
      </c>
      <c r="B183" s="53">
        <v>0.454166666666667</v>
      </c>
      <c r="C183" t="s">
        <v>96</v>
      </c>
      <c r="D183" t="s">
        <v>48</v>
      </c>
      <c r="E183" t="s">
        <v>12</v>
      </c>
      <c r="F183" s="26">
        <v>4.5999999999999996</v>
      </c>
      <c r="G183" s="26">
        <v>12.94</v>
      </c>
      <c r="H183" s="26">
        <v>8.34</v>
      </c>
    </row>
    <row r="184" spans="1:8" x14ac:dyDescent="0.3">
      <c r="A184" s="42">
        <v>45415</v>
      </c>
      <c r="B184" s="53">
        <v>0.45624999999999999</v>
      </c>
      <c r="C184" t="s">
        <v>64</v>
      </c>
      <c r="D184" t="s">
        <v>48</v>
      </c>
      <c r="E184" t="s">
        <v>12</v>
      </c>
      <c r="F184" s="26">
        <v>11.43</v>
      </c>
      <c r="G184" s="26">
        <v>26.29</v>
      </c>
      <c r="H184" s="26">
        <v>14.86</v>
      </c>
    </row>
    <row r="185" spans="1:8" x14ac:dyDescent="0.3">
      <c r="A185" s="42">
        <v>45415</v>
      </c>
      <c r="B185" s="53">
        <v>0.45833333333333298</v>
      </c>
      <c r="C185" t="s">
        <v>165</v>
      </c>
      <c r="D185" t="s">
        <v>48</v>
      </c>
      <c r="E185" t="s">
        <v>12</v>
      </c>
      <c r="F185" s="26">
        <v>9.3400000000000016</v>
      </c>
      <c r="G185" s="26">
        <v>24.6</v>
      </c>
      <c r="H185" s="26">
        <v>15.26</v>
      </c>
    </row>
    <row r="186" spans="1:8" x14ac:dyDescent="0.3">
      <c r="A186" s="42">
        <v>45415</v>
      </c>
      <c r="B186" s="53">
        <v>0.46041666666666697</v>
      </c>
      <c r="C186" t="s">
        <v>113</v>
      </c>
      <c r="D186" t="s">
        <v>48</v>
      </c>
      <c r="E186" t="s">
        <v>12</v>
      </c>
      <c r="F186" s="26">
        <v>7.3000000000000007</v>
      </c>
      <c r="G186" s="26">
        <v>20.32</v>
      </c>
      <c r="H186" s="26">
        <v>13.02</v>
      </c>
    </row>
    <row r="187" spans="1:8" x14ac:dyDescent="0.3">
      <c r="A187" s="42">
        <v>45415</v>
      </c>
      <c r="B187" s="53">
        <v>0.46180555555555602</v>
      </c>
      <c r="C187" t="s">
        <v>80</v>
      </c>
      <c r="D187" t="s">
        <v>48</v>
      </c>
      <c r="E187" t="s">
        <v>12</v>
      </c>
      <c r="F187" s="26">
        <v>7.8600000000000012</v>
      </c>
      <c r="G187" s="26">
        <v>21.05</v>
      </c>
      <c r="H187" s="26">
        <v>13.19</v>
      </c>
    </row>
    <row r="188" spans="1:8" x14ac:dyDescent="0.3">
      <c r="A188" s="42">
        <v>45415</v>
      </c>
      <c r="B188" s="53">
        <v>0.46666666666666701</v>
      </c>
      <c r="C188" t="s">
        <v>63</v>
      </c>
      <c r="D188" t="s">
        <v>49</v>
      </c>
      <c r="E188" t="s">
        <v>12</v>
      </c>
      <c r="F188" s="26">
        <v>8.82</v>
      </c>
      <c r="G188" s="26">
        <v>21.12</v>
      </c>
      <c r="H188" s="26">
        <v>12.3</v>
      </c>
    </row>
    <row r="189" spans="1:8" x14ac:dyDescent="0.3">
      <c r="A189" s="42">
        <v>45415</v>
      </c>
      <c r="B189" s="53">
        <v>0.46666666666666701</v>
      </c>
      <c r="C189" t="s">
        <v>101</v>
      </c>
      <c r="D189" t="s">
        <v>48</v>
      </c>
      <c r="E189" t="s">
        <v>12</v>
      </c>
      <c r="F189" s="26">
        <v>4.6400000000000006</v>
      </c>
      <c r="G189" s="26">
        <v>13</v>
      </c>
      <c r="H189" s="26">
        <v>8.36</v>
      </c>
    </row>
    <row r="190" spans="1:8" x14ac:dyDescent="0.3">
      <c r="A190" s="42">
        <v>45415</v>
      </c>
      <c r="B190" s="53">
        <v>0.47499999999999998</v>
      </c>
      <c r="C190" t="s">
        <v>68</v>
      </c>
      <c r="D190" t="s">
        <v>48</v>
      </c>
      <c r="E190" t="s">
        <v>12</v>
      </c>
      <c r="F190" s="26">
        <v>8.66</v>
      </c>
      <c r="G190" s="26">
        <v>21.82</v>
      </c>
      <c r="H190" s="26">
        <v>13.16</v>
      </c>
    </row>
    <row r="191" spans="1:8" x14ac:dyDescent="0.3">
      <c r="A191" s="42">
        <v>45415</v>
      </c>
      <c r="B191" s="53">
        <v>0.48125000000000001</v>
      </c>
      <c r="C191" t="s">
        <v>39</v>
      </c>
      <c r="D191" t="s">
        <v>48</v>
      </c>
      <c r="E191" t="s">
        <v>12</v>
      </c>
      <c r="F191" s="26">
        <v>11.850000000000001</v>
      </c>
      <c r="G191" s="26">
        <v>27.17</v>
      </c>
      <c r="H191" s="26">
        <v>15.32</v>
      </c>
    </row>
    <row r="192" spans="1:8" x14ac:dyDescent="0.3">
      <c r="A192" s="42">
        <v>45415</v>
      </c>
      <c r="B192" s="53">
        <v>0.48194444444444401</v>
      </c>
      <c r="C192" t="s">
        <v>126</v>
      </c>
      <c r="D192" t="s">
        <v>48</v>
      </c>
      <c r="E192" t="s">
        <v>12</v>
      </c>
      <c r="F192" s="26">
        <v>4.9899999999999993</v>
      </c>
      <c r="G192" s="26">
        <v>12.86</v>
      </c>
      <c r="H192" s="26">
        <v>7.87</v>
      </c>
    </row>
    <row r="193" spans="1:8" x14ac:dyDescent="0.3">
      <c r="A193" s="42">
        <v>45415</v>
      </c>
      <c r="B193" s="53">
        <v>0.484027777777778</v>
      </c>
      <c r="C193" t="s">
        <v>162</v>
      </c>
      <c r="D193" t="s">
        <v>48</v>
      </c>
      <c r="E193" t="s">
        <v>12</v>
      </c>
      <c r="F193" s="26">
        <v>11.879999999999999</v>
      </c>
      <c r="G193" s="26">
        <v>26.79</v>
      </c>
      <c r="H193" s="26">
        <v>14.91</v>
      </c>
    </row>
    <row r="194" spans="1:8" x14ac:dyDescent="0.3">
      <c r="A194" s="42">
        <v>45415</v>
      </c>
      <c r="B194" s="53">
        <v>0.484722222222222</v>
      </c>
      <c r="C194" t="s">
        <v>59</v>
      </c>
      <c r="D194" t="s">
        <v>48</v>
      </c>
      <c r="E194" t="s">
        <v>12</v>
      </c>
      <c r="F194" s="26">
        <v>5.2899999999999991</v>
      </c>
      <c r="G194" s="26">
        <v>13.12</v>
      </c>
      <c r="H194" s="26">
        <v>7.83</v>
      </c>
    </row>
    <row r="195" spans="1:8" x14ac:dyDescent="0.3">
      <c r="A195" s="42">
        <v>45415</v>
      </c>
      <c r="B195" s="53">
        <v>0.485416666666667</v>
      </c>
      <c r="C195" t="s">
        <v>44</v>
      </c>
      <c r="D195" t="s">
        <v>48</v>
      </c>
      <c r="E195" t="s">
        <v>12</v>
      </c>
      <c r="F195" s="26">
        <v>8.7299999999999986</v>
      </c>
      <c r="G195" s="26">
        <v>20.7</v>
      </c>
      <c r="H195" s="26">
        <v>11.97</v>
      </c>
    </row>
    <row r="196" spans="1:8" x14ac:dyDescent="0.3">
      <c r="A196" s="42">
        <v>45415</v>
      </c>
      <c r="B196" s="53">
        <v>0.48680555555555599</v>
      </c>
      <c r="C196" t="s">
        <v>119</v>
      </c>
      <c r="D196" t="s">
        <v>48</v>
      </c>
      <c r="E196" t="s">
        <v>12</v>
      </c>
      <c r="F196" s="26">
        <v>9.5400000000000009</v>
      </c>
      <c r="G196" s="26">
        <v>22.62</v>
      </c>
      <c r="H196" s="26">
        <v>13.08</v>
      </c>
    </row>
    <row r="197" spans="1:8" x14ac:dyDescent="0.3">
      <c r="A197" s="42">
        <v>45415</v>
      </c>
      <c r="B197" s="53">
        <v>0.49166666666666697</v>
      </c>
      <c r="C197" t="s">
        <v>140</v>
      </c>
      <c r="D197" t="s">
        <v>49</v>
      </c>
      <c r="E197" t="s">
        <v>12</v>
      </c>
      <c r="F197" s="26">
        <v>6.490000000000002</v>
      </c>
      <c r="G197" s="26">
        <v>18.03</v>
      </c>
      <c r="H197" s="26">
        <v>11.54</v>
      </c>
    </row>
    <row r="198" spans="1:8" x14ac:dyDescent="0.3">
      <c r="A198" s="42">
        <v>45415</v>
      </c>
      <c r="B198" s="53">
        <v>0.49444444444444402</v>
      </c>
      <c r="C198" t="s">
        <v>82</v>
      </c>
      <c r="D198" t="s">
        <v>48</v>
      </c>
      <c r="E198" t="s">
        <v>12</v>
      </c>
      <c r="F198" s="26">
        <v>8.85</v>
      </c>
      <c r="G198" s="26">
        <v>21.91</v>
      </c>
      <c r="H198" s="26">
        <v>13.06</v>
      </c>
    </row>
    <row r="199" spans="1:8" x14ac:dyDescent="0.3">
      <c r="A199" s="42">
        <v>45415</v>
      </c>
      <c r="B199" s="53">
        <v>0.49861111111111101</v>
      </c>
      <c r="C199" t="s">
        <v>72</v>
      </c>
      <c r="D199" t="s">
        <v>48</v>
      </c>
      <c r="E199" t="s">
        <v>12</v>
      </c>
      <c r="F199" s="26">
        <v>7.9599999999999991</v>
      </c>
      <c r="G199" s="26">
        <v>19.86</v>
      </c>
      <c r="H199" s="26">
        <v>11.9</v>
      </c>
    </row>
    <row r="200" spans="1:8" x14ac:dyDescent="0.3">
      <c r="A200" s="42">
        <v>45415</v>
      </c>
      <c r="B200" s="53">
        <v>0.499305555555556</v>
      </c>
      <c r="C200" t="s">
        <v>166</v>
      </c>
      <c r="D200" t="s">
        <v>48</v>
      </c>
      <c r="E200" t="s">
        <v>12</v>
      </c>
      <c r="F200" s="26">
        <v>10.629999999999999</v>
      </c>
      <c r="G200" s="26">
        <v>26.8</v>
      </c>
      <c r="H200" s="26">
        <v>16.170000000000002</v>
      </c>
    </row>
    <row r="201" spans="1:8" x14ac:dyDescent="0.3">
      <c r="A201" s="42">
        <v>45415</v>
      </c>
      <c r="B201" s="53">
        <v>0.50624999999999998</v>
      </c>
      <c r="C201" t="s">
        <v>66</v>
      </c>
      <c r="D201" t="s">
        <v>48</v>
      </c>
      <c r="E201" t="s">
        <v>12</v>
      </c>
      <c r="F201" s="26">
        <v>8.3800000000000008</v>
      </c>
      <c r="G201" s="26">
        <v>21.62</v>
      </c>
      <c r="H201" s="26">
        <v>13.24</v>
      </c>
    </row>
    <row r="202" spans="1:8" x14ac:dyDescent="0.3">
      <c r="A202" s="42">
        <v>45415</v>
      </c>
      <c r="B202" s="53">
        <v>0.50763888888888897</v>
      </c>
      <c r="C202" t="s">
        <v>70</v>
      </c>
      <c r="D202" t="s">
        <v>48</v>
      </c>
      <c r="E202" t="s">
        <v>12</v>
      </c>
      <c r="F202" s="26">
        <v>11.670000000000002</v>
      </c>
      <c r="G202" s="26">
        <v>26.78</v>
      </c>
      <c r="H202" s="26">
        <v>15.11</v>
      </c>
    </row>
    <row r="203" spans="1:8" x14ac:dyDescent="0.3">
      <c r="A203" s="42">
        <v>45415</v>
      </c>
      <c r="B203" s="53">
        <v>0.51458333333333295</v>
      </c>
      <c r="C203" t="s">
        <v>54</v>
      </c>
      <c r="D203" t="s">
        <v>49</v>
      </c>
      <c r="E203" t="s">
        <v>12</v>
      </c>
      <c r="F203" s="26">
        <v>8.2900000000000009</v>
      </c>
      <c r="G203" s="26">
        <v>20.85</v>
      </c>
      <c r="H203" s="26">
        <v>12.56</v>
      </c>
    </row>
    <row r="204" spans="1:8" x14ac:dyDescent="0.3">
      <c r="A204" s="42">
        <v>45415</v>
      </c>
      <c r="B204" s="53">
        <v>0.51805555555555605</v>
      </c>
      <c r="C204" t="s">
        <v>75</v>
      </c>
      <c r="D204" t="s">
        <v>48</v>
      </c>
      <c r="E204" t="s">
        <v>12</v>
      </c>
      <c r="F204" s="26">
        <v>8.6999999999999993</v>
      </c>
      <c r="G204" s="26">
        <v>23.47</v>
      </c>
      <c r="H204" s="26">
        <v>14.77</v>
      </c>
    </row>
    <row r="205" spans="1:8" x14ac:dyDescent="0.3">
      <c r="A205" s="42">
        <v>45415</v>
      </c>
      <c r="B205" s="53">
        <v>0.51944444444444504</v>
      </c>
      <c r="C205" t="s">
        <v>148</v>
      </c>
      <c r="D205" t="s">
        <v>48</v>
      </c>
      <c r="E205" t="s">
        <v>12</v>
      </c>
      <c r="F205" s="26">
        <v>8.52</v>
      </c>
      <c r="G205" s="26">
        <v>20.25</v>
      </c>
      <c r="H205" s="26">
        <v>11.73</v>
      </c>
    </row>
    <row r="206" spans="1:8" x14ac:dyDescent="0.3">
      <c r="A206" s="42">
        <v>45415</v>
      </c>
      <c r="B206" s="53">
        <v>0.53263888888888899</v>
      </c>
      <c r="C206" t="s">
        <v>40</v>
      </c>
      <c r="D206" t="s">
        <v>48</v>
      </c>
      <c r="E206" t="s">
        <v>12</v>
      </c>
      <c r="F206" s="26">
        <v>12.040000000000001</v>
      </c>
      <c r="G206" s="26">
        <v>27.3</v>
      </c>
      <c r="H206" s="26">
        <v>15.26</v>
      </c>
    </row>
    <row r="207" spans="1:8" x14ac:dyDescent="0.3">
      <c r="A207" s="42">
        <v>45415</v>
      </c>
      <c r="B207" s="53">
        <v>0.54583333333333295</v>
      </c>
      <c r="C207" t="s">
        <v>83</v>
      </c>
      <c r="D207" t="s">
        <v>48</v>
      </c>
      <c r="E207" t="s">
        <v>12</v>
      </c>
      <c r="F207" s="26">
        <v>8.9399999999999977</v>
      </c>
      <c r="G207" s="26">
        <v>20.83</v>
      </c>
      <c r="H207" s="26">
        <v>11.89</v>
      </c>
    </row>
    <row r="208" spans="1:8" x14ac:dyDescent="0.3">
      <c r="A208" s="42">
        <v>45415</v>
      </c>
      <c r="B208" s="53">
        <v>0.5625</v>
      </c>
      <c r="C208" t="s">
        <v>103</v>
      </c>
      <c r="D208" t="s">
        <v>49</v>
      </c>
      <c r="E208" t="s">
        <v>12</v>
      </c>
      <c r="F208" s="26">
        <v>12.55</v>
      </c>
      <c r="G208" s="26">
        <v>27.05</v>
      </c>
      <c r="H208" s="26">
        <v>14.5</v>
      </c>
    </row>
    <row r="209" spans="1:8" x14ac:dyDescent="0.3">
      <c r="A209" s="42">
        <v>45415</v>
      </c>
      <c r="B209" s="53">
        <v>0.563194444444444</v>
      </c>
      <c r="C209" t="s">
        <v>51</v>
      </c>
      <c r="D209" t="s">
        <v>49</v>
      </c>
      <c r="E209" t="s">
        <v>12</v>
      </c>
      <c r="F209" s="26">
        <v>7.6800000000000015</v>
      </c>
      <c r="G209" s="26">
        <v>20.55</v>
      </c>
      <c r="H209" s="26">
        <v>12.87</v>
      </c>
    </row>
    <row r="210" spans="1:8" x14ac:dyDescent="0.3">
      <c r="A210" s="42">
        <v>45415</v>
      </c>
      <c r="B210" s="53">
        <v>0.56388888888888899</v>
      </c>
      <c r="C210" t="s">
        <v>136</v>
      </c>
      <c r="D210" t="s">
        <v>48</v>
      </c>
      <c r="E210" t="s">
        <v>12</v>
      </c>
      <c r="F210" s="26">
        <v>8.0800000000000018</v>
      </c>
      <c r="G210" s="26">
        <v>19.53</v>
      </c>
      <c r="H210" s="26">
        <v>11.45</v>
      </c>
    </row>
    <row r="211" spans="1:8" x14ac:dyDescent="0.3">
      <c r="A211" s="42">
        <v>45415</v>
      </c>
      <c r="B211" s="53">
        <v>0.57291666666666696</v>
      </c>
      <c r="C211" t="s">
        <v>42</v>
      </c>
      <c r="D211" t="s">
        <v>48</v>
      </c>
      <c r="E211" t="s">
        <v>12</v>
      </c>
      <c r="F211" s="26">
        <v>8.52</v>
      </c>
      <c r="G211" s="26">
        <v>21.47</v>
      </c>
      <c r="H211" s="26">
        <v>12.95</v>
      </c>
    </row>
    <row r="212" spans="1:8" x14ac:dyDescent="0.3">
      <c r="A212" s="42">
        <v>45415</v>
      </c>
      <c r="B212" s="53">
        <v>0.57569444444444395</v>
      </c>
      <c r="C212" t="s">
        <v>85</v>
      </c>
      <c r="D212" t="s">
        <v>48</v>
      </c>
      <c r="E212" t="s">
        <v>12</v>
      </c>
      <c r="F212" s="26">
        <v>7.24</v>
      </c>
      <c r="G212" s="26">
        <v>19.18</v>
      </c>
      <c r="H212" s="26">
        <v>11.94</v>
      </c>
    </row>
    <row r="213" spans="1:8" x14ac:dyDescent="0.3">
      <c r="A213" s="42">
        <v>45415</v>
      </c>
      <c r="B213" s="53">
        <v>0.58125000000000004</v>
      </c>
      <c r="C213" t="s">
        <v>69</v>
      </c>
      <c r="D213" t="s">
        <v>48</v>
      </c>
      <c r="E213" t="s">
        <v>12</v>
      </c>
      <c r="F213" s="26">
        <v>7.85</v>
      </c>
      <c r="G213" s="26">
        <v>19.86</v>
      </c>
      <c r="H213" s="26">
        <v>12.01</v>
      </c>
    </row>
    <row r="214" spans="1:8" x14ac:dyDescent="0.3">
      <c r="A214" s="42">
        <v>45415</v>
      </c>
      <c r="B214" s="53">
        <v>0.57638888888888895</v>
      </c>
      <c r="C214" t="s">
        <v>73</v>
      </c>
      <c r="D214" t="s">
        <v>49</v>
      </c>
      <c r="E214" t="s">
        <v>12</v>
      </c>
      <c r="F214" s="26">
        <v>7.59</v>
      </c>
      <c r="G214" s="26">
        <v>20.05</v>
      </c>
      <c r="H214" s="26">
        <v>12.46</v>
      </c>
    </row>
    <row r="215" spans="1:8" x14ac:dyDescent="0.3">
      <c r="A215" s="42">
        <v>45415</v>
      </c>
      <c r="B215" s="53">
        <v>0.57708333333333295</v>
      </c>
      <c r="C215" t="s">
        <v>43</v>
      </c>
      <c r="D215" t="s">
        <v>48</v>
      </c>
      <c r="E215" t="s">
        <v>12</v>
      </c>
      <c r="F215" s="26">
        <v>6.9399999999999977</v>
      </c>
      <c r="G215" s="26">
        <v>18.489999999999998</v>
      </c>
      <c r="H215" s="26">
        <v>11.55</v>
      </c>
    </row>
    <row r="216" spans="1:8" x14ac:dyDescent="0.3">
      <c r="A216" s="42">
        <v>45415</v>
      </c>
      <c r="B216" s="53">
        <v>0.59166666666666701</v>
      </c>
      <c r="C216" t="s">
        <v>139</v>
      </c>
      <c r="D216" t="s">
        <v>48</v>
      </c>
      <c r="E216" t="s">
        <v>12</v>
      </c>
      <c r="F216" s="26">
        <v>7.9399999999999995</v>
      </c>
      <c r="G216" s="26">
        <v>20.45</v>
      </c>
      <c r="H216" s="26">
        <v>12.51</v>
      </c>
    </row>
    <row r="217" spans="1:8" x14ac:dyDescent="0.3">
      <c r="A217" s="42">
        <v>45415</v>
      </c>
      <c r="B217" s="53">
        <v>0.6</v>
      </c>
      <c r="C217" t="s">
        <v>123</v>
      </c>
      <c r="D217" t="s">
        <v>48</v>
      </c>
      <c r="E217" t="s">
        <v>12</v>
      </c>
      <c r="F217" s="26">
        <v>7.9099999999999984</v>
      </c>
      <c r="G217" s="26">
        <v>19.22</v>
      </c>
      <c r="H217" s="26">
        <v>11.31</v>
      </c>
    </row>
    <row r="218" spans="1:8" x14ac:dyDescent="0.3">
      <c r="A218" s="42">
        <v>45415</v>
      </c>
      <c r="B218" s="53">
        <v>0.60069444444444398</v>
      </c>
      <c r="C218" t="s">
        <v>86</v>
      </c>
      <c r="D218" t="s">
        <v>48</v>
      </c>
      <c r="E218" t="s">
        <v>12</v>
      </c>
      <c r="F218" s="26">
        <v>7.740000000000002</v>
      </c>
      <c r="G218" s="26">
        <v>19.690000000000001</v>
      </c>
      <c r="H218" s="26">
        <v>11.95</v>
      </c>
    </row>
    <row r="219" spans="1:8" x14ac:dyDescent="0.3">
      <c r="A219" s="42">
        <v>45415</v>
      </c>
      <c r="B219" s="53">
        <v>0.60277777777777797</v>
      </c>
      <c r="C219" t="s">
        <v>165</v>
      </c>
      <c r="D219" t="s">
        <v>48</v>
      </c>
      <c r="E219" t="s">
        <v>12</v>
      </c>
      <c r="F219" s="26">
        <v>6.59</v>
      </c>
      <c r="G219" s="26">
        <v>21.84</v>
      </c>
      <c r="H219" s="26">
        <v>15.25</v>
      </c>
    </row>
    <row r="220" spans="1:8" x14ac:dyDescent="0.3">
      <c r="A220" s="42">
        <v>45415</v>
      </c>
      <c r="B220" s="53">
        <v>0.60833333333333295</v>
      </c>
      <c r="C220" t="s">
        <v>96</v>
      </c>
      <c r="D220" t="s">
        <v>48</v>
      </c>
      <c r="E220" t="s">
        <v>12</v>
      </c>
      <c r="F220" s="26">
        <v>3.6999999999999993</v>
      </c>
      <c r="G220" s="26">
        <v>11.87</v>
      </c>
      <c r="H220" s="26">
        <v>8.17</v>
      </c>
    </row>
    <row r="221" spans="1:8" x14ac:dyDescent="0.3">
      <c r="A221" s="42">
        <v>45415</v>
      </c>
      <c r="B221" s="53">
        <v>0.61319444444444504</v>
      </c>
      <c r="C221" t="s">
        <v>71</v>
      </c>
      <c r="D221" t="s">
        <v>48</v>
      </c>
      <c r="E221" t="s">
        <v>12</v>
      </c>
      <c r="F221" s="26">
        <v>6.3999999999999986</v>
      </c>
      <c r="G221" s="26">
        <v>19.579999999999998</v>
      </c>
      <c r="H221" s="26">
        <v>13.18</v>
      </c>
    </row>
    <row r="222" spans="1:8" x14ac:dyDescent="0.3">
      <c r="A222" s="42">
        <v>45415</v>
      </c>
      <c r="B222" s="53">
        <v>0.61597222222222203</v>
      </c>
      <c r="C222" t="s">
        <v>39</v>
      </c>
      <c r="D222" t="s">
        <v>48</v>
      </c>
      <c r="E222" t="s">
        <v>12</v>
      </c>
      <c r="F222" s="26">
        <v>8.9</v>
      </c>
      <c r="G222" s="26">
        <v>24.16</v>
      </c>
      <c r="H222" s="26">
        <v>15.26</v>
      </c>
    </row>
    <row r="223" spans="1:8" x14ac:dyDescent="0.3">
      <c r="A223" s="42">
        <v>45415</v>
      </c>
      <c r="B223" s="53">
        <v>0.61875000000000002</v>
      </c>
      <c r="C223" t="s">
        <v>68</v>
      </c>
      <c r="D223" t="s">
        <v>48</v>
      </c>
      <c r="E223" t="s">
        <v>12</v>
      </c>
      <c r="F223" s="26">
        <v>5.17</v>
      </c>
      <c r="G223" s="26">
        <v>18.3</v>
      </c>
      <c r="H223" s="26">
        <v>13.13</v>
      </c>
    </row>
    <row r="224" spans="1:8" x14ac:dyDescent="0.3">
      <c r="A224" s="42">
        <v>45415</v>
      </c>
      <c r="B224" s="53">
        <v>0.625694444444444</v>
      </c>
      <c r="C224" t="s">
        <v>102</v>
      </c>
      <c r="D224" t="s">
        <v>48</v>
      </c>
      <c r="E224" t="s">
        <v>12</v>
      </c>
      <c r="F224" s="26">
        <v>4.32</v>
      </c>
      <c r="G224" s="26">
        <v>12.71</v>
      </c>
      <c r="H224" s="26">
        <v>8.39</v>
      </c>
    </row>
    <row r="225" spans="1:8" x14ac:dyDescent="0.3">
      <c r="A225" s="42">
        <v>45415</v>
      </c>
      <c r="B225" s="53">
        <v>0.62847222222222199</v>
      </c>
      <c r="C225" t="s">
        <v>80</v>
      </c>
      <c r="D225" t="s">
        <v>48</v>
      </c>
      <c r="E225" t="s">
        <v>12</v>
      </c>
      <c r="F225" s="26">
        <v>6.48</v>
      </c>
      <c r="G225" s="26">
        <v>19.57</v>
      </c>
      <c r="H225" s="26">
        <v>13.09</v>
      </c>
    </row>
    <row r="226" spans="1:8" x14ac:dyDescent="0.3">
      <c r="A226" s="42">
        <v>45415</v>
      </c>
      <c r="B226" s="53">
        <v>0.63055555555555598</v>
      </c>
      <c r="C226" t="s">
        <v>65</v>
      </c>
      <c r="D226" t="s">
        <v>48</v>
      </c>
      <c r="E226" t="s">
        <v>12</v>
      </c>
      <c r="F226" s="26">
        <v>7.3199999999999985</v>
      </c>
      <c r="G226" s="26">
        <v>18.329999999999998</v>
      </c>
      <c r="H226" s="26">
        <v>11.01</v>
      </c>
    </row>
    <row r="227" spans="1:8" x14ac:dyDescent="0.3">
      <c r="A227" s="42">
        <v>45415</v>
      </c>
      <c r="B227" s="53">
        <v>0.64027777777777795</v>
      </c>
      <c r="C227" t="s">
        <v>140</v>
      </c>
      <c r="D227" t="s">
        <v>49</v>
      </c>
      <c r="E227" t="s">
        <v>12</v>
      </c>
      <c r="F227" s="26">
        <v>4.25</v>
      </c>
      <c r="G227" s="26">
        <v>15.82</v>
      </c>
      <c r="H227" s="26">
        <v>11.57</v>
      </c>
    </row>
    <row r="228" spans="1:8" x14ac:dyDescent="0.3">
      <c r="A228" s="42">
        <v>45415</v>
      </c>
      <c r="B228" s="53">
        <v>0.64166666666666705</v>
      </c>
      <c r="C228" t="s">
        <v>50</v>
      </c>
      <c r="D228" t="s">
        <v>49</v>
      </c>
      <c r="E228" t="s">
        <v>12</v>
      </c>
      <c r="F228" s="26">
        <v>8.1999999999999993</v>
      </c>
      <c r="G228" s="26">
        <v>23.65</v>
      </c>
      <c r="H228" s="26">
        <v>15.45</v>
      </c>
    </row>
    <row r="229" spans="1:8" x14ac:dyDescent="0.3">
      <c r="A229" s="42">
        <v>45415</v>
      </c>
      <c r="B229" s="53">
        <v>0.65486111111111101</v>
      </c>
      <c r="C229" t="s">
        <v>95</v>
      </c>
      <c r="D229" t="s">
        <v>48</v>
      </c>
      <c r="E229" t="s">
        <v>12</v>
      </c>
      <c r="F229" s="26">
        <v>11.65</v>
      </c>
      <c r="G229" s="26">
        <v>26.41</v>
      </c>
      <c r="H229" s="26">
        <v>14.76</v>
      </c>
    </row>
    <row r="230" spans="1:8" x14ac:dyDescent="0.3">
      <c r="A230" s="42">
        <v>45415</v>
      </c>
      <c r="B230" s="53">
        <v>0.65902777777777799</v>
      </c>
      <c r="C230" t="s">
        <v>59</v>
      </c>
      <c r="D230" t="s">
        <v>48</v>
      </c>
      <c r="E230" t="s">
        <v>12</v>
      </c>
      <c r="F230" s="26">
        <v>5.4500000000000011</v>
      </c>
      <c r="G230" s="26">
        <v>13.21</v>
      </c>
      <c r="H230" s="26">
        <v>7.76</v>
      </c>
    </row>
    <row r="231" spans="1:8" x14ac:dyDescent="0.3">
      <c r="A231" s="42">
        <v>45415</v>
      </c>
      <c r="B231" s="53">
        <v>0.67500000000000004</v>
      </c>
      <c r="C231" t="s">
        <v>128</v>
      </c>
      <c r="D231" t="s">
        <v>55</v>
      </c>
      <c r="E231" t="s">
        <v>38</v>
      </c>
      <c r="F231" s="26">
        <v>2.62</v>
      </c>
      <c r="G231" s="26">
        <v>10.17</v>
      </c>
      <c r="H231" s="26">
        <v>7.55</v>
      </c>
    </row>
    <row r="232" spans="1:8" x14ac:dyDescent="0.3">
      <c r="A232" s="42">
        <v>45415</v>
      </c>
      <c r="B232" s="53">
        <v>0.67916666666666703</v>
      </c>
      <c r="C232" t="s">
        <v>72</v>
      </c>
      <c r="D232" t="s">
        <v>48</v>
      </c>
      <c r="E232" t="s">
        <v>12</v>
      </c>
      <c r="F232" s="26">
        <v>7.17</v>
      </c>
      <c r="G232" s="26">
        <v>19.02</v>
      </c>
      <c r="H232" s="26">
        <v>11.85</v>
      </c>
    </row>
    <row r="233" spans="1:8" x14ac:dyDescent="0.3">
      <c r="A233" s="42">
        <v>45415</v>
      </c>
      <c r="B233" s="53">
        <v>0.68263888888888902</v>
      </c>
      <c r="C233" t="s">
        <v>156</v>
      </c>
      <c r="D233" t="s">
        <v>48</v>
      </c>
      <c r="E233" t="s">
        <v>12</v>
      </c>
      <c r="F233" s="26">
        <v>2.5399999999999991</v>
      </c>
      <c r="G233" s="26">
        <v>10.45</v>
      </c>
      <c r="H233" s="26">
        <v>7.91</v>
      </c>
    </row>
    <row r="234" spans="1:8" x14ac:dyDescent="0.3">
      <c r="A234" s="42">
        <v>45415</v>
      </c>
      <c r="B234" s="53">
        <v>0.68263888888888902</v>
      </c>
      <c r="C234" t="s">
        <v>64</v>
      </c>
      <c r="D234" t="s">
        <v>48</v>
      </c>
      <c r="E234" t="s">
        <v>12</v>
      </c>
      <c r="F234" s="26">
        <v>8.9600000000000009</v>
      </c>
      <c r="G234" s="26">
        <v>23.76</v>
      </c>
      <c r="H234" s="26">
        <v>14.8</v>
      </c>
    </row>
    <row r="235" spans="1:8" x14ac:dyDescent="0.3">
      <c r="A235" s="42">
        <v>45415</v>
      </c>
      <c r="B235" s="53">
        <v>0.69027777777777799</v>
      </c>
      <c r="C235" t="s">
        <v>91</v>
      </c>
      <c r="D235" t="s">
        <v>49</v>
      </c>
      <c r="E235" t="s">
        <v>12</v>
      </c>
      <c r="F235" s="26">
        <v>9.2300000000000022</v>
      </c>
      <c r="G235" s="26">
        <v>21.01</v>
      </c>
      <c r="H235" s="26">
        <v>11.78</v>
      </c>
    </row>
    <row r="236" spans="1:8" x14ac:dyDescent="0.3">
      <c r="A236" s="42">
        <v>45415</v>
      </c>
      <c r="B236" s="53">
        <v>0.69861111111111096</v>
      </c>
      <c r="C236" t="s">
        <v>44</v>
      </c>
      <c r="D236" t="s">
        <v>48</v>
      </c>
      <c r="E236" t="s">
        <v>12</v>
      </c>
      <c r="F236" s="26">
        <v>6.5899999999999981</v>
      </c>
      <c r="G236" s="26">
        <v>18.579999999999998</v>
      </c>
      <c r="H236" s="26">
        <v>11.99</v>
      </c>
    </row>
    <row r="237" spans="1:8" x14ac:dyDescent="0.3">
      <c r="A237" s="42">
        <v>45415</v>
      </c>
      <c r="B237" s="53">
        <v>0.69930555555555596</v>
      </c>
      <c r="C237" t="s">
        <v>148</v>
      </c>
      <c r="D237" t="s">
        <v>48</v>
      </c>
      <c r="E237" t="s">
        <v>12</v>
      </c>
      <c r="F237" s="26">
        <v>6.3400000000000016</v>
      </c>
      <c r="G237" s="26">
        <v>18.100000000000001</v>
      </c>
      <c r="H237" s="26">
        <v>11.76</v>
      </c>
    </row>
    <row r="238" spans="1:8" x14ac:dyDescent="0.3">
      <c r="A238" s="42">
        <v>45415</v>
      </c>
      <c r="B238" s="53">
        <v>0.7</v>
      </c>
      <c r="C238" t="s">
        <v>100</v>
      </c>
      <c r="D238" t="s">
        <v>48</v>
      </c>
      <c r="E238" t="s">
        <v>12</v>
      </c>
      <c r="F238" s="26">
        <v>7.379999999999999</v>
      </c>
      <c r="G238" s="26">
        <v>20.54</v>
      </c>
      <c r="H238" s="26">
        <v>13.16</v>
      </c>
    </row>
    <row r="239" spans="1:8" x14ac:dyDescent="0.3">
      <c r="A239" s="42">
        <v>45415</v>
      </c>
      <c r="B239" s="53">
        <v>0.70347222222222205</v>
      </c>
      <c r="C239" t="s">
        <v>40</v>
      </c>
      <c r="D239" t="s">
        <v>48</v>
      </c>
      <c r="E239" t="s">
        <v>12</v>
      </c>
      <c r="F239" s="26">
        <v>7.9600000000000009</v>
      </c>
      <c r="G239" s="26">
        <v>23.12</v>
      </c>
      <c r="H239" s="26">
        <v>15.16</v>
      </c>
    </row>
    <row r="240" spans="1:8" x14ac:dyDescent="0.3">
      <c r="A240" s="42">
        <v>45415</v>
      </c>
      <c r="B240" s="53">
        <v>0.70486111111111105</v>
      </c>
      <c r="C240" t="s">
        <v>101</v>
      </c>
      <c r="D240" t="s">
        <v>48</v>
      </c>
      <c r="E240" t="s">
        <v>12</v>
      </c>
      <c r="F240" s="26">
        <v>3.7100000000000009</v>
      </c>
      <c r="G240" s="26">
        <v>12</v>
      </c>
      <c r="H240" s="26">
        <v>8.2899999999999991</v>
      </c>
    </row>
    <row r="241" spans="1:8" x14ac:dyDescent="0.3">
      <c r="A241" s="42">
        <v>45415</v>
      </c>
      <c r="B241" s="53">
        <v>0.71597222222222201</v>
      </c>
      <c r="C241" t="s">
        <v>126</v>
      </c>
      <c r="D241" t="s">
        <v>48</v>
      </c>
      <c r="E241" t="s">
        <v>12</v>
      </c>
      <c r="F241" s="26">
        <v>3.4300000000000006</v>
      </c>
      <c r="G241" s="26">
        <v>11.31</v>
      </c>
      <c r="H241" s="26">
        <v>7.88</v>
      </c>
    </row>
    <row r="242" spans="1:8" x14ac:dyDescent="0.3">
      <c r="A242" s="42">
        <v>45415</v>
      </c>
      <c r="B242" s="53">
        <v>0.71736111111111101</v>
      </c>
      <c r="C242" t="s">
        <v>67</v>
      </c>
      <c r="D242" t="s">
        <v>48</v>
      </c>
      <c r="E242" t="s">
        <v>12</v>
      </c>
      <c r="F242" s="26">
        <v>7.1899999999999995</v>
      </c>
      <c r="G242" s="26">
        <v>19.04</v>
      </c>
      <c r="H242" s="26">
        <v>11.85</v>
      </c>
    </row>
    <row r="243" spans="1:8" x14ac:dyDescent="0.3">
      <c r="A243" s="42">
        <v>45415</v>
      </c>
      <c r="B243" s="53">
        <v>0.718055555555556</v>
      </c>
      <c r="C243" t="s">
        <v>58</v>
      </c>
      <c r="D243" t="s">
        <v>49</v>
      </c>
      <c r="E243" t="s">
        <v>12</v>
      </c>
      <c r="F243" s="26">
        <v>9.120000000000001</v>
      </c>
      <c r="G243" s="26">
        <v>21.35</v>
      </c>
      <c r="H243" s="26">
        <v>12.23</v>
      </c>
    </row>
    <row r="244" spans="1:8" x14ac:dyDescent="0.3">
      <c r="A244" s="42">
        <v>45415</v>
      </c>
      <c r="B244" s="53">
        <v>0.72222222222222199</v>
      </c>
      <c r="C244" t="s">
        <v>133</v>
      </c>
      <c r="D244" t="s">
        <v>55</v>
      </c>
      <c r="E244" t="s">
        <v>38</v>
      </c>
      <c r="F244" s="26">
        <v>2.5799999999999992</v>
      </c>
      <c r="G244" s="26">
        <v>10.19</v>
      </c>
      <c r="H244" s="26">
        <v>7.61</v>
      </c>
    </row>
    <row r="245" spans="1:8" x14ac:dyDescent="0.3">
      <c r="A245" s="42">
        <v>45415</v>
      </c>
      <c r="B245" s="53">
        <v>0.72916666666666696</v>
      </c>
      <c r="C245" t="s">
        <v>99</v>
      </c>
      <c r="D245" t="s">
        <v>55</v>
      </c>
      <c r="E245" t="s">
        <v>38</v>
      </c>
      <c r="F245" s="26">
        <v>1.92</v>
      </c>
      <c r="G245" s="26">
        <v>9.52</v>
      </c>
      <c r="H245" s="26">
        <v>7.6</v>
      </c>
    </row>
    <row r="246" spans="1:8" x14ac:dyDescent="0.3">
      <c r="A246" s="42">
        <v>45415</v>
      </c>
      <c r="B246" s="53">
        <v>0.75624999999999998</v>
      </c>
      <c r="C246" t="s">
        <v>83</v>
      </c>
      <c r="D246" t="s">
        <v>48</v>
      </c>
      <c r="E246" t="s">
        <v>12</v>
      </c>
      <c r="F246" s="26">
        <v>5.7100000000000009</v>
      </c>
      <c r="G246" s="26">
        <v>17.670000000000002</v>
      </c>
      <c r="H246" s="26">
        <v>11.96</v>
      </c>
    </row>
    <row r="247" spans="1:8" x14ac:dyDescent="0.3">
      <c r="A247" s="42">
        <v>45415</v>
      </c>
      <c r="B247" s="53">
        <v>0.76319444444444395</v>
      </c>
      <c r="C247" t="s">
        <v>63</v>
      </c>
      <c r="D247" t="s">
        <v>49</v>
      </c>
      <c r="E247" t="s">
        <v>12</v>
      </c>
      <c r="F247" s="26">
        <v>8.7000000000000011</v>
      </c>
      <c r="G247" s="26">
        <v>20.98</v>
      </c>
      <c r="H247" s="26">
        <v>12.28</v>
      </c>
    </row>
    <row r="248" spans="1:8" x14ac:dyDescent="0.3">
      <c r="A248" s="42">
        <v>45415</v>
      </c>
      <c r="B248" s="53">
        <v>0.77222222222222225</v>
      </c>
      <c r="C248" t="s">
        <v>54</v>
      </c>
      <c r="D248" t="s">
        <v>49</v>
      </c>
      <c r="E248" t="s">
        <v>12</v>
      </c>
      <c r="F248" s="26">
        <v>7.8999999999999986</v>
      </c>
      <c r="G248" s="26">
        <v>20.38</v>
      </c>
      <c r="H248" s="26">
        <v>12.48</v>
      </c>
    </row>
    <row r="249" spans="1:8" x14ac:dyDescent="0.3">
      <c r="A249" s="42">
        <v>45415</v>
      </c>
      <c r="B249" s="53">
        <v>0.78333333333333299</v>
      </c>
      <c r="C249" t="s">
        <v>163</v>
      </c>
      <c r="D249" t="s">
        <v>55</v>
      </c>
      <c r="E249" t="s">
        <v>38</v>
      </c>
      <c r="F249" s="26">
        <v>2.8199999999999994</v>
      </c>
      <c r="G249" s="26">
        <v>10.52</v>
      </c>
      <c r="H249" s="26">
        <v>7.7</v>
      </c>
    </row>
    <row r="250" spans="1:8" x14ac:dyDescent="0.3">
      <c r="A250" s="42">
        <v>45416</v>
      </c>
      <c r="B250" s="53">
        <v>0.37638888888888899</v>
      </c>
      <c r="C250" t="s">
        <v>73</v>
      </c>
      <c r="D250" t="s">
        <v>49</v>
      </c>
      <c r="E250" t="s">
        <v>12</v>
      </c>
      <c r="F250" s="26">
        <v>8</v>
      </c>
      <c r="G250" s="26">
        <v>21.16</v>
      </c>
      <c r="H250" s="26">
        <v>13.16</v>
      </c>
    </row>
    <row r="251" spans="1:8" x14ac:dyDescent="0.3">
      <c r="A251" s="42">
        <v>45416</v>
      </c>
      <c r="B251" s="53">
        <v>0.38194444444444398</v>
      </c>
      <c r="C251" t="s">
        <v>41</v>
      </c>
      <c r="D251" t="s">
        <v>48</v>
      </c>
      <c r="E251" t="s">
        <v>12</v>
      </c>
      <c r="F251" s="26">
        <v>8.4500000000000011</v>
      </c>
      <c r="G251" s="26">
        <v>20.48</v>
      </c>
      <c r="H251" s="26">
        <v>12.03</v>
      </c>
    </row>
    <row r="252" spans="1:8" x14ac:dyDescent="0.3">
      <c r="A252" s="42">
        <v>45416</v>
      </c>
      <c r="B252" s="53">
        <v>0.39652777777777798</v>
      </c>
      <c r="C252" t="s">
        <v>42</v>
      </c>
      <c r="D252" t="s">
        <v>48</v>
      </c>
      <c r="E252" t="s">
        <v>12</v>
      </c>
      <c r="F252" s="26">
        <v>8.6700000000000017</v>
      </c>
      <c r="G252" s="26">
        <v>21.6</v>
      </c>
      <c r="H252" s="26">
        <v>12.93</v>
      </c>
    </row>
    <row r="253" spans="1:8" x14ac:dyDescent="0.3">
      <c r="A253" s="42">
        <v>45416</v>
      </c>
      <c r="B253" s="53">
        <v>0.39722222222222198</v>
      </c>
      <c r="C253" t="s">
        <v>51</v>
      </c>
      <c r="D253" t="s">
        <v>49</v>
      </c>
      <c r="E253" t="s">
        <v>12</v>
      </c>
      <c r="F253" s="26">
        <v>11.08</v>
      </c>
      <c r="G253" s="26">
        <v>24.27</v>
      </c>
      <c r="H253" s="26">
        <v>13.19</v>
      </c>
    </row>
    <row r="254" spans="1:8" x14ac:dyDescent="0.3">
      <c r="A254" s="42">
        <v>45416</v>
      </c>
      <c r="B254" s="53">
        <v>0.40069444444444402</v>
      </c>
      <c r="C254" t="s">
        <v>86</v>
      </c>
      <c r="D254" t="s">
        <v>48</v>
      </c>
      <c r="E254" t="s">
        <v>12</v>
      </c>
      <c r="F254" s="26">
        <v>7.1999999999999993</v>
      </c>
      <c r="G254" s="26">
        <v>19.16</v>
      </c>
      <c r="H254" s="26">
        <v>11.96</v>
      </c>
    </row>
    <row r="255" spans="1:8" x14ac:dyDescent="0.3">
      <c r="A255" s="42">
        <v>45416</v>
      </c>
      <c r="B255" s="53">
        <v>0.40416666666666701</v>
      </c>
      <c r="C255" t="s">
        <v>65</v>
      </c>
      <c r="D255" t="s">
        <v>48</v>
      </c>
      <c r="E255" t="s">
        <v>12</v>
      </c>
      <c r="F255" s="26">
        <v>7.09</v>
      </c>
      <c r="G255" s="26">
        <v>18.23</v>
      </c>
      <c r="H255" s="26">
        <v>11.14</v>
      </c>
    </row>
    <row r="256" spans="1:8" x14ac:dyDescent="0.3">
      <c r="A256" s="42">
        <v>45416</v>
      </c>
      <c r="B256" s="53">
        <v>0.41875000000000001</v>
      </c>
      <c r="C256" t="s">
        <v>82</v>
      </c>
      <c r="D256" t="s">
        <v>48</v>
      </c>
      <c r="E256" t="s">
        <v>12</v>
      </c>
      <c r="F256" s="26">
        <v>8.4699999999999989</v>
      </c>
      <c r="G256" s="26">
        <v>21.88</v>
      </c>
      <c r="H256" s="26">
        <v>13.41</v>
      </c>
    </row>
    <row r="257" spans="1:8" x14ac:dyDescent="0.3">
      <c r="A257" s="42">
        <v>45416</v>
      </c>
      <c r="B257" s="53">
        <v>0.42361111111111099</v>
      </c>
      <c r="C257" t="s">
        <v>50</v>
      </c>
      <c r="D257" t="s">
        <v>49</v>
      </c>
      <c r="E257" t="s">
        <v>12</v>
      </c>
      <c r="F257" s="26">
        <v>10.690000000000001</v>
      </c>
      <c r="G257" s="26">
        <v>26.14</v>
      </c>
      <c r="H257" s="26">
        <v>15.45</v>
      </c>
    </row>
    <row r="258" spans="1:8" x14ac:dyDescent="0.3">
      <c r="A258" s="42">
        <v>45416</v>
      </c>
      <c r="B258" s="53">
        <v>0.42499999999999999</v>
      </c>
      <c r="C258" t="s">
        <v>95</v>
      </c>
      <c r="D258" t="s">
        <v>48</v>
      </c>
      <c r="E258" t="s">
        <v>12</v>
      </c>
      <c r="F258" s="26">
        <v>10.24</v>
      </c>
      <c r="G258" s="26">
        <v>25.3</v>
      </c>
      <c r="H258" s="26">
        <v>15.06</v>
      </c>
    </row>
    <row r="259" spans="1:8" x14ac:dyDescent="0.3">
      <c r="A259" s="42">
        <v>45416</v>
      </c>
      <c r="B259" s="53">
        <v>0.42638888888888898</v>
      </c>
      <c r="C259" t="s">
        <v>140</v>
      </c>
      <c r="D259" t="s">
        <v>49</v>
      </c>
      <c r="E259" t="s">
        <v>12</v>
      </c>
      <c r="F259" s="26">
        <v>7</v>
      </c>
      <c r="G259" s="26">
        <v>18.57</v>
      </c>
      <c r="H259" s="26">
        <v>11.57</v>
      </c>
    </row>
    <row r="260" spans="1:8" x14ac:dyDescent="0.3">
      <c r="A260" s="42">
        <v>45416</v>
      </c>
      <c r="B260" s="53">
        <v>0.43402777777777801</v>
      </c>
      <c r="C260" t="s">
        <v>134</v>
      </c>
      <c r="D260" t="s">
        <v>48</v>
      </c>
      <c r="E260" t="s">
        <v>12</v>
      </c>
      <c r="F260" s="26">
        <v>11.94</v>
      </c>
      <c r="G260" s="26">
        <v>27.11</v>
      </c>
      <c r="H260" s="26">
        <v>15.17</v>
      </c>
    </row>
    <row r="261" spans="1:8" x14ac:dyDescent="0.3">
      <c r="A261" s="42">
        <v>45416</v>
      </c>
      <c r="B261" s="53">
        <v>0.44861111111111102</v>
      </c>
      <c r="C261" t="s">
        <v>69</v>
      </c>
      <c r="D261" t="s">
        <v>48</v>
      </c>
      <c r="E261" t="s">
        <v>12</v>
      </c>
      <c r="F261" s="26">
        <v>8.6300000000000008</v>
      </c>
      <c r="G261" s="26">
        <v>20.57</v>
      </c>
      <c r="H261" s="26">
        <v>11.94</v>
      </c>
    </row>
    <row r="262" spans="1:8" x14ac:dyDescent="0.3">
      <c r="A262" s="42">
        <v>45416</v>
      </c>
      <c r="B262" s="53">
        <v>0.45069444444444401</v>
      </c>
      <c r="C262" t="s">
        <v>126</v>
      </c>
      <c r="D262" t="s">
        <v>48</v>
      </c>
      <c r="E262" t="s">
        <v>12</v>
      </c>
      <c r="F262" s="26">
        <v>4.5999999999999996</v>
      </c>
      <c r="G262" s="26">
        <v>12.42</v>
      </c>
      <c r="H262" s="26">
        <v>7.82</v>
      </c>
    </row>
    <row r="263" spans="1:8" x14ac:dyDescent="0.3">
      <c r="A263" s="42">
        <v>45416</v>
      </c>
      <c r="B263" s="53">
        <v>0.45138888888888901</v>
      </c>
      <c r="C263" t="s">
        <v>165</v>
      </c>
      <c r="D263" t="s">
        <v>48</v>
      </c>
      <c r="E263" t="s">
        <v>12</v>
      </c>
      <c r="F263" s="26">
        <v>10.7</v>
      </c>
      <c r="G263" s="26">
        <v>25.74</v>
      </c>
      <c r="H263" s="26">
        <v>15.04</v>
      </c>
    </row>
    <row r="264" spans="1:8" x14ac:dyDescent="0.3">
      <c r="A264" s="42">
        <v>45416</v>
      </c>
      <c r="B264" s="53">
        <v>0.452083333333333</v>
      </c>
      <c r="C264" t="s">
        <v>68</v>
      </c>
      <c r="D264" t="s">
        <v>48</v>
      </c>
      <c r="E264" t="s">
        <v>12</v>
      </c>
      <c r="F264" s="26">
        <v>7.84</v>
      </c>
      <c r="G264" s="26">
        <v>20.77</v>
      </c>
      <c r="H264" s="26">
        <v>12.93</v>
      </c>
    </row>
    <row r="265" spans="1:8" x14ac:dyDescent="0.3">
      <c r="A265" s="42">
        <v>45416</v>
      </c>
      <c r="B265" s="53">
        <v>0.45486111111111099</v>
      </c>
      <c r="C265" t="s">
        <v>58</v>
      </c>
      <c r="D265" t="s">
        <v>49</v>
      </c>
      <c r="E265" t="s">
        <v>12</v>
      </c>
      <c r="F265" s="26">
        <v>7.4799999999999986</v>
      </c>
      <c r="G265" s="26">
        <v>19.989999999999998</v>
      </c>
      <c r="H265" s="26">
        <v>12.51</v>
      </c>
    </row>
    <row r="266" spans="1:8" x14ac:dyDescent="0.3">
      <c r="A266" s="42">
        <v>45416</v>
      </c>
      <c r="B266" s="53">
        <v>0.45624999999999999</v>
      </c>
      <c r="C266" t="s">
        <v>96</v>
      </c>
      <c r="D266" t="s">
        <v>48</v>
      </c>
      <c r="E266" t="s">
        <v>12</v>
      </c>
      <c r="F266" s="26">
        <v>4.34</v>
      </c>
      <c r="G266" s="26">
        <v>12.65</v>
      </c>
      <c r="H266" s="26">
        <v>8.31</v>
      </c>
    </row>
    <row r="267" spans="1:8" x14ac:dyDescent="0.3">
      <c r="A267" s="42">
        <v>45416</v>
      </c>
      <c r="B267" s="53">
        <v>0.45694444444444399</v>
      </c>
      <c r="C267" t="s">
        <v>102</v>
      </c>
      <c r="D267" t="s">
        <v>48</v>
      </c>
      <c r="E267" t="s">
        <v>12</v>
      </c>
      <c r="F267" s="26">
        <v>4.370000000000001</v>
      </c>
      <c r="G267" s="26">
        <v>12.72</v>
      </c>
      <c r="H267" s="26">
        <v>8.35</v>
      </c>
    </row>
    <row r="268" spans="1:8" x14ac:dyDescent="0.3">
      <c r="A268" s="42">
        <v>45416</v>
      </c>
      <c r="B268" s="53">
        <v>0.45763888888888898</v>
      </c>
      <c r="C268" t="s">
        <v>43</v>
      </c>
      <c r="D268" t="s">
        <v>48</v>
      </c>
      <c r="E268" t="s">
        <v>12</v>
      </c>
      <c r="F268" s="26">
        <v>7.25</v>
      </c>
      <c r="G268" s="26">
        <v>19.29</v>
      </c>
      <c r="H268" s="26">
        <v>12.04</v>
      </c>
    </row>
    <row r="269" spans="1:8" x14ac:dyDescent="0.3">
      <c r="A269" s="42">
        <v>45416</v>
      </c>
      <c r="B269" s="53">
        <v>0.46736111111111101</v>
      </c>
      <c r="C269" t="s">
        <v>63</v>
      </c>
      <c r="D269" t="s">
        <v>49</v>
      </c>
      <c r="E269" t="s">
        <v>12</v>
      </c>
      <c r="F269" s="26">
        <v>9.73</v>
      </c>
      <c r="G269" s="26">
        <v>21.96</v>
      </c>
      <c r="H269" s="26">
        <v>12.23</v>
      </c>
    </row>
    <row r="270" spans="1:8" x14ac:dyDescent="0.3">
      <c r="A270" s="42">
        <v>45416</v>
      </c>
      <c r="B270" s="53">
        <v>0.47152777777777799</v>
      </c>
      <c r="C270" t="s">
        <v>39</v>
      </c>
      <c r="D270" t="s">
        <v>48</v>
      </c>
      <c r="E270" t="s">
        <v>12</v>
      </c>
      <c r="F270" s="26">
        <v>10.940000000000001</v>
      </c>
      <c r="G270" s="26">
        <v>25.8</v>
      </c>
      <c r="H270" s="26">
        <v>14.86</v>
      </c>
    </row>
    <row r="271" spans="1:8" x14ac:dyDescent="0.3">
      <c r="A271" s="42">
        <v>45416</v>
      </c>
      <c r="B271" s="53">
        <v>0.47222222222222199</v>
      </c>
      <c r="C271" t="s">
        <v>167</v>
      </c>
      <c r="D271" t="s">
        <v>49</v>
      </c>
      <c r="E271" t="s">
        <v>12</v>
      </c>
      <c r="F271" s="26">
        <v>6.1800000000000015</v>
      </c>
      <c r="G271" s="26">
        <v>16.920000000000002</v>
      </c>
      <c r="H271" s="26">
        <v>10.74</v>
      </c>
    </row>
    <row r="272" spans="1:8" x14ac:dyDescent="0.3">
      <c r="A272" s="42">
        <v>45416</v>
      </c>
      <c r="B272" s="53">
        <v>0.47847222222222202</v>
      </c>
      <c r="C272" t="s">
        <v>119</v>
      </c>
      <c r="D272" t="s">
        <v>48</v>
      </c>
      <c r="E272" t="s">
        <v>12</v>
      </c>
      <c r="F272" s="26">
        <v>8.2899999999999991</v>
      </c>
      <c r="G272" s="26">
        <v>21.22</v>
      </c>
      <c r="H272" s="26">
        <v>12.93</v>
      </c>
    </row>
    <row r="273" spans="1:8" x14ac:dyDescent="0.3">
      <c r="A273" s="42">
        <v>45416</v>
      </c>
      <c r="B273" s="53">
        <v>0.47986111111111102</v>
      </c>
      <c r="C273" t="s">
        <v>84</v>
      </c>
      <c r="D273" t="s">
        <v>48</v>
      </c>
      <c r="E273" t="s">
        <v>12</v>
      </c>
      <c r="F273" s="26">
        <v>9.4499999999999993</v>
      </c>
      <c r="G273" s="26">
        <v>22.45</v>
      </c>
      <c r="H273" s="26">
        <v>13</v>
      </c>
    </row>
    <row r="274" spans="1:8" x14ac:dyDescent="0.3">
      <c r="A274" s="42">
        <v>45416</v>
      </c>
      <c r="B274" s="53">
        <v>0.48611111111111099</v>
      </c>
      <c r="C274" t="s">
        <v>72</v>
      </c>
      <c r="D274" t="s">
        <v>48</v>
      </c>
      <c r="E274" t="s">
        <v>12</v>
      </c>
      <c r="F274" s="26">
        <v>7.990000000000002</v>
      </c>
      <c r="G274" s="26">
        <v>19.850000000000001</v>
      </c>
      <c r="H274" s="26">
        <v>11.86</v>
      </c>
    </row>
    <row r="275" spans="1:8" x14ac:dyDescent="0.3">
      <c r="A275" s="42">
        <v>45416</v>
      </c>
      <c r="B275" s="53">
        <v>0.49166666666666697</v>
      </c>
      <c r="C275" t="s">
        <v>60</v>
      </c>
      <c r="D275" t="s">
        <v>48</v>
      </c>
      <c r="E275" t="s">
        <v>12</v>
      </c>
      <c r="F275" s="26">
        <v>8.1000000000000014</v>
      </c>
      <c r="G275" s="26">
        <v>20.010000000000002</v>
      </c>
      <c r="H275" s="26">
        <v>11.91</v>
      </c>
    </row>
    <row r="276" spans="1:8" x14ac:dyDescent="0.3">
      <c r="A276" s="42">
        <v>45416</v>
      </c>
      <c r="B276" s="53">
        <v>0.49375000000000002</v>
      </c>
      <c r="C276" t="s">
        <v>103</v>
      </c>
      <c r="D276" t="s">
        <v>49</v>
      </c>
      <c r="E276" t="s">
        <v>12</v>
      </c>
      <c r="F276" s="26">
        <v>12.46</v>
      </c>
      <c r="G276" s="26">
        <v>27</v>
      </c>
      <c r="H276" s="26">
        <v>14.54</v>
      </c>
    </row>
    <row r="277" spans="1:8" x14ac:dyDescent="0.3">
      <c r="A277" s="42">
        <v>45416</v>
      </c>
      <c r="B277" s="53">
        <v>0.49791666666666701</v>
      </c>
      <c r="C277" t="s">
        <v>59</v>
      </c>
      <c r="D277" t="s">
        <v>48</v>
      </c>
      <c r="E277" t="s">
        <v>12</v>
      </c>
      <c r="F277" s="26">
        <v>4.72</v>
      </c>
      <c r="G277" s="26">
        <v>12.53</v>
      </c>
      <c r="H277" s="26">
        <v>7.81</v>
      </c>
    </row>
    <row r="278" spans="1:8" x14ac:dyDescent="0.3">
      <c r="A278" s="42">
        <v>45416</v>
      </c>
      <c r="B278" s="53">
        <v>0.49861111111111101</v>
      </c>
      <c r="C278" t="s">
        <v>148</v>
      </c>
      <c r="D278" t="s">
        <v>48</v>
      </c>
      <c r="E278" t="s">
        <v>12</v>
      </c>
      <c r="F278" s="26">
        <v>7.1</v>
      </c>
      <c r="G278" s="26">
        <v>18.82</v>
      </c>
      <c r="H278" s="26">
        <v>11.72</v>
      </c>
    </row>
    <row r="279" spans="1:8" x14ac:dyDescent="0.3">
      <c r="A279" s="42">
        <v>45416</v>
      </c>
      <c r="B279" s="53">
        <v>0.50208333333333299</v>
      </c>
      <c r="C279" t="s">
        <v>162</v>
      </c>
      <c r="D279" t="s">
        <v>48</v>
      </c>
      <c r="E279" t="s">
        <v>12</v>
      </c>
      <c r="F279" s="26">
        <v>11.14</v>
      </c>
      <c r="G279" s="26">
        <v>26.16</v>
      </c>
      <c r="H279" s="26">
        <v>15.02</v>
      </c>
    </row>
    <row r="280" spans="1:8" x14ac:dyDescent="0.3">
      <c r="A280" s="42">
        <v>45416</v>
      </c>
      <c r="B280" s="53">
        <v>0.54861111111111105</v>
      </c>
      <c r="C280" t="s">
        <v>66</v>
      </c>
      <c r="D280" t="s">
        <v>48</v>
      </c>
      <c r="E280" t="s">
        <v>12</v>
      </c>
      <c r="F280" s="26">
        <v>7.370000000000001</v>
      </c>
      <c r="G280" s="26">
        <v>20.76</v>
      </c>
      <c r="H280" s="26">
        <v>13.39</v>
      </c>
    </row>
    <row r="281" spans="1:8" x14ac:dyDescent="0.3">
      <c r="A281" s="42">
        <v>45416</v>
      </c>
      <c r="B281" s="53">
        <v>0.55138888888888904</v>
      </c>
      <c r="C281" t="s">
        <v>40</v>
      </c>
      <c r="D281" t="s">
        <v>48</v>
      </c>
      <c r="E281" t="s">
        <v>12</v>
      </c>
      <c r="F281" s="26">
        <v>12.069999999999999</v>
      </c>
      <c r="G281" s="26">
        <v>27.81</v>
      </c>
      <c r="H281" s="26">
        <v>15.74</v>
      </c>
    </row>
    <row r="282" spans="1:8" x14ac:dyDescent="0.3">
      <c r="A282" s="42">
        <v>45416</v>
      </c>
      <c r="B282" s="53">
        <v>0.5625</v>
      </c>
      <c r="C282" t="s">
        <v>64</v>
      </c>
      <c r="D282" t="s">
        <v>48</v>
      </c>
      <c r="E282" t="s">
        <v>12</v>
      </c>
      <c r="F282" s="26">
        <v>13.219999999999999</v>
      </c>
      <c r="G282" s="26">
        <v>28.24</v>
      </c>
      <c r="H282" s="26">
        <v>15.02</v>
      </c>
    </row>
    <row r="283" spans="1:8" x14ac:dyDescent="0.3">
      <c r="A283" s="42">
        <v>45416</v>
      </c>
      <c r="B283" s="53">
        <v>0.56388888888888899</v>
      </c>
      <c r="C283" t="s">
        <v>80</v>
      </c>
      <c r="D283" t="s">
        <v>48</v>
      </c>
      <c r="E283" t="s">
        <v>12</v>
      </c>
      <c r="F283" s="26">
        <v>8.2600000000000016</v>
      </c>
      <c r="G283" s="26">
        <v>21.53</v>
      </c>
      <c r="H283" s="26">
        <v>13.27</v>
      </c>
    </row>
    <row r="284" spans="1:8" x14ac:dyDescent="0.3">
      <c r="A284" s="42">
        <v>45416</v>
      </c>
      <c r="B284" s="53">
        <v>0.56458333333333299</v>
      </c>
      <c r="C284" t="s">
        <v>127</v>
      </c>
      <c r="D284" t="s">
        <v>48</v>
      </c>
      <c r="E284" t="s">
        <v>12</v>
      </c>
      <c r="F284" s="26">
        <v>5.1099999999999994</v>
      </c>
      <c r="G284" s="26">
        <v>16.7</v>
      </c>
      <c r="H284" s="26">
        <v>11.59</v>
      </c>
    </row>
    <row r="285" spans="1:8" x14ac:dyDescent="0.3">
      <c r="A285" s="42">
        <v>45416</v>
      </c>
      <c r="B285" s="53">
        <v>0.57291666666666696</v>
      </c>
      <c r="C285" t="s">
        <v>71</v>
      </c>
      <c r="D285" t="s">
        <v>48</v>
      </c>
      <c r="E285" t="s">
        <v>12</v>
      </c>
      <c r="F285" s="26">
        <v>7.57</v>
      </c>
      <c r="G285" s="26">
        <v>21</v>
      </c>
      <c r="H285" s="26">
        <v>13.43</v>
      </c>
    </row>
    <row r="286" spans="1:8" x14ac:dyDescent="0.3">
      <c r="A286" s="42">
        <v>45416</v>
      </c>
      <c r="B286" s="53">
        <v>0.57569444444444395</v>
      </c>
      <c r="C286" t="s">
        <v>136</v>
      </c>
      <c r="D286" t="s">
        <v>48</v>
      </c>
      <c r="E286" t="s">
        <v>12</v>
      </c>
      <c r="F286" s="26">
        <v>5.740000000000002</v>
      </c>
      <c r="G286" s="26">
        <v>17.100000000000001</v>
      </c>
      <c r="H286" s="26">
        <v>11.36</v>
      </c>
    </row>
    <row r="287" spans="1:8" x14ac:dyDescent="0.3">
      <c r="A287" s="42">
        <v>45416</v>
      </c>
      <c r="B287" s="53">
        <v>0.57638888888888895</v>
      </c>
      <c r="C287" t="s">
        <v>70</v>
      </c>
      <c r="D287" t="s">
        <v>48</v>
      </c>
      <c r="E287" t="s">
        <v>12</v>
      </c>
      <c r="F287" s="26">
        <v>10.389999999999999</v>
      </c>
      <c r="G287" s="26">
        <v>25.4</v>
      </c>
      <c r="H287" s="26">
        <v>15.01</v>
      </c>
    </row>
    <row r="288" spans="1:8" x14ac:dyDescent="0.3">
      <c r="A288" s="42">
        <v>45416</v>
      </c>
      <c r="B288" s="53">
        <v>0.57708333333333295</v>
      </c>
      <c r="C288" t="s">
        <v>101</v>
      </c>
      <c r="D288" t="s">
        <v>48</v>
      </c>
      <c r="E288" t="s">
        <v>12</v>
      </c>
      <c r="F288" s="26">
        <v>3.3599999999999994</v>
      </c>
      <c r="G288" s="26">
        <v>11.62</v>
      </c>
      <c r="H288" s="26">
        <v>8.26</v>
      </c>
    </row>
    <row r="289" spans="1:8" x14ac:dyDescent="0.3">
      <c r="A289" s="42">
        <v>45416</v>
      </c>
      <c r="B289" s="53">
        <v>0.57847222222222205</v>
      </c>
      <c r="C289" t="s">
        <v>86</v>
      </c>
      <c r="D289" t="s">
        <v>48</v>
      </c>
      <c r="E289" t="s">
        <v>12</v>
      </c>
      <c r="F289" s="26">
        <v>6.2300000000000022</v>
      </c>
      <c r="G289" s="26">
        <v>18.100000000000001</v>
      </c>
      <c r="H289" s="26">
        <v>11.87</v>
      </c>
    </row>
    <row r="290" spans="1:8" x14ac:dyDescent="0.3">
      <c r="A290" s="42">
        <v>45416</v>
      </c>
      <c r="B290" s="53">
        <v>0.57916666666666705</v>
      </c>
      <c r="C290" t="s">
        <v>83</v>
      </c>
      <c r="D290" t="s">
        <v>48</v>
      </c>
      <c r="E290" t="s">
        <v>12</v>
      </c>
      <c r="F290" s="26">
        <v>5.84</v>
      </c>
      <c r="G290" s="26">
        <v>17.7</v>
      </c>
      <c r="H290" s="26">
        <v>11.86</v>
      </c>
    </row>
    <row r="291" spans="1:8" x14ac:dyDescent="0.3">
      <c r="A291" s="42">
        <v>45416</v>
      </c>
      <c r="B291" s="53">
        <v>0.57986111111111105</v>
      </c>
      <c r="C291" t="s">
        <v>51</v>
      </c>
      <c r="D291" t="s">
        <v>49</v>
      </c>
      <c r="E291" t="s">
        <v>12</v>
      </c>
      <c r="F291" s="26">
        <v>8.24</v>
      </c>
      <c r="G291" s="26">
        <v>20.91</v>
      </c>
      <c r="H291" s="26">
        <v>12.67</v>
      </c>
    </row>
    <row r="292" spans="1:8" x14ac:dyDescent="0.3">
      <c r="A292" s="42">
        <v>45416</v>
      </c>
      <c r="B292" s="53">
        <v>0.58055555555555605</v>
      </c>
      <c r="C292" t="s">
        <v>141</v>
      </c>
      <c r="D292" t="s">
        <v>48</v>
      </c>
      <c r="E292" t="s">
        <v>12</v>
      </c>
      <c r="F292" s="26">
        <v>2.5500000000000007</v>
      </c>
      <c r="G292" s="26">
        <v>9.1300000000000008</v>
      </c>
      <c r="H292" s="26">
        <v>6.58</v>
      </c>
    </row>
    <row r="293" spans="1:8" x14ac:dyDescent="0.3">
      <c r="A293" s="42">
        <v>45416</v>
      </c>
      <c r="B293" s="53">
        <v>0.58125000000000004</v>
      </c>
      <c r="C293" t="s">
        <v>44</v>
      </c>
      <c r="D293" t="s">
        <v>48</v>
      </c>
      <c r="E293" t="s">
        <v>12</v>
      </c>
      <c r="F293" s="26">
        <v>9.51</v>
      </c>
      <c r="G293" s="26">
        <v>21.39</v>
      </c>
      <c r="H293" s="26">
        <v>11.88</v>
      </c>
    </row>
    <row r="294" spans="1:8" x14ac:dyDescent="0.3">
      <c r="A294" s="42">
        <v>45416</v>
      </c>
      <c r="B294" s="53">
        <v>0.58402777777777803</v>
      </c>
      <c r="C294" t="s">
        <v>85</v>
      </c>
      <c r="D294" t="s">
        <v>48</v>
      </c>
      <c r="E294" t="s">
        <v>12</v>
      </c>
      <c r="F294" s="26">
        <v>7.1</v>
      </c>
      <c r="G294" s="26">
        <v>19.5</v>
      </c>
      <c r="H294" s="26">
        <v>12.4</v>
      </c>
    </row>
    <row r="295" spans="1:8" x14ac:dyDescent="0.3">
      <c r="A295" s="42">
        <v>45416</v>
      </c>
      <c r="B295" s="53">
        <v>0.59027777777777801</v>
      </c>
      <c r="C295" t="s">
        <v>73</v>
      </c>
      <c r="D295" t="s">
        <v>49</v>
      </c>
      <c r="E295" t="s">
        <v>12</v>
      </c>
      <c r="F295" s="26">
        <v>6.4500000000000011</v>
      </c>
      <c r="G295" s="26">
        <v>19.23</v>
      </c>
      <c r="H295" s="26">
        <v>12.78</v>
      </c>
    </row>
    <row r="296" spans="1:8" x14ac:dyDescent="0.3">
      <c r="A296" s="42">
        <v>45416</v>
      </c>
      <c r="B296" s="53">
        <v>0.60208333333333297</v>
      </c>
      <c r="C296" t="s">
        <v>75</v>
      </c>
      <c r="D296" t="s">
        <v>48</v>
      </c>
      <c r="E296" t="s">
        <v>12</v>
      </c>
      <c r="F296" s="26">
        <v>8.7399999999999984</v>
      </c>
      <c r="G296" s="26">
        <v>23.56</v>
      </c>
      <c r="H296" s="26">
        <v>14.82</v>
      </c>
    </row>
    <row r="297" spans="1:8" x14ac:dyDescent="0.3">
      <c r="A297" s="42">
        <v>45416</v>
      </c>
      <c r="B297" s="53">
        <v>0.60277777777777797</v>
      </c>
      <c r="C297" t="s">
        <v>100</v>
      </c>
      <c r="D297" t="s">
        <v>48</v>
      </c>
      <c r="E297" t="s">
        <v>12</v>
      </c>
      <c r="F297" s="26">
        <v>6.3999999999999986</v>
      </c>
      <c r="G297" s="26">
        <v>19.7</v>
      </c>
      <c r="H297" s="26">
        <v>13.3</v>
      </c>
    </row>
    <row r="298" spans="1:8" x14ac:dyDescent="0.3">
      <c r="A298" s="42">
        <v>45416</v>
      </c>
      <c r="B298" s="53">
        <v>0.60347222222222197</v>
      </c>
      <c r="C298" t="s">
        <v>39</v>
      </c>
      <c r="D298" t="s">
        <v>48</v>
      </c>
      <c r="E298" t="s">
        <v>12</v>
      </c>
      <c r="F298" s="26">
        <v>7.4799999999999986</v>
      </c>
      <c r="G298" s="26">
        <v>22.56</v>
      </c>
      <c r="H298" s="26">
        <v>15.08</v>
      </c>
    </row>
    <row r="299" spans="1:8" x14ac:dyDescent="0.3">
      <c r="A299" s="42">
        <v>45416</v>
      </c>
      <c r="B299" s="53">
        <v>0.60555555555555596</v>
      </c>
      <c r="C299" t="s">
        <v>65</v>
      </c>
      <c r="D299" t="s">
        <v>48</v>
      </c>
      <c r="E299" t="s">
        <v>12</v>
      </c>
      <c r="F299" s="26">
        <v>5.9500000000000011</v>
      </c>
      <c r="G299" s="26">
        <v>16.96</v>
      </c>
      <c r="H299" s="26">
        <v>11.01</v>
      </c>
    </row>
    <row r="300" spans="1:8" x14ac:dyDescent="0.3">
      <c r="A300" s="42">
        <v>45416</v>
      </c>
      <c r="B300" s="53">
        <v>0.60624999999999996</v>
      </c>
      <c r="C300" t="s">
        <v>72</v>
      </c>
      <c r="D300" t="s">
        <v>48</v>
      </c>
      <c r="E300" t="s">
        <v>12</v>
      </c>
      <c r="F300" s="26">
        <v>3.4800000000000004</v>
      </c>
      <c r="G300" s="26">
        <v>15.32</v>
      </c>
      <c r="H300" s="26">
        <v>11.84</v>
      </c>
    </row>
    <row r="301" spans="1:8" x14ac:dyDescent="0.3">
      <c r="A301" s="42">
        <v>45416</v>
      </c>
      <c r="B301" s="53">
        <v>0.60763888888888895</v>
      </c>
      <c r="C301" t="s">
        <v>42</v>
      </c>
      <c r="D301" t="s">
        <v>48</v>
      </c>
      <c r="E301" t="s">
        <v>12</v>
      </c>
      <c r="F301" s="26">
        <v>7.5700000000000021</v>
      </c>
      <c r="G301" s="26">
        <v>20.350000000000001</v>
      </c>
      <c r="H301" s="26">
        <v>12.78</v>
      </c>
    </row>
    <row r="302" spans="1:8" x14ac:dyDescent="0.3">
      <c r="A302" s="42">
        <v>45416</v>
      </c>
      <c r="B302" s="53">
        <v>0.60972222222222205</v>
      </c>
      <c r="C302" t="s">
        <v>96</v>
      </c>
      <c r="D302" t="s">
        <v>48</v>
      </c>
      <c r="E302" t="s">
        <v>12</v>
      </c>
      <c r="F302" s="26">
        <v>3.2200000000000006</v>
      </c>
      <c r="G302" s="26">
        <v>11.41</v>
      </c>
      <c r="H302" s="26">
        <v>8.19</v>
      </c>
    </row>
    <row r="303" spans="1:8" x14ac:dyDescent="0.3">
      <c r="A303" s="42">
        <v>45416</v>
      </c>
      <c r="B303" s="53">
        <v>0.61041666666666705</v>
      </c>
      <c r="C303" t="s">
        <v>50</v>
      </c>
      <c r="D303" t="s">
        <v>49</v>
      </c>
      <c r="E303" t="s">
        <v>12</v>
      </c>
      <c r="F303" s="26">
        <v>9.0000000000000018</v>
      </c>
      <c r="G303" s="26">
        <v>24.35</v>
      </c>
      <c r="H303" s="26">
        <v>15.35</v>
      </c>
    </row>
    <row r="304" spans="1:8" x14ac:dyDescent="0.3">
      <c r="A304" s="42">
        <v>45416</v>
      </c>
      <c r="B304" s="53">
        <v>0.61111111111111105</v>
      </c>
      <c r="C304" t="s">
        <v>43</v>
      </c>
      <c r="D304" t="s">
        <v>48</v>
      </c>
      <c r="E304" t="s">
        <v>12</v>
      </c>
      <c r="F304" s="26">
        <v>5.3800000000000026</v>
      </c>
      <c r="G304" s="26">
        <v>17.420000000000002</v>
      </c>
      <c r="H304" s="26">
        <v>12.04</v>
      </c>
    </row>
    <row r="305" spans="1:8" x14ac:dyDescent="0.3">
      <c r="A305" s="42">
        <v>45416</v>
      </c>
      <c r="B305" s="53">
        <v>0.61180555555555605</v>
      </c>
      <c r="C305" t="s">
        <v>126</v>
      </c>
      <c r="D305" t="s">
        <v>48</v>
      </c>
      <c r="E305" t="s">
        <v>12</v>
      </c>
      <c r="F305" s="26">
        <v>1.4899999999999993</v>
      </c>
      <c r="G305" s="26">
        <v>9.27</v>
      </c>
      <c r="H305" s="26">
        <v>7.78</v>
      </c>
    </row>
    <row r="306" spans="1:8" x14ac:dyDescent="0.3">
      <c r="A306" s="42">
        <v>45416</v>
      </c>
      <c r="B306" s="53">
        <v>0.61250000000000004</v>
      </c>
      <c r="C306" t="s">
        <v>69</v>
      </c>
      <c r="D306" t="s">
        <v>48</v>
      </c>
      <c r="E306" t="s">
        <v>12</v>
      </c>
      <c r="F306" s="26">
        <v>7.5299999999999994</v>
      </c>
      <c r="G306" s="26">
        <v>19.52</v>
      </c>
      <c r="H306" s="26">
        <v>11.99</v>
      </c>
    </row>
    <row r="307" spans="1:8" x14ac:dyDescent="0.3">
      <c r="A307" s="42">
        <v>45416</v>
      </c>
      <c r="B307" s="53">
        <v>0.61319444444444504</v>
      </c>
      <c r="C307" t="s">
        <v>102</v>
      </c>
      <c r="D307" t="s">
        <v>48</v>
      </c>
      <c r="E307" t="s">
        <v>12</v>
      </c>
      <c r="F307" s="26">
        <v>2.2899999999999991</v>
      </c>
      <c r="G307" s="26">
        <v>10.61</v>
      </c>
      <c r="H307" s="26">
        <v>8.32</v>
      </c>
    </row>
    <row r="308" spans="1:8" x14ac:dyDescent="0.3">
      <c r="A308" s="42">
        <v>45416</v>
      </c>
      <c r="B308" s="53">
        <v>0.61388888888888904</v>
      </c>
      <c r="C308" t="s">
        <v>54</v>
      </c>
      <c r="D308" t="s">
        <v>49</v>
      </c>
      <c r="E308" t="s">
        <v>12</v>
      </c>
      <c r="F308" s="26">
        <v>8.49</v>
      </c>
      <c r="G308" s="26">
        <v>20.93</v>
      </c>
      <c r="H308" s="26">
        <v>12.44</v>
      </c>
    </row>
    <row r="309" spans="1:8" x14ac:dyDescent="0.3">
      <c r="A309" s="42">
        <v>45416</v>
      </c>
      <c r="B309" s="53">
        <v>0.61458333333333304</v>
      </c>
      <c r="C309" t="s">
        <v>82</v>
      </c>
      <c r="D309" t="s">
        <v>48</v>
      </c>
      <c r="E309" t="s">
        <v>12</v>
      </c>
      <c r="F309" s="26">
        <v>7.3800000000000008</v>
      </c>
      <c r="G309" s="26">
        <v>20.53</v>
      </c>
      <c r="H309" s="26">
        <v>13.15</v>
      </c>
    </row>
    <row r="310" spans="1:8" x14ac:dyDescent="0.3">
      <c r="A310" s="42">
        <v>45416</v>
      </c>
      <c r="B310" s="53">
        <v>0.61527777777777803</v>
      </c>
      <c r="C310" t="s">
        <v>140</v>
      </c>
      <c r="D310" t="s">
        <v>49</v>
      </c>
      <c r="E310" t="s">
        <v>12</v>
      </c>
      <c r="F310" s="26">
        <v>3.8200000000000003</v>
      </c>
      <c r="G310" s="26">
        <v>15.15</v>
      </c>
      <c r="H310" s="26">
        <v>11.33</v>
      </c>
    </row>
    <row r="311" spans="1:8" x14ac:dyDescent="0.3">
      <c r="A311" s="42">
        <v>45416</v>
      </c>
      <c r="B311" s="53">
        <v>0.61597222222222203</v>
      </c>
      <c r="C311" t="s">
        <v>40</v>
      </c>
      <c r="D311" t="s">
        <v>48</v>
      </c>
      <c r="E311" t="s">
        <v>12</v>
      </c>
      <c r="F311" s="26">
        <v>3.870000000000001</v>
      </c>
      <c r="G311" s="26">
        <v>19.23</v>
      </c>
      <c r="H311" s="26">
        <v>15.36</v>
      </c>
    </row>
    <row r="312" spans="1:8" x14ac:dyDescent="0.3">
      <c r="A312" s="42">
        <v>45416</v>
      </c>
      <c r="B312" s="53">
        <v>0.61666666666666703</v>
      </c>
      <c r="C312" t="s">
        <v>68</v>
      </c>
      <c r="D312" t="s">
        <v>48</v>
      </c>
      <c r="E312" t="s">
        <v>12</v>
      </c>
      <c r="F312" s="26">
        <v>5.4499999999999993</v>
      </c>
      <c r="G312" s="26">
        <v>18.489999999999998</v>
      </c>
      <c r="H312" s="26">
        <v>13.04</v>
      </c>
    </row>
    <row r="313" spans="1:8" x14ac:dyDescent="0.3">
      <c r="A313" s="42">
        <v>45416</v>
      </c>
      <c r="B313" s="53">
        <v>0.61736111111111103</v>
      </c>
      <c r="C313" t="s">
        <v>156</v>
      </c>
      <c r="D313" t="s">
        <v>48</v>
      </c>
      <c r="E313" t="s">
        <v>12</v>
      </c>
      <c r="F313" s="26">
        <v>3.330000000000001</v>
      </c>
      <c r="G313" s="26">
        <v>11.21</v>
      </c>
      <c r="H313" s="26">
        <v>7.88</v>
      </c>
    </row>
    <row r="314" spans="1:8" x14ac:dyDescent="0.3">
      <c r="A314" s="42">
        <v>45416</v>
      </c>
      <c r="B314" s="53">
        <v>0.61805555555555602</v>
      </c>
      <c r="C314" t="s">
        <v>163</v>
      </c>
      <c r="D314" t="s">
        <v>55</v>
      </c>
      <c r="E314" t="s">
        <v>38</v>
      </c>
      <c r="F314" s="26">
        <v>2.3200000000000003</v>
      </c>
      <c r="G314" s="26">
        <v>10</v>
      </c>
      <c r="H314" s="26">
        <v>7.68</v>
      </c>
    </row>
    <row r="315" spans="1:8" x14ac:dyDescent="0.3">
      <c r="A315" s="42">
        <v>45416</v>
      </c>
      <c r="B315" s="53">
        <v>0.65208333333333302</v>
      </c>
      <c r="C315" t="s">
        <v>135</v>
      </c>
      <c r="D315" t="s">
        <v>48</v>
      </c>
      <c r="E315" t="s">
        <v>12</v>
      </c>
      <c r="F315" s="26">
        <v>4.3100000000000005</v>
      </c>
      <c r="G315" s="26">
        <v>17.46</v>
      </c>
      <c r="H315" s="26">
        <v>13.15</v>
      </c>
    </row>
    <row r="316" spans="1:8" x14ac:dyDescent="0.3">
      <c r="A316" s="42">
        <v>45416</v>
      </c>
      <c r="B316" s="53">
        <v>0.65763888888888899</v>
      </c>
      <c r="C316" t="s">
        <v>95</v>
      </c>
      <c r="D316" t="s">
        <v>48</v>
      </c>
      <c r="E316" t="s">
        <v>12</v>
      </c>
      <c r="F316" s="26">
        <v>7.5300000000000011</v>
      </c>
      <c r="G316" s="26">
        <v>22.37</v>
      </c>
      <c r="H316" s="26">
        <v>14.84</v>
      </c>
    </row>
    <row r="317" spans="1:8" x14ac:dyDescent="0.3">
      <c r="A317" s="42">
        <v>45416</v>
      </c>
      <c r="B317" s="53">
        <v>0.67361111111111105</v>
      </c>
      <c r="C317" t="s">
        <v>165</v>
      </c>
      <c r="D317" t="s">
        <v>48</v>
      </c>
      <c r="E317" t="s">
        <v>12</v>
      </c>
      <c r="F317" s="26">
        <v>3.0899999999999981</v>
      </c>
      <c r="G317" s="26">
        <v>18.22</v>
      </c>
      <c r="H317" s="26">
        <v>15.13</v>
      </c>
    </row>
    <row r="318" spans="1:8" x14ac:dyDescent="0.3">
      <c r="A318" s="42">
        <v>45416</v>
      </c>
      <c r="B318" s="53">
        <v>0.67430555555555605</v>
      </c>
      <c r="C318" t="s">
        <v>119</v>
      </c>
      <c r="D318" t="s">
        <v>48</v>
      </c>
      <c r="E318" t="s">
        <v>12</v>
      </c>
      <c r="F318" s="26">
        <v>5.51</v>
      </c>
      <c r="G318" s="26">
        <v>18.5</v>
      </c>
      <c r="H318" s="26">
        <v>12.99</v>
      </c>
    </row>
    <row r="319" spans="1:8" x14ac:dyDescent="0.3">
      <c r="A319" s="42">
        <v>45416</v>
      </c>
      <c r="B319" s="53">
        <v>0.686805555555556</v>
      </c>
      <c r="C319" t="s">
        <v>64</v>
      </c>
      <c r="D319" t="s">
        <v>48</v>
      </c>
      <c r="E319" t="s">
        <v>12</v>
      </c>
      <c r="F319" s="26">
        <v>6.3500000000000014</v>
      </c>
      <c r="G319" s="26">
        <v>21.01</v>
      </c>
      <c r="H319" s="26">
        <v>14.66</v>
      </c>
    </row>
    <row r="320" spans="1:8" x14ac:dyDescent="0.3">
      <c r="A320" s="42">
        <v>45416</v>
      </c>
      <c r="B320" s="53">
        <v>0.69374999999999998</v>
      </c>
      <c r="C320" t="s">
        <v>167</v>
      </c>
      <c r="D320" t="s">
        <v>49</v>
      </c>
      <c r="E320" t="s">
        <v>12</v>
      </c>
      <c r="F320" s="26">
        <v>6.9600000000000009</v>
      </c>
      <c r="G320" s="26">
        <v>17.66</v>
      </c>
      <c r="H320" s="26">
        <v>10.7</v>
      </c>
    </row>
    <row r="321" spans="1:8" x14ac:dyDescent="0.3">
      <c r="A321" s="42">
        <v>45416</v>
      </c>
      <c r="B321" s="53">
        <v>0.69444444444444398</v>
      </c>
      <c r="C321" t="s">
        <v>58</v>
      </c>
      <c r="D321" t="s">
        <v>49</v>
      </c>
      <c r="E321" t="s">
        <v>12</v>
      </c>
      <c r="F321" s="26">
        <v>6.4500000000000011</v>
      </c>
      <c r="G321" s="26">
        <v>19.03</v>
      </c>
      <c r="H321" s="26">
        <v>12.58</v>
      </c>
    </row>
    <row r="322" spans="1:8" x14ac:dyDescent="0.3">
      <c r="A322" s="42">
        <v>45416</v>
      </c>
      <c r="B322" s="53">
        <v>0.69861111111111096</v>
      </c>
      <c r="C322" t="s">
        <v>128</v>
      </c>
      <c r="D322" t="s">
        <v>55</v>
      </c>
      <c r="E322" t="s">
        <v>38</v>
      </c>
      <c r="F322" s="26">
        <v>2.62</v>
      </c>
      <c r="G322" s="26">
        <v>10.15</v>
      </c>
      <c r="H322" s="26">
        <v>7.53</v>
      </c>
    </row>
    <row r="323" spans="1:8" x14ac:dyDescent="0.3">
      <c r="A323" s="42">
        <v>45416</v>
      </c>
      <c r="B323" s="53">
        <v>0.69930555555555596</v>
      </c>
      <c r="C323" t="s">
        <v>63</v>
      </c>
      <c r="D323" t="s">
        <v>49</v>
      </c>
      <c r="E323" t="s">
        <v>12</v>
      </c>
      <c r="F323" s="26">
        <v>7.0299999999999994</v>
      </c>
      <c r="G323" s="26">
        <v>19.27</v>
      </c>
      <c r="H323" s="26">
        <v>12.24</v>
      </c>
    </row>
    <row r="324" spans="1:8" x14ac:dyDescent="0.3">
      <c r="A324" s="42">
        <v>45416</v>
      </c>
      <c r="B324" s="53">
        <v>0.70972222222222203</v>
      </c>
      <c r="C324" t="s">
        <v>80</v>
      </c>
      <c r="D324" t="s">
        <v>48</v>
      </c>
      <c r="E324" t="s">
        <v>12</v>
      </c>
      <c r="F324" s="26">
        <v>6.73</v>
      </c>
      <c r="G324" s="26">
        <v>19.82</v>
      </c>
      <c r="H324" s="26">
        <v>13.09</v>
      </c>
    </row>
    <row r="325" spans="1:8" x14ac:dyDescent="0.3">
      <c r="A325" s="42">
        <v>45416</v>
      </c>
      <c r="B325" s="53">
        <v>0.71875</v>
      </c>
      <c r="C325" t="s">
        <v>70</v>
      </c>
      <c r="D325" t="s">
        <v>48</v>
      </c>
      <c r="E325" t="s">
        <v>12</v>
      </c>
      <c r="F325" s="26">
        <v>5.5</v>
      </c>
      <c r="G325" s="26">
        <v>20.52</v>
      </c>
      <c r="H325" s="26">
        <v>15.02</v>
      </c>
    </row>
    <row r="326" spans="1:8" x14ac:dyDescent="0.3">
      <c r="A326" s="42">
        <v>45416</v>
      </c>
      <c r="B326" s="53">
        <v>0.72569444444444398</v>
      </c>
      <c r="C326" t="s">
        <v>133</v>
      </c>
      <c r="D326" t="s">
        <v>55</v>
      </c>
      <c r="E326" t="s">
        <v>38</v>
      </c>
      <c r="F326" s="26">
        <v>2.080000000000001</v>
      </c>
      <c r="G326" s="26">
        <v>9.64</v>
      </c>
      <c r="H326" s="26">
        <v>7.56</v>
      </c>
    </row>
    <row r="327" spans="1:8" x14ac:dyDescent="0.3">
      <c r="A327" s="87">
        <v>45416</v>
      </c>
      <c r="B327" s="88">
        <v>0.74652777777777801</v>
      </c>
      <c r="C327" s="89" t="s">
        <v>99</v>
      </c>
      <c r="D327" s="90" t="s">
        <v>55</v>
      </c>
      <c r="E327" s="91" t="s">
        <v>38</v>
      </c>
      <c r="F327" s="92">
        <v>2.629999999999999</v>
      </c>
      <c r="G327" s="93">
        <v>10.199999999999999</v>
      </c>
      <c r="H327" s="94">
        <v>7.57</v>
      </c>
    </row>
    <row r="328" spans="1:8" x14ac:dyDescent="0.3">
      <c r="A328" s="87">
        <v>45417</v>
      </c>
      <c r="B328" s="88">
        <v>0.30763888888888902</v>
      </c>
      <c r="C328" s="89" t="s">
        <v>54</v>
      </c>
      <c r="D328" s="90" t="s">
        <v>49</v>
      </c>
      <c r="E328" s="91" t="s">
        <v>12</v>
      </c>
      <c r="F328" s="92">
        <v>9.0299999999999976</v>
      </c>
      <c r="G328" s="93">
        <v>21.58</v>
      </c>
      <c r="H328" s="94">
        <v>12.55</v>
      </c>
    </row>
    <row r="329" spans="1:8" x14ac:dyDescent="0.3">
      <c r="A329" s="87">
        <v>45417</v>
      </c>
      <c r="B329" s="88">
        <v>0.37986111111111098</v>
      </c>
      <c r="C329" s="89" t="s">
        <v>65</v>
      </c>
      <c r="D329" s="90" t="s">
        <v>48</v>
      </c>
      <c r="E329" s="91" t="s">
        <v>12</v>
      </c>
      <c r="F329" s="92">
        <v>6.8300000000000018</v>
      </c>
      <c r="G329" s="93">
        <v>18.010000000000002</v>
      </c>
      <c r="H329" s="94">
        <v>11.18</v>
      </c>
    </row>
    <row r="330" spans="1:8" x14ac:dyDescent="0.3">
      <c r="A330" s="87">
        <v>45417</v>
      </c>
      <c r="B330" s="88">
        <v>0.38333333333333303</v>
      </c>
      <c r="C330" s="89" t="s">
        <v>73</v>
      </c>
      <c r="D330" s="90" t="s">
        <v>49</v>
      </c>
      <c r="E330" s="91" t="s">
        <v>12</v>
      </c>
      <c r="F330" s="92">
        <v>7.2899999999999991</v>
      </c>
      <c r="G330" s="93">
        <v>20.09</v>
      </c>
      <c r="H330" s="94">
        <v>12.8</v>
      </c>
    </row>
    <row r="331" spans="1:8" x14ac:dyDescent="0.3">
      <c r="A331" s="87">
        <v>45417</v>
      </c>
      <c r="B331" s="88">
        <v>0.38611111111111102</v>
      </c>
      <c r="C331" s="89" t="s">
        <v>103</v>
      </c>
      <c r="D331" s="90" t="s">
        <v>49</v>
      </c>
      <c r="E331" s="91" t="s">
        <v>12</v>
      </c>
      <c r="F331" s="92">
        <v>11.21</v>
      </c>
      <c r="G331" s="93">
        <v>25.96</v>
      </c>
      <c r="H331" s="94">
        <v>14.75</v>
      </c>
    </row>
    <row r="332" spans="1:8" x14ac:dyDescent="0.3">
      <c r="A332" s="87">
        <v>45417</v>
      </c>
      <c r="B332" s="88">
        <v>0.390277777777778</v>
      </c>
      <c r="C332" s="89" t="s">
        <v>42</v>
      </c>
      <c r="D332" s="90" t="s">
        <v>48</v>
      </c>
      <c r="E332" s="91" t="s">
        <v>12</v>
      </c>
      <c r="F332" s="92">
        <v>8.6300000000000008</v>
      </c>
      <c r="G332" s="93">
        <v>21.62</v>
      </c>
      <c r="H332" s="94">
        <v>12.99</v>
      </c>
    </row>
    <row r="333" spans="1:8" x14ac:dyDescent="0.3">
      <c r="A333" s="87">
        <v>45417</v>
      </c>
      <c r="B333" s="88">
        <v>0.390972222222222</v>
      </c>
      <c r="C333" s="89" t="s">
        <v>51</v>
      </c>
      <c r="D333" s="90" t="s">
        <v>49</v>
      </c>
      <c r="E333" s="91" t="s">
        <v>12</v>
      </c>
      <c r="F333" s="92">
        <v>11.59</v>
      </c>
      <c r="G333" s="93">
        <v>24.5</v>
      </c>
      <c r="H333" s="94">
        <v>12.91</v>
      </c>
    </row>
    <row r="334" spans="1:8" x14ac:dyDescent="0.3">
      <c r="A334" s="87">
        <v>45417</v>
      </c>
      <c r="B334" s="88">
        <v>0.40902777777777799</v>
      </c>
      <c r="C334" s="89" t="s">
        <v>82</v>
      </c>
      <c r="D334" s="90" t="s">
        <v>48</v>
      </c>
      <c r="E334" s="91" t="s">
        <v>12</v>
      </c>
      <c r="F334" s="92">
        <v>9.24</v>
      </c>
      <c r="G334" s="93">
        <v>22.5</v>
      </c>
      <c r="H334" s="94">
        <v>13.26</v>
      </c>
    </row>
    <row r="335" spans="1:8" x14ac:dyDescent="0.3">
      <c r="A335" s="87">
        <v>45417</v>
      </c>
      <c r="B335" s="88">
        <v>0.40972222222222199</v>
      </c>
      <c r="C335" s="89" t="s">
        <v>86</v>
      </c>
      <c r="D335" s="90" t="s">
        <v>48</v>
      </c>
      <c r="E335" s="91" t="s">
        <v>12</v>
      </c>
      <c r="F335" s="92">
        <v>7.2999999999999989</v>
      </c>
      <c r="G335" s="93">
        <v>19.27</v>
      </c>
      <c r="H335" s="94">
        <v>11.97</v>
      </c>
    </row>
    <row r="336" spans="1:8" x14ac:dyDescent="0.3">
      <c r="A336" s="87">
        <v>45417</v>
      </c>
      <c r="B336" s="88">
        <v>0.41388888888888897</v>
      </c>
      <c r="C336" s="89" t="s">
        <v>134</v>
      </c>
      <c r="D336" s="90" t="s">
        <v>48</v>
      </c>
      <c r="E336" s="91" t="s">
        <v>12</v>
      </c>
      <c r="F336" s="92">
        <v>10.55</v>
      </c>
      <c r="G336" s="93">
        <v>25.46</v>
      </c>
      <c r="H336" s="94">
        <v>14.91</v>
      </c>
    </row>
    <row r="337" spans="1:8" x14ac:dyDescent="0.3">
      <c r="A337" s="87">
        <v>45417</v>
      </c>
      <c r="B337" s="88">
        <v>0.41736111111111102</v>
      </c>
      <c r="C337" s="89" t="s">
        <v>96</v>
      </c>
      <c r="D337" s="90" t="s">
        <v>48</v>
      </c>
      <c r="E337" s="91" t="s">
        <v>12</v>
      </c>
      <c r="F337" s="92">
        <v>3.33</v>
      </c>
      <c r="G337" s="93">
        <v>11.61</v>
      </c>
      <c r="H337" s="94">
        <v>8.2799999999999994</v>
      </c>
    </row>
    <row r="338" spans="1:8" x14ac:dyDescent="0.3">
      <c r="A338" s="87">
        <v>45417</v>
      </c>
      <c r="B338" s="88">
        <v>0.42986111111111103</v>
      </c>
      <c r="C338" s="89" t="s">
        <v>50</v>
      </c>
      <c r="D338" s="90" t="s">
        <v>49</v>
      </c>
      <c r="E338" s="91" t="s">
        <v>12</v>
      </c>
      <c r="F338" s="92">
        <v>12.54</v>
      </c>
      <c r="G338" s="93">
        <v>27.99</v>
      </c>
      <c r="H338" s="94">
        <v>15.45</v>
      </c>
    </row>
    <row r="339" spans="1:8" x14ac:dyDescent="0.3">
      <c r="A339" s="87">
        <v>45417</v>
      </c>
      <c r="B339" s="88">
        <v>0.43263888888888902</v>
      </c>
      <c r="C339" s="89" t="s">
        <v>95</v>
      </c>
      <c r="D339" s="90" t="s">
        <v>48</v>
      </c>
      <c r="E339" s="91" t="s">
        <v>12</v>
      </c>
      <c r="F339" s="92">
        <v>12.280000000000001</v>
      </c>
      <c r="G339" s="93">
        <v>27.17</v>
      </c>
      <c r="H339" s="94">
        <v>14.89</v>
      </c>
    </row>
    <row r="340" spans="1:8" x14ac:dyDescent="0.3">
      <c r="A340" s="87">
        <v>45417</v>
      </c>
      <c r="B340" s="88">
        <v>0.44513888888888897</v>
      </c>
      <c r="C340" s="89" t="s">
        <v>102</v>
      </c>
      <c r="D340" s="90" t="s">
        <v>48</v>
      </c>
      <c r="E340" s="91" t="s">
        <v>12</v>
      </c>
      <c r="F340" s="92">
        <v>4.08</v>
      </c>
      <c r="G340" s="93">
        <v>12.46</v>
      </c>
      <c r="H340" s="94">
        <v>8.3800000000000008</v>
      </c>
    </row>
    <row r="341" spans="1:8" x14ac:dyDescent="0.3">
      <c r="A341" s="87">
        <v>45417</v>
      </c>
      <c r="B341" s="88">
        <v>0.44652777777777802</v>
      </c>
      <c r="C341" s="89" t="s">
        <v>165</v>
      </c>
      <c r="D341" s="90" t="s">
        <v>48</v>
      </c>
      <c r="E341" s="91" t="s">
        <v>12</v>
      </c>
      <c r="F341" s="92">
        <v>9.89</v>
      </c>
      <c r="G341" s="93">
        <v>25.14</v>
      </c>
      <c r="H341" s="94">
        <v>15.25</v>
      </c>
    </row>
    <row r="342" spans="1:8" x14ac:dyDescent="0.3">
      <c r="A342" s="87">
        <v>45417</v>
      </c>
      <c r="B342" s="88">
        <v>0.44930555555555601</v>
      </c>
      <c r="C342" s="89" t="s">
        <v>72</v>
      </c>
      <c r="D342" s="90" t="s">
        <v>48</v>
      </c>
      <c r="E342" s="91" t="s">
        <v>12</v>
      </c>
      <c r="F342" s="92">
        <v>5.4499999999999993</v>
      </c>
      <c r="G342" s="93">
        <v>17.38</v>
      </c>
      <c r="H342" s="94">
        <v>11.93</v>
      </c>
    </row>
    <row r="343" spans="1:8" x14ac:dyDescent="0.3">
      <c r="A343" s="87">
        <v>45417</v>
      </c>
      <c r="B343" s="88">
        <v>0.453472222222222</v>
      </c>
      <c r="C343" s="89" t="s">
        <v>148</v>
      </c>
      <c r="D343" s="90" t="s">
        <v>48</v>
      </c>
      <c r="E343" s="91" t="s">
        <v>12</v>
      </c>
      <c r="F343" s="92">
        <v>6.49</v>
      </c>
      <c r="G343" s="93">
        <v>18.27</v>
      </c>
      <c r="H343" s="94">
        <v>11.78</v>
      </c>
    </row>
    <row r="344" spans="1:8" x14ac:dyDescent="0.3">
      <c r="A344" s="87">
        <v>45417</v>
      </c>
      <c r="B344" s="88">
        <v>0.45486111111111099</v>
      </c>
      <c r="C344" s="89" t="s">
        <v>68</v>
      </c>
      <c r="D344" s="90" t="s">
        <v>48</v>
      </c>
      <c r="E344" s="91" t="s">
        <v>12</v>
      </c>
      <c r="F344" s="92">
        <v>8.1399999999999988</v>
      </c>
      <c r="G344" s="93">
        <v>21.38</v>
      </c>
      <c r="H344" s="94">
        <v>13.24</v>
      </c>
    </row>
    <row r="345" spans="1:8" x14ac:dyDescent="0.3">
      <c r="A345" s="87">
        <v>45417</v>
      </c>
      <c r="B345" s="88">
        <v>0.45555555555555599</v>
      </c>
      <c r="C345" s="89" t="s">
        <v>44</v>
      </c>
      <c r="D345" s="90" t="s">
        <v>48</v>
      </c>
      <c r="E345" s="91" t="s">
        <v>12</v>
      </c>
      <c r="F345" s="92">
        <v>6.4599999999999991</v>
      </c>
      <c r="G345" s="93">
        <v>18.34</v>
      </c>
      <c r="H345" s="94">
        <v>11.88</v>
      </c>
    </row>
    <row r="346" spans="1:8" x14ac:dyDescent="0.3">
      <c r="A346" s="87">
        <v>45417</v>
      </c>
      <c r="B346" s="88">
        <v>0.45624999999999999</v>
      </c>
      <c r="C346" s="89" t="s">
        <v>40</v>
      </c>
      <c r="D346" s="90" t="s">
        <v>48</v>
      </c>
      <c r="E346" s="91" t="s">
        <v>12</v>
      </c>
      <c r="F346" s="92">
        <v>10.82</v>
      </c>
      <c r="G346" s="93">
        <v>26.07</v>
      </c>
      <c r="H346" s="94">
        <v>15.25</v>
      </c>
    </row>
    <row r="347" spans="1:8" x14ac:dyDescent="0.3">
      <c r="A347" s="87">
        <v>45417</v>
      </c>
      <c r="B347" s="88">
        <v>0.45694444444444399</v>
      </c>
      <c r="C347" s="89" t="s">
        <v>39</v>
      </c>
      <c r="D347" s="90" t="s">
        <v>48</v>
      </c>
      <c r="E347" s="91" t="s">
        <v>12</v>
      </c>
      <c r="F347" s="92">
        <v>12.050000000000002</v>
      </c>
      <c r="G347" s="93">
        <v>27.42</v>
      </c>
      <c r="H347" s="94">
        <v>15.37</v>
      </c>
    </row>
    <row r="348" spans="1:8" x14ac:dyDescent="0.3">
      <c r="A348" s="87">
        <v>45417</v>
      </c>
      <c r="B348" s="88">
        <v>0.45694444444444399</v>
      </c>
      <c r="C348" s="89" t="s">
        <v>167</v>
      </c>
      <c r="D348" s="90" t="s">
        <v>49</v>
      </c>
      <c r="E348" s="91" t="s">
        <v>12</v>
      </c>
      <c r="F348" s="92">
        <v>6.0400000000000009</v>
      </c>
      <c r="G348" s="93">
        <v>16.760000000000002</v>
      </c>
      <c r="H348" s="94">
        <v>10.72</v>
      </c>
    </row>
    <row r="349" spans="1:8" x14ac:dyDescent="0.3">
      <c r="A349" s="87">
        <v>45417</v>
      </c>
      <c r="B349" s="88">
        <v>0.46319444444444402</v>
      </c>
      <c r="C349" s="89" t="s">
        <v>140</v>
      </c>
      <c r="D349" s="90" t="s">
        <v>49</v>
      </c>
      <c r="E349" s="91" t="s">
        <v>12</v>
      </c>
      <c r="F349" s="92">
        <v>7.75</v>
      </c>
      <c r="G349" s="93">
        <v>19.04</v>
      </c>
      <c r="H349" s="94">
        <v>11.29</v>
      </c>
    </row>
    <row r="350" spans="1:8" x14ac:dyDescent="0.3">
      <c r="A350" s="87">
        <v>45417</v>
      </c>
      <c r="B350" s="88">
        <v>0.47083333333333299</v>
      </c>
      <c r="C350" s="89" t="s">
        <v>75</v>
      </c>
      <c r="D350" s="90" t="s">
        <v>48</v>
      </c>
      <c r="E350" s="91" t="s">
        <v>12</v>
      </c>
      <c r="F350" s="92">
        <v>11.93</v>
      </c>
      <c r="G350" s="93">
        <v>26.84</v>
      </c>
      <c r="H350" s="94">
        <v>14.91</v>
      </c>
    </row>
    <row r="351" spans="1:8" x14ac:dyDescent="0.3">
      <c r="A351" s="87">
        <v>45417</v>
      </c>
      <c r="B351" s="88">
        <v>0.47361111111111098</v>
      </c>
      <c r="C351" s="89" t="s">
        <v>85</v>
      </c>
      <c r="D351" s="90" t="s">
        <v>48</v>
      </c>
      <c r="E351" s="91" t="s">
        <v>12</v>
      </c>
      <c r="F351" s="92">
        <v>8.370000000000001</v>
      </c>
      <c r="G351" s="93">
        <v>20.190000000000001</v>
      </c>
      <c r="H351" s="94">
        <v>11.82</v>
      </c>
    </row>
    <row r="352" spans="1:8" x14ac:dyDescent="0.3">
      <c r="A352" s="87">
        <v>45417</v>
      </c>
      <c r="B352" s="88">
        <v>0.47569444444444398</v>
      </c>
      <c r="C352" s="89" t="s">
        <v>60</v>
      </c>
      <c r="D352" s="90" t="s">
        <v>48</v>
      </c>
      <c r="E352" s="91" t="s">
        <v>12</v>
      </c>
      <c r="F352" s="92">
        <v>7.4400000000000013</v>
      </c>
      <c r="G352" s="93">
        <v>19.440000000000001</v>
      </c>
      <c r="H352" s="94">
        <v>12</v>
      </c>
    </row>
    <row r="353" spans="1:8" x14ac:dyDescent="0.3">
      <c r="A353" s="87">
        <v>45417</v>
      </c>
      <c r="B353" s="88">
        <v>0.47986111111111102</v>
      </c>
      <c r="C353" s="89" t="s">
        <v>132</v>
      </c>
      <c r="D353" s="90" t="s">
        <v>48</v>
      </c>
      <c r="E353" s="91" t="s">
        <v>12</v>
      </c>
      <c r="F353" s="92">
        <v>8.77</v>
      </c>
      <c r="G353" s="93">
        <v>22.2</v>
      </c>
      <c r="H353" s="94">
        <v>13.43</v>
      </c>
    </row>
    <row r="354" spans="1:8" x14ac:dyDescent="0.3">
      <c r="A354" s="87">
        <v>45417</v>
      </c>
      <c r="B354" s="88">
        <v>0.484722222222222</v>
      </c>
      <c r="C354" s="89" t="s">
        <v>162</v>
      </c>
      <c r="D354" s="90" t="s">
        <v>48</v>
      </c>
      <c r="E354" s="91" t="s">
        <v>12</v>
      </c>
      <c r="F354" s="92">
        <v>11.66</v>
      </c>
      <c r="G354" s="93">
        <v>26.71</v>
      </c>
      <c r="H354" s="94">
        <v>15.05</v>
      </c>
    </row>
    <row r="355" spans="1:8" x14ac:dyDescent="0.3">
      <c r="A355" s="87">
        <v>45417</v>
      </c>
      <c r="B355" s="88">
        <v>0.485416666666667</v>
      </c>
      <c r="C355" s="89" t="s">
        <v>71</v>
      </c>
      <c r="D355" s="90" t="s">
        <v>48</v>
      </c>
      <c r="E355" s="91" t="s">
        <v>12</v>
      </c>
      <c r="F355" s="92">
        <v>7.3800000000000008</v>
      </c>
      <c r="G355" s="93">
        <v>20.46</v>
      </c>
      <c r="H355" s="94">
        <v>13.08</v>
      </c>
    </row>
    <row r="356" spans="1:8" x14ac:dyDescent="0.3">
      <c r="A356" s="87">
        <v>45417</v>
      </c>
      <c r="B356" s="88">
        <v>0.48611111111111099</v>
      </c>
      <c r="C356" s="89" t="s">
        <v>59</v>
      </c>
      <c r="D356" s="90" t="s">
        <v>48</v>
      </c>
      <c r="E356" s="91" t="s">
        <v>12</v>
      </c>
      <c r="F356" s="92">
        <v>5.2</v>
      </c>
      <c r="G356" s="93">
        <v>12.98</v>
      </c>
      <c r="H356" s="94">
        <v>7.78</v>
      </c>
    </row>
    <row r="357" spans="1:8" x14ac:dyDescent="0.3">
      <c r="A357" s="87">
        <v>45417</v>
      </c>
      <c r="B357" s="88">
        <v>0.48680555555555599</v>
      </c>
      <c r="C357" s="89" t="s">
        <v>43</v>
      </c>
      <c r="D357" s="90" t="s">
        <v>48</v>
      </c>
      <c r="E357" s="91" t="s">
        <v>12</v>
      </c>
      <c r="F357" s="92">
        <v>7.6999999999999993</v>
      </c>
      <c r="G357" s="93">
        <v>19.68</v>
      </c>
      <c r="H357" s="94">
        <v>11.98</v>
      </c>
    </row>
    <row r="358" spans="1:8" x14ac:dyDescent="0.3">
      <c r="A358" s="87">
        <v>45417</v>
      </c>
      <c r="B358" s="88">
        <v>0.50138888888888899</v>
      </c>
      <c r="C358" s="89" t="s">
        <v>54</v>
      </c>
      <c r="D358" s="90" t="s">
        <v>49</v>
      </c>
      <c r="E358" s="91" t="s">
        <v>12</v>
      </c>
      <c r="F358" s="92">
        <v>7.9699999999999989</v>
      </c>
      <c r="G358" s="93">
        <v>20.47</v>
      </c>
      <c r="H358" s="94">
        <v>12.5</v>
      </c>
    </row>
    <row r="359" spans="1:8" x14ac:dyDescent="0.3">
      <c r="A359" s="87">
        <v>45417</v>
      </c>
      <c r="B359" s="88">
        <v>0.51319444444444395</v>
      </c>
      <c r="C359" s="89" t="s">
        <v>126</v>
      </c>
      <c r="D359" s="90" t="s">
        <v>48</v>
      </c>
      <c r="E359" s="91" t="s">
        <v>12</v>
      </c>
      <c r="F359" s="92">
        <v>4.25</v>
      </c>
      <c r="G359" s="93">
        <v>12.16</v>
      </c>
      <c r="H359" s="94">
        <v>7.91</v>
      </c>
    </row>
    <row r="360" spans="1:8" x14ac:dyDescent="0.3">
      <c r="A360" s="87">
        <v>45417</v>
      </c>
      <c r="B360" s="88">
        <v>0.51458333333333295</v>
      </c>
      <c r="C360" s="89" t="s">
        <v>64</v>
      </c>
      <c r="D360" s="90" t="s">
        <v>48</v>
      </c>
      <c r="E360" s="91" t="s">
        <v>12</v>
      </c>
      <c r="F360" s="92">
        <v>13.12</v>
      </c>
      <c r="G360" s="93">
        <v>28.02</v>
      </c>
      <c r="H360" s="94">
        <v>14.9</v>
      </c>
    </row>
    <row r="361" spans="1:8" x14ac:dyDescent="0.3">
      <c r="A361" s="87">
        <v>45417</v>
      </c>
      <c r="B361" s="88">
        <v>0.51458333333333295</v>
      </c>
      <c r="C361" s="89" t="s">
        <v>58</v>
      </c>
      <c r="D361" s="90" t="s">
        <v>49</v>
      </c>
      <c r="E361" s="91" t="s">
        <v>12</v>
      </c>
      <c r="F361" s="92">
        <v>8.5800000000000018</v>
      </c>
      <c r="G361" s="93">
        <v>21.17</v>
      </c>
      <c r="H361" s="94">
        <v>12.59</v>
      </c>
    </row>
    <row r="362" spans="1:8" x14ac:dyDescent="0.3">
      <c r="A362" s="87">
        <v>45417</v>
      </c>
      <c r="B362" s="88">
        <v>0.53402777777777799</v>
      </c>
      <c r="C362" s="89" t="s">
        <v>136</v>
      </c>
      <c r="D362" s="90" t="s">
        <v>48</v>
      </c>
      <c r="E362" s="91" t="s">
        <v>12</v>
      </c>
      <c r="F362" s="92">
        <v>7.5700000000000021</v>
      </c>
      <c r="G362" s="93">
        <v>19.100000000000001</v>
      </c>
      <c r="H362" s="94">
        <v>11.53</v>
      </c>
    </row>
    <row r="363" spans="1:8" x14ac:dyDescent="0.3">
      <c r="A363" s="87">
        <v>45417</v>
      </c>
      <c r="B363" s="88">
        <v>0.53472222222222199</v>
      </c>
      <c r="C363" s="89" t="s">
        <v>70</v>
      </c>
      <c r="D363" s="90" t="s">
        <v>48</v>
      </c>
      <c r="E363" s="91" t="s">
        <v>12</v>
      </c>
      <c r="F363" s="92">
        <v>10.88</v>
      </c>
      <c r="G363" s="93">
        <v>26.12</v>
      </c>
      <c r="H363" s="94">
        <v>15.24</v>
      </c>
    </row>
    <row r="364" spans="1:8" x14ac:dyDescent="0.3">
      <c r="A364" s="87">
        <v>45417</v>
      </c>
      <c r="B364" s="88">
        <v>0.53611111111111098</v>
      </c>
      <c r="C364" s="89" t="s">
        <v>69</v>
      </c>
      <c r="D364" s="90" t="s">
        <v>48</v>
      </c>
      <c r="E364" s="91" t="s">
        <v>12</v>
      </c>
      <c r="F364" s="92">
        <v>7.5</v>
      </c>
      <c r="G364" s="93">
        <v>19.54</v>
      </c>
      <c r="H364" s="94">
        <v>12.04</v>
      </c>
    </row>
    <row r="365" spans="1:8" x14ac:dyDescent="0.3">
      <c r="A365" s="87">
        <v>45417</v>
      </c>
      <c r="B365" s="88">
        <v>0.53680555555555598</v>
      </c>
      <c r="C365" s="89" t="s">
        <v>66</v>
      </c>
      <c r="D365" s="90" t="s">
        <v>48</v>
      </c>
      <c r="E365" s="91" t="s">
        <v>12</v>
      </c>
      <c r="F365" s="92">
        <v>9.5400000000000009</v>
      </c>
      <c r="G365" s="93">
        <v>22.69</v>
      </c>
      <c r="H365" s="94">
        <v>13.15</v>
      </c>
    </row>
    <row r="366" spans="1:8" x14ac:dyDescent="0.3">
      <c r="A366" s="87">
        <v>45417</v>
      </c>
      <c r="B366" s="88">
        <v>0.54236111111111096</v>
      </c>
      <c r="C366" s="89" t="s">
        <v>83</v>
      </c>
      <c r="D366" s="90" t="s">
        <v>48</v>
      </c>
      <c r="E366" s="91" t="s">
        <v>12</v>
      </c>
      <c r="F366" s="92">
        <v>6.48</v>
      </c>
      <c r="G366" s="93">
        <v>18.39</v>
      </c>
      <c r="H366" s="94">
        <v>11.91</v>
      </c>
    </row>
    <row r="367" spans="1:8" x14ac:dyDescent="0.3">
      <c r="A367" s="87">
        <v>45417</v>
      </c>
      <c r="B367" s="88">
        <v>0.54305555555555596</v>
      </c>
      <c r="C367" s="89" t="s">
        <v>165</v>
      </c>
      <c r="D367" s="90" t="s">
        <v>48</v>
      </c>
      <c r="E367" s="91" t="s">
        <v>12</v>
      </c>
      <c r="F367" s="92">
        <v>2.3000000000000007</v>
      </c>
      <c r="G367" s="93">
        <v>17.53</v>
      </c>
      <c r="H367" s="94">
        <v>15.23</v>
      </c>
    </row>
    <row r="368" spans="1:8" x14ac:dyDescent="0.3">
      <c r="A368" s="87">
        <v>45417</v>
      </c>
      <c r="B368" s="88">
        <v>0.55069444444444504</v>
      </c>
      <c r="C368" s="89" t="s">
        <v>96</v>
      </c>
      <c r="D368" s="90" t="s">
        <v>48</v>
      </c>
      <c r="E368" s="91" t="s">
        <v>12</v>
      </c>
      <c r="F368" s="92">
        <v>3.5999999999999996</v>
      </c>
      <c r="G368" s="93">
        <v>11.9</v>
      </c>
      <c r="H368" s="94">
        <v>8.3000000000000007</v>
      </c>
    </row>
    <row r="369" spans="1:8" x14ac:dyDescent="0.3">
      <c r="A369" s="87">
        <v>45417</v>
      </c>
      <c r="B369" s="88">
        <v>0.55277777777777803</v>
      </c>
      <c r="C369" s="89" t="s">
        <v>127</v>
      </c>
      <c r="D369" s="90" t="s">
        <v>48</v>
      </c>
      <c r="E369" s="91" t="s">
        <v>12</v>
      </c>
      <c r="F369" s="92">
        <v>8.1199999999999992</v>
      </c>
      <c r="G369" s="93">
        <v>19.54</v>
      </c>
      <c r="H369" s="94">
        <v>11.42</v>
      </c>
    </row>
    <row r="370" spans="1:8" x14ac:dyDescent="0.3">
      <c r="A370" s="87">
        <v>45417</v>
      </c>
      <c r="B370" s="88">
        <v>0.55347222222222203</v>
      </c>
      <c r="C370" s="89" t="s">
        <v>73</v>
      </c>
      <c r="D370" s="90" t="s">
        <v>49</v>
      </c>
      <c r="E370" s="91" t="s">
        <v>12</v>
      </c>
      <c r="F370" s="92">
        <v>7.1099999999999994</v>
      </c>
      <c r="G370" s="93">
        <v>19.899999999999999</v>
      </c>
      <c r="H370" s="94">
        <v>12.79</v>
      </c>
    </row>
    <row r="371" spans="1:8" x14ac:dyDescent="0.3">
      <c r="A371" s="87">
        <v>45417</v>
      </c>
      <c r="B371" s="88">
        <v>0.561805555555556</v>
      </c>
      <c r="C371" s="89" t="s">
        <v>80</v>
      </c>
      <c r="D371" s="90" t="s">
        <v>48</v>
      </c>
      <c r="E371" s="91" t="s">
        <v>12</v>
      </c>
      <c r="F371" s="92">
        <v>8.3000000000000007</v>
      </c>
      <c r="G371" s="93">
        <v>21.37</v>
      </c>
      <c r="H371" s="94">
        <v>13.07</v>
      </c>
    </row>
    <row r="372" spans="1:8" x14ac:dyDescent="0.3">
      <c r="A372" s="87">
        <v>45417</v>
      </c>
      <c r="B372" s="88">
        <v>0.5625</v>
      </c>
      <c r="C372" s="89" t="s">
        <v>100</v>
      </c>
      <c r="D372" s="90" t="s">
        <v>48</v>
      </c>
      <c r="E372" s="91" t="s">
        <v>12</v>
      </c>
      <c r="F372" s="92">
        <v>4.7800000000000011</v>
      </c>
      <c r="G372" s="93">
        <v>18.07</v>
      </c>
      <c r="H372" s="94">
        <v>13.29</v>
      </c>
    </row>
    <row r="373" spans="1:8" x14ac:dyDescent="0.3">
      <c r="A373" s="87">
        <v>45417</v>
      </c>
      <c r="B373" s="88">
        <v>0.563194444444444</v>
      </c>
      <c r="C373" s="89" t="s">
        <v>141</v>
      </c>
      <c r="D373" s="90" t="s">
        <v>48</v>
      </c>
      <c r="E373" s="91" t="s">
        <v>12</v>
      </c>
      <c r="F373" s="92">
        <v>3.26</v>
      </c>
      <c r="G373" s="93">
        <v>9.76</v>
      </c>
      <c r="H373" s="94">
        <v>6.5</v>
      </c>
    </row>
    <row r="374" spans="1:8" x14ac:dyDescent="0.3">
      <c r="A374" s="87">
        <v>45417</v>
      </c>
      <c r="B374" s="88">
        <v>0.56458333333333299</v>
      </c>
      <c r="C374" s="89" t="s">
        <v>86</v>
      </c>
      <c r="D374" s="90" t="s">
        <v>48</v>
      </c>
      <c r="E374" s="91" t="s">
        <v>12</v>
      </c>
      <c r="F374" s="92">
        <v>7.1199999999999992</v>
      </c>
      <c r="G374" s="93">
        <v>19.059999999999999</v>
      </c>
      <c r="H374" s="94">
        <v>11.94</v>
      </c>
    </row>
    <row r="375" spans="1:8" x14ac:dyDescent="0.3">
      <c r="A375" s="87">
        <v>45417</v>
      </c>
      <c r="B375" s="88">
        <v>0.56597222222222199</v>
      </c>
      <c r="C375" s="89" t="s">
        <v>42</v>
      </c>
      <c r="D375" s="90" t="s">
        <v>48</v>
      </c>
      <c r="E375" s="91" t="s">
        <v>12</v>
      </c>
      <c r="F375" s="92">
        <v>8.07</v>
      </c>
      <c r="G375" s="93">
        <v>20.96</v>
      </c>
      <c r="H375" s="94">
        <v>12.89</v>
      </c>
    </row>
    <row r="376" spans="1:8" x14ac:dyDescent="0.3">
      <c r="A376" s="87">
        <v>45417</v>
      </c>
      <c r="B376" s="88">
        <v>0.56874999999999998</v>
      </c>
      <c r="C376" s="89" t="s">
        <v>65</v>
      </c>
      <c r="D376" s="90" t="s">
        <v>48</v>
      </c>
      <c r="E376" s="91" t="s">
        <v>12</v>
      </c>
      <c r="F376" s="92">
        <v>6.15</v>
      </c>
      <c r="G376" s="93">
        <v>17.12</v>
      </c>
      <c r="H376" s="94">
        <v>10.97</v>
      </c>
    </row>
    <row r="377" spans="1:8" x14ac:dyDescent="0.3">
      <c r="A377" s="87">
        <v>45417</v>
      </c>
      <c r="B377" s="88">
        <v>0.57638888888888895</v>
      </c>
      <c r="C377" s="89" t="s">
        <v>101</v>
      </c>
      <c r="D377" s="90" t="s">
        <v>48</v>
      </c>
      <c r="E377" s="91" t="s">
        <v>12</v>
      </c>
      <c r="F377" s="92">
        <v>3.2200000000000006</v>
      </c>
      <c r="G377" s="93">
        <v>11.55</v>
      </c>
      <c r="H377" s="94">
        <v>8.33</v>
      </c>
    </row>
    <row r="378" spans="1:8" x14ac:dyDescent="0.3">
      <c r="A378" s="87">
        <v>45417</v>
      </c>
      <c r="B378" s="88">
        <v>0.58680555555555602</v>
      </c>
      <c r="C378" s="89" t="s">
        <v>39</v>
      </c>
      <c r="D378" s="90" t="s">
        <v>48</v>
      </c>
      <c r="E378" s="91" t="s">
        <v>12</v>
      </c>
      <c r="F378" s="92">
        <v>7.6900000000000013</v>
      </c>
      <c r="G378" s="93">
        <v>23.14</v>
      </c>
      <c r="H378" s="94">
        <v>15.45</v>
      </c>
    </row>
    <row r="379" spans="1:8" x14ac:dyDescent="0.3">
      <c r="A379" s="87">
        <v>45417</v>
      </c>
      <c r="B379" s="88">
        <v>0.58819444444444502</v>
      </c>
      <c r="C379" s="89" t="s">
        <v>72</v>
      </c>
      <c r="D379" s="90" t="s">
        <v>48</v>
      </c>
      <c r="E379" s="91" t="s">
        <v>12</v>
      </c>
      <c r="F379" s="92">
        <v>3.1999999999999993</v>
      </c>
      <c r="G379" s="93">
        <v>15.01</v>
      </c>
      <c r="H379" s="94">
        <v>11.81</v>
      </c>
    </row>
    <row r="380" spans="1:8" x14ac:dyDescent="0.3">
      <c r="A380" s="87">
        <v>45417</v>
      </c>
      <c r="B380" s="88">
        <v>0.60763888888888895</v>
      </c>
      <c r="C380" s="89" t="s">
        <v>102</v>
      </c>
      <c r="D380" s="90" t="s">
        <v>48</v>
      </c>
      <c r="E380" s="91" t="s">
        <v>12</v>
      </c>
      <c r="F380" s="92">
        <v>4.41</v>
      </c>
      <c r="G380" s="93">
        <v>12.81</v>
      </c>
      <c r="H380" s="94">
        <v>8.4</v>
      </c>
    </row>
    <row r="381" spans="1:8" x14ac:dyDescent="0.3">
      <c r="A381" s="87">
        <v>45417</v>
      </c>
      <c r="B381" s="88">
        <v>0.60833333333333295</v>
      </c>
      <c r="C381" s="89" t="s">
        <v>132</v>
      </c>
      <c r="D381" s="90" t="s">
        <v>48</v>
      </c>
      <c r="E381" s="91" t="s">
        <v>12</v>
      </c>
      <c r="F381" s="92">
        <v>3.1899999999999995</v>
      </c>
      <c r="G381" s="93">
        <v>16.54</v>
      </c>
      <c r="H381" s="94">
        <v>13.35</v>
      </c>
    </row>
    <row r="382" spans="1:8" x14ac:dyDescent="0.3">
      <c r="A382" s="87">
        <v>45417</v>
      </c>
      <c r="B382" s="88">
        <v>0.61111111111111105</v>
      </c>
      <c r="C382" s="89" t="s">
        <v>68</v>
      </c>
      <c r="D382" s="90" t="s">
        <v>48</v>
      </c>
      <c r="E382" s="91" t="s">
        <v>12</v>
      </c>
      <c r="F382" s="92">
        <v>6.620000000000001</v>
      </c>
      <c r="G382" s="93">
        <v>19.760000000000002</v>
      </c>
      <c r="H382" s="94">
        <v>13.14</v>
      </c>
    </row>
    <row r="383" spans="1:8" x14ac:dyDescent="0.3">
      <c r="A383" s="87">
        <v>45417</v>
      </c>
      <c r="B383" s="88">
        <v>0.61458333333333304</v>
      </c>
      <c r="C383" s="89" t="s">
        <v>51</v>
      </c>
      <c r="D383" s="90" t="s">
        <v>49</v>
      </c>
      <c r="E383" s="91" t="s">
        <v>12</v>
      </c>
      <c r="F383" s="92">
        <v>11.92</v>
      </c>
      <c r="G383" s="93">
        <v>24.29</v>
      </c>
      <c r="H383" s="94">
        <v>12.37</v>
      </c>
    </row>
    <row r="384" spans="1:8" x14ac:dyDescent="0.3">
      <c r="A384" s="87">
        <v>45417</v>
      </c>
      <c r="B384" s="88">
        <v>0.61805555555555602</v>
      </c>
      <c r="C384" s="89" t="s">
        <v>44</v>
      </c>
      <c r="D384" s="90" t="s">
        <v>48</v>
      </c>
      <c r="E384" s="91" t="s">
        <v>12</v>
      </c>
      <c r="F384" s="92">
        <v>6.66</v>
      </c>
      <c r="G384" s="93">
        <v>18.5</v>
      </c>
      <c r="H384" s="94">
        <v>11.84</v>
      </c>
    </row>
    <row r="385" spans="1:8" x14ac:dyDescent="0.3">
      <c r="A385" s="87">
        <v>45417</v>
      </c>
      <c r="B385" s="88">
        <v>0.61805555555555602</v>
      </c>
      <c r="C385" s="89" t="s">
        <v>148</v>
      </c>
      <c r="D385" s="90" t="s">
        <v>48</v>
      </c>
      <c r="E385" s="91" t="s">
        <v>12</v>
      </c>
      <c r="F385" s="92">
        <v>6.7199999999999989</v>
      </c>
      <c r="G385" s="93">
        <v>18.45</v>
      </c>
      <c r="H385" s="94">
        <v>11.73</v>
      </c>
    </row>
    <row r="386" spans="1:8" x14ac:dyDescent="0.3">
      <c r="A386" s="87">
        <v>45417</v>
      </c>
      <c r="B386" s="88">
        <v>0.61875000000000002</v>
      </c>
      <c r="C386" s="89" t="s">
        <v>64</v>
      </c>
      <c r="D386" s="90" t="s">
        <v>48</v>
      </c>
      <c r="E386" s="91" t="s">
        <v>12</v>
      </c>
      <c r="F386" s="92">
        <v>2.6499999999999986</v>
      </c>
      <c r="G386" s="93">
        <v>17.45</v>
      </c>
      <c r="H386" s="94">
        <v>14.8</v>
      </c>
    </row>
    <row r="387" spans="1:8" x14ac:dyDescent="0.3">
      <c r="A387" s="87">
        <v>45417</v>
      </c>
      <c r="B387" s="88">
        <v>0.61875000000000002</v>
      </c>
      <c r="C387" s="89" t="s">
        <v>95</v>
      </c>
      <c r="D387" s="90" t="s">
        <v>48</v>
      </c>
      <c r="E387" s="91" t="s">
        <v>12</v>
      </c>
      <c r="F387" s="92">
        <v>9.0200000000000014</v>
      </c>
      <c r="G387" s="93">
        <v>23.85</v>
      </c>
      <c r="H387" s="94">
        <v>14.83</v>
      </c>
    </row>
    <row r="388" spans="1:8" x14ac:dyDescent="0.3">
      <c r="A388" s="87">
        <v>45417</v>
      </c>
      <c r="B388" s="88">
        <v>0.62291666666666701</v>
      </c>
      <c r="C388" s="89" t="s">
        <v>82</v>
      </c>
      <c r="D388" s="90" t="s">
        <v>48</v>
      </c>
      <c r="E388" s="91" t="s">
        <v>12</v>
      </c>
      <c r="F388" s="92">
        <v>5.2700000000000014</v>
      </c>
      <c r="G388" s="93">
        <v>18.28</v>
      </c>
      <c r="H388" s="94">
        <v>13.01</v>
      </c>
    </row>
    <row r="389" spans="1:8" x14ac:dyDescent="0.3">
      <c r="A389" s="87">
        <v>45417</v>
      </c>
      <c r="B389" s="88">
        <v>0.62847222222222199</v>
      </c>
      <c r="C389" s="89" t="s">
        <v>67</v>
      </c>
      <c r="D389" s="90" t="s">
        <v>48</v>
      </c>
      <c r="E389" s="91" t="s">
        <v>12</v>
      </c>
      <c r="F389" s="92">
        <v>7.73</v>
      </c>
      <c r="G389" s="93">
        <v>19.5</v>
      </c>
      <c r="H389" s="94">
        <v>11.77</v>
      </c>
    </row>
    <row r="390" spans="1:8" x14ac:dyDescent="0.3">
      <c r="A390" s="87">
        <v>45417</v>
      </c>
      <c r="B390" s="88">
        <v>0.63194444444444398</v>
      </c>
      <c r="C390" s="89" t="s">
        <v>60</v>
      </c>
      <c r="D390" s="90" t="s">
        <v>48</v>
      </c>
      <c r="E390" s="91" t="s">
        <v>12</v>
      </c>
      <c r="F390" s="92">
        <v>6.3000000000000007</v>
      </c>
      <c r="G390" s="93">
        <v>18.28</v>
      </c>
      <c r="H390" s="94">
        <v>11.98</v>
      </c>
    </row>
    <row r="391" spans="1:8" x14ac:dyDescent="0.3">
      <c r="A391" s="87">
        <v>45417</v>
      </c>
      <c r="B391" s="88">
        <v>0.63194444444444398</v>
      </c>
      <c r="C391" s="89" t="s">
        <v>167</v>
      </c>
      <c r="D391" s="90" t="s">
        <v>49</v>
      </c>
      <c r="E391" s="91" t="s">
        <v>12</v>
      </c>
      <c r="F391" s="92">
        <v>6.5600000000000005</v>
      </c>
      <c r="G391" s="93">
        <v>17.21</v>
      </c>
      <c r="H391" s="94">
        <v>10.65</v>
      </c>
    </row>
    <row r="392" spans="1:8" x14ac:dyDescent="0.3">
      <c r="A392" s="87">
        <v>45417</v>
      </c>
      <c r="B392" s="88">
        <v>0.64166666666666705</v>
      </c>
      <c r="C392" s="89" t="s">
        <v>50</v>
      </c>
      <c r="D392" s="90" t="s">
        <v>49</v>
      </c>
      <c r="E392" s="91" t="s">
        <v>12</v>
      </c>
      <c r="F392" s="92">
        <v>12.51</v>
      </c>
      <c r="G392" s="93">
        <v>27.73</v>
      </c>
      <c r="H392" s="94">
        <v>15.22</v>
      </c>
    </row>
    <row r="393" spans="1:8" x14ac:dyDescent="0.3">
      <c r="A393" s="87">
        <v>45417</v>
      </c>
      <c r="B393" s="88">
        <v>0.64375000000000004</v>
      </c>
      <c r="C393" s="89" t="s">
        <v>40</v>
      </c>
      <c r="D393" s="90" t="s">
        <v>48</v>
      </c>
      <c r="E393" s="91" t="s">
        <v>12</v>
      </c>
      <c r="F393" s="92">
        <v>9.92</v>
      </c>
      <c r="G393" s="93">
        <v>25.11</v>
      </c>
      <c r="H393" s="94">
        <v>15.19</v>
      </c>
    </row>
    <row r="394" spans="1:8" x14ac:dyDescent="0.3">
      <c r="A394" s="87">
        <v>45417</v>
      </c>
      <c r="B394" s="88">
        <v>0.65625</v>
      </c>
      <c r="C394" s="89" t="s">
        <v>103</v>
      </c>
      <c r="D394" s="90" t="s">
        <v>49</v>
      </c>
      <c r="E394" s="91" t="s">
        <v>12</v>
      </c>
      <c r="F394" s="92">
        <v>9.5800000000000018</v>
      </c>
      <c r="G394" s="93">
        <v>24.1</v>
      </c>
      <c r="H394" s="94">
        <v>14.52</v>
      </c>
    </row>
    <row r="395" spans="1:8" x14ac:dyDescent="0.3">
      <c r="A395" s="87">
        <v>45417</v>
      </c>
      <c r="B395" s="88">
        <v>0.65902777777777799</v>
      </c>
      <c r="C395" s="89" t="s">
        <v>168</v>
      </c>
      <c r="D395" s="90" t="s">
        <v>55</v>
      </c>
      <c r="E395" s="91" t="s">
        <v>38</v>
      </c>
      <c r="F395" s="92">
        <v>2.1999999999999993</v>
      </c>
      <c r="G395" s="93">
        <v>9.7799999999999994</v>
      </c>
      <c r="H395" s="94">
        <v>7.58</v>
      </c>
    </row>
    <row r="396" spans="1:8" x14ac:dyDescent="0.3">
      <c r="A396" s="87">
        <v>45417</v>
      </c>
      <c r="B396" s="88">
        <v>0.66180555555555598</v>
      </c>
      <c r="C396" s="89" t="s">
        <v>133</v>
      </c>
      <c r="D396" s="90" t="s">
        <v>55</v>
      </c>
      <c r="E396" s="91" t="s">
        <v>38</v>
      </c>
      <c r="F396" s="92">
        <v>2.8900000000000006</v>
      </c>
      <c r="G396" s="93">
        <v>10.46</v>
      </c>
      <c r="H396" s="94">
        <v>7.57</v>
      </c>
    </row>
    <row r="397" spans="1:8" x14ac:dyDescent="0.3">
      <c r="A397" s="87">
        <v>45417</v>
      </c>
      <c r="B397" s="88">
        <v>0.67013888888888895</v>
      </c>
      <c r="C397" s="89" t="s">
        <v>99</v>
      </c>
      <c r="D397" s="90" t="s">
        <v>55</v>
      </c>
      <c r="E397" s="91" t="s">
        <v>38</v>
      </c>
      <c r="F397" s="92">
        <v>1.7999999999999998</v>
      </c>
      <c r="G397" s="93">
        <v>9.34</v>
      </c>
      <c r="H397" s="94">
        <v>7.54</v>
      </c>
    </row>
    <row r="398" spans="1:8" x14ac:dyDescent="0.3">
      <c r="A398" s="87">
        <v>45417</v>
      </c>
      <c r="B398" s="88">
        <v>0.68472222222222201</v>
      </c>
      <c r="C398" s="89" t="s">
        <v>101</v>
      </c>
      <c r="D398" s="90" t="s">
        <v>48</v>
      </c>
      <c r="E398" s="91" t="s">
        <v>12</v>
      </c>
      <c r="F398" s="92">
        <v>1.2400000000000002</v>
      </c>
      <c r="G398" s="93">
        <v>9.49</v>
      </c>
      <c r="H398" s="94">
        <v>8.25</v>
      </c>
    </row>
    <row r="399" spans="1:8" x14ac:dyDescent="0.3">
      <c r="A399" s="87">
        <v>45417</v>
      </c>
      <c r="B399" s="88">
        <v>0.70138888888888895</v>
      </c>
      <c r="C399" s="89" t="s">
        <v>163</v>
      </c>
      <c r="D399" s="90" t="s">
        <v>55</v>
      </c>
      <c r="E399" s="91" t="s">
        <v>38</v>
      </c>
      <c r="F399" s="92">
        <v>2.2400000000000002</v>
      </c>
      <c r="G399" s="93">
        <v>9.9</v>
      </c>
      <c r="H399" s="94">
        <v>7.66</v>
      </c>
    </row>
    <row r="400" spans="1:8" x14ac:dyDescent="0.3">
      <c r="A400" s="87">
        <v>45417</v>
      </c>
      <c r="B400" s="88">
        <v>0.72083333333333299</v>
      </c>
      <c r="C400" s="89" t="s">
        <v>140</v>
      </c>
      <c r="D400" s="90" t="s">
        <v>49</v>
      </c>
      <c r="E400" s="91" t="s">
        <v>12</v>
      </c>
      <c r="F400" s="92">
        <v>6.2899999999999991</v>
      </c>
      <c r="G400" s="93">
        <v>17.309999999999999</v>
      </c>
      <c r="H400" s="94">
        <v>11.02</v>
      </c>
    </row>
    <row r="401" spans="1:8" x14ac:dyDescent="0.3">
      <c r="A401" s="87">
        <v>45417</v>
      </c>
      <c r="B401" s="88">
        <v>0.72152777777777799</v>
      </c>
      <c r="C401" s="89" t="s">
        <v>70</v>
      </c>
      <c r="D401" s="90" t="s">
        <v>48</v>
      </c>
      <c r="E401" s="91" t="s">
        <v>12</v>
      </c>
      <c r="F401" s="92">
        <v>7.15</v>
      </c>
      <c r="G401" s="93">
        <v>22.41</v>
      </c>
      <c r="H401" s="94">
        <v>15.26</v>
      </c>
    </row>
    <row r="402" spans="1:8" x14ac:dyDescent="0.3">
      <c r="A402" s="87">
        <v>45417</v>
      </c>
      <c r="B402" s="88">
        <v>0.72222222222222199</v>
      </c>
      <c r="C402" s="89" t="s">
        <v>58</v>
      </c>
      <c r="D402" s="90" t="s">
        <v>49</v>
      </c>
      <c r="E402" s="91" t="s">
        <v>12</v>
      </c>
      <c r="F402" s="92">
        <v>4.8800000000000026</v>
      </c>
      <c r="G402" s="93">
        <v>17.420000000000002</v>
      </c>
      <c r="H402" s="94">
        <v>12.54</v>
      </c>
    </row>
    <row r="403" spans="1:8" x14ac:dyDescent="0.3">
      <c r="A403" s="87">
        <v>45417</v>
      </c>
      <c r="B403" s="88">
        <v>0.73680555555555605</v>
      </c>
      <c r="C403" s="89" t="s">
        <v>73</v>
      </c>
      <c r="D403" s="90" t="s">
        <v>49</v>
      </c>
      <c r="E403" s="91" t="s">
        <v>12</v>
      </c>
      <c r="F403" s="92">
        <v>7.0500000000000007</v>
      </c>
      <c r="G403" s="93">
        <v>19.84</v>
      </c>
      <c r="H403" s="94">
        <v>12.79</v>
      </c>
    </row>
    <row r="404" spans="1:8" x14ac:dyDescent="0.3">
      <c r="A404" s="42">
        <v>45417</v>
      </c>
      <c r="B404" s="53">
        <v>0.76527777777777795</v>
      </c>
      <c r="C404" t="s">
        <v>54</v>
      </c>
      <c r="D404" t="s">
        <v>49</v>
      </c>
      <c r="E404" t="s">
        <v>12</v>
      </c>
      <c r="F404" s="26">
        <v>8.11</v>
      </c>
      <c r="G404" s="26">
        <v>20.56</v>
      </c>
      <c r="H404" s="26">
        <v>12.45</v>
      </c>
    </row>
    <row r="405" spans="1:8" x14ac:dyDescent="0.3">
      <c r="A405" s="42">
        <v>45418</v>
      </c>
      <c r="B405" s="53">
        <v>0.36527777777777798</v>
      </c>
      <c r="C405" t="s">
        <v>126</v>
      </c>
      <c r="D405" t="s">
        <v>48</v>
      </c>
      <c r="E405" t="s">
        <v>12</v>
      </c>
      <c r="F405" s="26">
        <v>4.3599999999999994</v>
      </c>
      <c r="G405" s="26">
        <v>12.49</v>
      </c>
      <c r="H405" s="26">
        <v>8.1300000000000008</v>
      </c>
    </row>
    <row r="406" spans="1:8" x14ac:dyDescent="0.3">
      <c r="A406" s="42">
        <v>45418</v>
      </c>
      <c r="B406" s="53">
        <v>0.36944444444444402</v>
      </c>
      <c r="C406" t="s">
        <v>41</v>
      </c>
      <c r="D406" t="s">
        <v>48</v>
      </c>
      <c r="E406" t="s">
        <v>12</v>
      </c>
      <c r="F406" s="26">
        <v>8.4700000000000006</v>
      </c>
      <c r="G406" s="26">
        <v>20.34</v>
      </c>
      <c r="H406" s="26">
        <v>11.87</v>
      </c>
    </row>
    <row r="407" spans="1:8" x14ac:dyDescent="0.3">
      <c r="A407" s="42">
        <v>45418</v>
      </c>
      <c r="B407" s="53">
        <v>0.38263888888888897</v>
      </c>
      <c r="C407" t="s">
        <v>42</v>
      </c>
      <c r="D407" t="s">
        <v>48</v>
      </c>
      <c r="E407" t="s">
        <v>12</v>
      </c>
      <c r="F407" s="26">
        <v>8.2900000000000009</v>
      </c>
      <c r="G407" s="26">
        <v>21.03</v>
      </c>
      <c r="H407" s="26">
        <v>12.74</v>
      </c>
    </row>
    <row r="408" spans="1:8" x14ac:dyDescent="0.3">
      <c r="A408" s="42">
        <v>45418</v>
      </c>
      <c r="B408" s="53">
        <v>0.39374999999999999</v>
      </c>
      <c r="C408" t="s">
        <v>51</v>
      </c>
      <c r="D408" t="s">
        <v>49</v>
      </c>
      <c r="E408" t="s">
        <v>12</v>
      </c>
      <c r="F408" s="26">
        <v>11.170000000000002</v>
      </c>
      <c r="G408" s="26">
        <v>24.42</v>
      </c>
      <c r="H408" s="26">
        <v>13.25</v>
      </c>
    </row>
    <row r="409" spans="1:8" x14ac:dyDescent="0.3">
      <c r="A409" s="42">
        <v>45418</v>
      </c>
      <c r="B409" s="53">
        <v>0.420833333333333</v>
      </c>
      <c r="C409" t="s">
        <v>63</v>
      </c>
      <c r="D409" t="s">
        <v>49</v>
      </c>
      <c r="E409" t="s">
        <v>12</v>
      </c>
      <c r="F409" s="26">
        <v>9.23</v>
      </c>
      <c r="G409" s="26">
        <v>21.44</v>
      </c>
      <c r="H409" s="26">
        <v>12.21</v>
      </c>
    </row>
    <row r="410" spans="1:8" x14ac:dyDescent="0.3">
      <c r="A410" s="42">
        <v>45418</v>
      </c>
      <c r="B410" s="53">
        <v>0.42777777777777798</v>
      </c>
      <c r="C410" t="s">
        <v>73</v>
      </c>
      <c r="D410" t="s">
        <v>49</v>
      </c>
      <c r="E410" t="s">
        <v>12</v>
      </c>
      <c r="F410" s="26">
        <v>7.2100000000000009</v>
      </c>
      <c r="G410" s="26">
        <v>19.96</v>
      </c>
      <c r="H410" s="26">
        <v>12.75</v>
      </c>
    </row>
    <row r="411" spans="1:8" x14ac:dyDescent="0.3">
      <c r="A411" s="42">
        <v>45418</v>
      </c>
      <c r="B411" s="53">
        <v>0.42916666666666697</v>
      </c>
      <c r="C411" t="s">
        <v>86</v>
      </c>
      <c r="D411" t="s">
        <v>48</v>
      </c>
      <c r="E411" t="s">
        <v>12</v>
      </c>
      <c r="F411" s="26">
        <v>7.7099999999999991</v>
      </c>
      <c r="G411" s="26">
        <v>19.45</v>
      </c>
      <c r="H411" s="26">
        <v>11.74</v>
      </c>
    </row>
    <row r="412" spans="1:8" x14ac:dyDescent="0.3">
      <c r="A412" s="42">
        <v>45418</v>
      </c>
      <c r="B412" s="53">
        <v>0.42986111111111103</v>
      </c>
      <c r="C412" t="s">
        <v>96</v>
      </c>
      <c r="D412" t="s">
        <v>48</v>
      </c>
      <c r="E412" t="s">
        <v>12</v>
      </c>
      <c r="F412" s="26">
        <v>4.5999999999999996</v>
      </c>
      <c r="G412" s="26">
        <v>12.86</v>
      </c>
      <c r="H412" s="26">
        <v>8.26</v>
      </c>
    </row>
    <row r="413" spans="1:8" x14ac:dyDescent="0.3">
      <c r="A413" s="42">
        <v>45418</v>
      </c>
      <c r="B413" s="53">
        <v>0.4375</v>
      </c>
      <c r="C413" t="s">
        <v>59</v>
      </c>
      <c r="D413" t="s">
        <v>48</v>
      </c>
      <c r="E413" t="s">
        <v>12</v>
      </c>
      <c r="F413" s="26">
        <v>5.79</v>
      </c>
      <c r="G413" s="26">
        <v>13.57</v>
      </c>
      <c r="H413" s="26">
        <v>7.78</v>
      </c>
    </row>
    <row r="414" spans="1:8" x14ac:dyDescent="0.3">
      <c r="A414" s="42">
        <v>45418</v>
      </c>
      <c r="B414" s="53">
        <v>0.438194444444444</v>
      </c>
      <c r="C414" t="s">
        <v>140</v>
      </c>
      <c r="D414" t="s">
        <v>49</v>
      </c>
      <c r="E414" t="s">
        <v>12</v>
      </c>
      <c r="F414" s="26">
        <v>7.02</v>
      </c>
      <c r="G414" s="26">
        <v>18.5</v>
      </c>
      <c r="H414" s="26">
        <v>11.48</v>
      </c>
    </row>
    <row r="415" spans="1:8" x14ac:dyDescent="0.3">
      <c r="A415" s="42">
        <v>45418</v>
      </c>
      <c r="B415" s="53">
        <v>0.44027777777777799</v>
      </c>
      <c r="C415" t="s">
        <v>68</v>
      </c>
      <c r="D415" t="s">
        <v>48</v>
      </c>
      <c r="E415" t="s">
        <v>12</v>
      </c>
      <c r="F415" s="26">
        <v>8.14</v>
      </c>
      <c r="G415" s="26">
        <v>21.28</v>
      </c>
      <c r="H415" s="26">
        <v>13.14</v>
      </c>
    </row>
    <row r="416" spans="1:8" x14ac:dyDescent="0.3">
      <c r="A416" s="42">
        <v>45418</v>
      </c>
      <c r="B416" s="53">
        <v>0.44236111111111098</v>
      </c>
      <c r="C416" t="s">
        <v>91</v>
      </c>
      <c r="D416" t="s">
        <v>49</v>
      </c>
      <c r="E416" t="s">
        <v>12</v>
      </c>
      <c r="F416" s="26">
        <v>8.07</v>
      </c>
      <c r="G416" s="26">
        <v>19.93</v>
      </c>
      <c r="H416" s="26">
        <v>11.86</v>
      </c>
    </row>
    <row r="417" spans="1:8" x14ac:dyDescent="0.3">
      <c r="A417" s="42">
        <v>45418</v>
      </c>
      <c r="B417" s="53">
        <v>0.44444444444444398</v>
      </c>
      <c r="C417" t="s">
        <v>95</v>
      </c>
      <c r="D417" t="s">
        <v>48</v>
      </c>
      <c r="E417" t="s">
        <v>12</v>
      </c>
      <c r="F417" s="26">
        <v>11.249999999999998</v>
      </c>
      <c r="G417" s="26">
        <v>26.08</v>
      </c>
      <c r="H417" s="26">
        <v>14.83</v>
      </c>
    </row>
    <row r="418" spans="1:8" x14ac:dyDescent="0.3">
      <c r="A418" s="42">
        <v>45418</v>
      </c>
      <c r="B418" s="53">
        <v>0.44652777777777802</v>
      </c>
      <c r="C418" t="s">
        <v>58</v>
      </c>
      <c r="D418" t="s">
        <v>49</v>
      </c>
      <c r="E418" t="s">
        <v>12</v>
      </c>
      <c r="F418" s="26">
        <v>8.5999999999999979</v>
      </c>
      <c r="G418" s="26">
        <v>21.15</v>
      </c>
      <c r="H418" s="26">
        <v>12.55</v>
      </c>
    </row>
    <row r="419" spans="1:8" x14ac:dyDescent="0.3">
      <c r="A419" s="42">
        <v>45418</v>
      </c>
      <c r="B419" s="53">
        <v>0.44791666666666702</v>
      </c>
      <c r="C419" t="s">
        <v>50</v>
      </c>
      <c r="D419" t="s">
        <v>49</v>
      </c>
      <c r="E419" t="s">
        <v>12</v>
      </c>
      <c r="F419" s="26">
        <v>12.200000000000001</v>
      </c>
      <c r="G419" s="26">
        <v>27.64</v>
      </c>
      <c r="H419" s="26">
        <v>15.44</v>
      </c>
    </row>
    <row r="420" spans="1:8" x14ac:dyDescent="0.3">
      <c r="A420" s="42">
        <v>45418</v>
      </c>
      <c r="B420" s="53">
        <v>0.45</v>
      </c>
      <c r="C420" t="s">
        <v>39</v>
      </c>
      <c r="D420" t="s">
        <v>48</v>
      </c>
      <c r="E420" t="s">
        <v>12</v>
      </c>
      <c r="F420" s="26">
        <v>11.739999999999998</v>
      </c>
      <c r="G420" s="26">
        <v>27.08</v>
      </c>
      <c r="H420" s="26">
        <v>15.34</v>
      </c>
    </row>
    <row r="421" spans="1:8" x14ac:dyDescent="0.3">
      <c r="A421" s="42">
        <v>45418</v>
      </c>
      <c r="B421" s="53">
        <v>0.452777777777778</v>
      </c>
      <c r="C421" t="s">
        <v>162</v>
      </c>
      <c r="D421" t="s">
        <v>48</v>
      </c>
      <c r="E421" t="s">
        <v>12</v>
      </c>
      <c r="F421" s="26">
        <v>10.88</v>
      </c>
      <c r="G421" s="26">
        <v>26</v>
      </c>
      <c r="H421" s="26">
        <v>15.12</v>
      </c>
    </row>
    <row r="422" spans="1:8" x14ac:dyDescent="0.3">
      <c r="A422" s="42">
        <v>45418</v>
      </c>
      <c r="B422" s="53">
        <v>0.454166666666667</v>
      </c>
      <c r="C422" t="s">
        <v>43</v>
      </c>
      <c r="D422" t="s">
        <v>48</v>
      </c>
      <c r="E422" t="s">
        <v>12</v>
      </c>
      <c r="F422" s="26">
        <v>7.1400000000000006</v>
      </c>
      <c r="G422" s="26">
        <v>19.07</v>
      </c>
      <c r="H422" s="26">
        <v>11.93</v>
      </c>
    </row>
    <row r="423" spans="1:8" x14ac:dyDescent="0.3">
      <c r="A423" s="42">
        <v>45418</v>
      </c>
      <c r="B423" s="53">
        <v>0.45624999999999999</v>
      </c>
      <c r="C423" t="s">
        <v>165</v>
      </c>
      <c r="D423" t="s">
        <v>48</v>
      </c>
      <c r="E423" t="s">
        <v>12</v>
      </c>
      <c r="F423" s="26">
        <v>11.76</v>
      </c>
      <c r="G423" s="26">
        <v>27.11</v>
      </c>
      <c r="H423" s="26">
        <v>15.35</v>
      </c>
    </row>
    <row r="424" spans="1:8" x14ac:dyDescent="0.3">
      <c r="A424" s="42">
        <v>45418</v>
      </c>
      <c r="B424" s="53">
        <v>0.46736111111111101</v>
      </c>
      <c r="C424" t="s">
        <v>134</v>
      </c>
      <c r="D424" t="s">
        <v>48</v>
      </c>
      <c r="E424" t="s">
        <v>12</v>
      </c>
      <c r="F424" s="26">
        <v>10.840000000000002</v>
      </c>
      <c r="G424" s="26">
        <v>25.78</v>
      </c>
      <c r="H424" s="26">
        <v>14.94</v>
      </c>
    </row>
    <row r="425" spans="1:8" x14ac:dyDescent="0.3">
      <c r="A425" s="42">
        <v>45418</v>
      </c>
      <c r="B425" s="53">
        <v>0.469444444444444</v>
      </c>
      <c r="C425" t="s">
        <v>72</v>
      </c>
      <c r="D425" t="s">
        <v>48</v>
      </c>
      <c r="E425" t="s">
        <v>12</v>
      </c>
      <c r="F425" s="26">
        <v>7.3300000000000018</v>
      </c>
      <c r="G425" s="26">
        <v>19.28</v>
      </c>
      <c r="H425" s="26">
        <v>11.95</v>
      </c>
    </row>
    <row r="426" spans="1:8" x14ac:dyDescent="0.3">
      <c r="A426" s="42">
        <v>45418</v>
      </c>
      <c r="B426" s="53">
        <v>0.47291666666666698</v>
      </c>
      <c r="C426" t="s">
        <v>80</v>
      </c>
      <c r="D426" t="s">
        <v>48</v>
      </c>
      <c r="E426" t="s">
        <v>12</v>
      </c>
      <c r="F426" s="26">
        <v>8.8300000000000018</v>
      </c>
      <c r="G426" s="26">
        <v>22.01</v>
      </c>
      <c r="H426" s="26">
        <v>13.18</v>
      </c>
    </row>
    <row r="427" spans="1:8" x14ac:dyDescent="0.3">
      <c r="A427" s="42">
        <v>45418</v>
      </c>
      <c r="B427" s="53">
        <v>0.47777777777777802</v>
      </c>
      <c r="C427" t="s">
        <v>85</v>
      </c>
      <c r="D427" t="s">
        <v>48</v>
      </c>
      <c r="E427" t="s">
        <v>12</v>
      </c>
      <c r="F427" s="26">
        <v>6.66</v>
      </c>
      <c r="G427" s="26">
        <v>19.07</v>
      </c>
      <c r="H427" s="26">
        <v>12.41</v>
      </c>
    </row>
    <row r="428" spans="1:8" x14ac:dyDescent="0.3">
      <c r="A428" s="42">
        <v>45418</v>
      </c>
      <c r="B428" s="53">
        <v>0.47847222222222202</v>
      </c>
      <c r="C428" t="s">
        <v>69</v>
      </c>
      <c r="D428" t="s">
        <v>48</v>
      </c>
      <c r="E428" t="s">
        <v>12</v>
      </c>
      <c r="F428" s="26">
        <v>8.6800000000000015</v>
      </c>
      <c r="G428" s="26">
        <v>20.69</v>
      </c>
      <c r="H428" s="26">
        <v>12.01</v>
      </c>
    </row>
    <row r="429" spans="1:8" x14ac:dyDescent="0.3">
      <c r="A429" s="42">
        <v>45418</v>
      </c>
      <c r="B429" s="53">
        <v>0.47847222222222202</v>
      </c>
      <c r="C429" t="s">
        <v>84</v>
      </c>
      <c r="D429" t="s">
        <v>48</v>
      </c>
      <c r="E429" t="s">
        <v>12</v>
      </c>
      <c r="F429" s="26">
        <v>9.01</v>
      </c>
      <c r="G429" s="26">
        <v>22.18</v>
      </c>
      <c r="H429" s="26">
        <v>13.17</v>
      </c>
    </row>
    <row r="430" spans="1:8" x14ac:dyDescent="0.3">
      <c r="A430" s="42">
        <v>45418</v>
      </c>
      <c r="B430" s="53">
        <v>0.48055555555555601</v>
      </c>
      <c r="C430" t="s">
        <v>113</v>
      </c>
      <c r="D430" t="s">
        <v>48</v>
      </c>
      <c r="E430" t="s">
        <v>12</v>
      </c>
      <c r="F430" s="26">
        <v>6.9700000000000006</v>
      </c>
      <c r="G430" s="26">
        <v>20.07</v>
      </c>
      <c r="H430" s="26">
        <v>13.1</v>
      </c>
    </row>
    <row r="431" spans="1:8" x14ac:dyDescent="0.3">
      <c r="A431" s="42">
        <v>45418</v>
      </c>
      <c r="B431" s="53">
        <v>0.484027777777778</v>
      </c>
      <c r="C431" t="s">
        <v>135</v>
      </c>
      <c r="D431" t="s">
        <v>48</v>
      </c>
      <c r="E431" t="s">
        <v>12</v>
      </c>
      <c r="F431" s="26">
        <v>6.7200000000000006</v>
      </c>
      <c r="G431" s="26">
        <v>19.78</v>
      </c>
      <c r="H431" s="26">
        <v>13.06</v>
      </c>
    </row>
    <row r="432" spans="1:8" x14ac:dyDescent="0.3">
      <c r="A432" s="42">
        <v>45418</v>
      </c>
      <c r="B432" s="53">
        <v>0.484722222222222</v>
      </c>
      <c r="C432" t="s">
        <v>40</v>
      </c>
      <c r="D432" t="s">
        <v>48</v>
      </c>
      <c r="E432" t="s">
        <v>12</v>
      </c>
      <c r="F432" s="26">
        <v>12.02</v>
      </c>
      <c r="G432" s="26">
        <v>27.32</v>
      </c>
      <c r="H432" s="26">
        <v>15.3</v>
      </c>
    </row>
    <row r="433" spans="1:8" x14ac:dyDescent="0.3">
      <c r="A433" s="42">
        <v>45418</v>
      </c>
      <c r="B433" s="53">
        <v>0.48749999999999999</v>
      </c>
      <c r="C433" t="s">
        <v>166</v>
      </c>
      <c r="D433" t="s">
        <v>48</v>
      </c>
      <c r="E433" t="s">
        <v>12</v>
      </c>
      <c r="F433" s="26">
        <v>10.68</v>
      </c>
      <c r="G433" s="26">
        <v>26.74</v>
      </c>
      <c r="H433" s="26">
        <v>16.059999999999999</v>
      </c>
    </row>
    <row r="434" spans="1:8" x14ac:dyDescent="0.3">
      <c r="A434" s="42">
        <v>45418</v>
      </c>
      <c r="B434" s="53">
        <v>0.48819444444444399</v>
      </c>
      <c r="C434" t="s">
        <v>148</v>
      </c>
      <c r="D434" t="s">
        <v>48</v>
      </c>
      <c r="E434" t="s">
        <v>12</v>
      </c>
      <c r="F434" s="26">
        <v>7.1799999999999979</v>
      </c>
      <c r="G434" s="26">
        <v>18.989999999999998</v>
      </c>
      <c r="H434" s="26">
        <v>11.81</v>
      </c>
    </row>
    <row r="435" spans="1:8" x14ac:dyDescent="0.3">
      <c r="A435" s="42">
        <v>45418</v>
      </c>
      <c r="B435" s="53">
        <v>0.48958333333333298</v>
      </c>
      <c r="C435" t="s">
        <v>101</v>
      </c>
      <c r="D435" t="s">
        <v>48</v>
      </c>
      <c r="E435" t="s">
        <v>12</v>
      </c>
      <c r="F435" s="26">
        <v>4.9800000000000004</v>
      </c>
      <c r="G435" s="26">
        <v>13.4</v>
      </c>
      <c r="H435" s="26">
        <v>8.42</v>
      </c>
    </row>
    <row r="436" spans="1:8" x14ac:dyDescent="0.3">
      <c r="A436" s="42">
        <v>45418</v>
      </c>
      <c r="B436" s="53">
        <v>0.49097222222222198</v>
      </c>
      <c r="C436" t="s">
        <v>54</v>
      </c>
      <c r="D436" t="s">
        <v>49</v>
      </c>
      <c r="E436" t="s">
        <v>12</v>
      </c>
      <c r="F436" s="26">
        <v>8.509999999999998</v>
      </c>
      <c r="G436" s="26">
        <v>20.97</v>
      </c>
      <c r="H436" s="26">
        <v>12.46</v>
      </c>
    </row>
    <row r="437" spans="1:8" x14ac:dyDescent="0.3">
      <c r="A437" s="42">
        <v>45418</v>
      </c>
      <c r="B437" s="53">
        <v>0.49236111111111103</v>
      </c>
      <c r="C437" t="s">
        <v>102</v>
      </c>
      <c r="D437" t="s">
        <v>48</v>
      </c>
      <c r="E437" t="s">
        <v>12</v>
      </c>
      <c r="F437" s="26">
        <v>5.0300000000000011</v>
      </c>
      <c r="G437" s="26">
        <v>13.4</v>
      </c>
      <c r="H437" s="26">
        <v>8.3699999999999992</v>
      </c>
    </row>
    <row r="438" spans="1:8" x14ac:dyDescent="0.3">
      <c r="A438" s="42">
        <v>45418</v>
      </c>
      <c r="B438" s="53">
        <v>0.49305555555555602</v>
      </c>
      <c r="C438" t="s">
        <v>71</v>
      </c>
      <c r="D438" t="s">
        <v>48</v>
      </c>
      <c r="E438" t="s">
        <v>12</v>
      </c>
      <c r="F438" s="26">
        <v>7.9499999999999993</v>
      </c>
      <c r="G438" s="26">
        <v>21.2</v>
      </c>
      <c r="H438" s="26">
        <v>13.25</v>
      </c>
    </row>
    <row r="439" spans="1:8" x14ac:dyDescent="0.3">
      <c r="A439" s="42">
        <v>45418</v>
      </c>
      <c r="B439" s="53">
        <v>0.499305555555556</v>
      </c>
      <c r="C439" t="s">
        <v>44</v>
      </c>
      <c r="D439" t="s">
        <v>48</v>
      </c>
      <c r="E439" t="s">
        <v>12</v>
      </c>
      <c r="F439" s="26">
        <v>7.9099999999999984</v>
      </c>
      <c r="G439" s="26">
        <v>20.059999999999999</v>
      </c>
      <c r="H439" s="26">
        <v>12.15</v>
      </c>
    </row>
    <row r="440" spans="1:8" x14ac:dyDescent="0.3">
      <c r="A440" s="42">
        <v>45418</v>
      </c>
      <c r="B440" s="53">
        <v>0.50347222222222199</v>
      </c>
      <c r="C440" t="s">
        <v>60</v>
      </c>
      <c r="D440" t="s">
        <v>48</v>
      </c>
      <c r="E440" t="s">
        <v>12</v>
      </c>
      <c r="F440" s="26">
        <v>7.3900000000000006</v>
      </c>
      <c r="G440" s="26">
        <v>19.41</v>
      </c>
      <c r="H440" s="26">
        <v>12.02</v>
      </c>
    </row>
    <row r="441" spans="1:8" x14ac:dyDescent="0.3">
      <c r="A441" s="42">
        <v>45418</v>
      </c>
      <c r="B441" s="53">
        <v>0.51388888888888895</v>
      </c>
      <c r="C441" t="s">
        <v>64</v>
      </c>
      <c r="D441" t="s">
        <v>48</v>
      </c>
      <c r="E441" t="s">
        <v>12</v>
      </c>
      <c r="F441" s="26">
        <v>11.989999999999998</v>
      </c>
      <c r="G441" s="26">
        <v>26.95</v>
      </c>
      <c r="H441" s="26">
        <v>14.96</v>
      </c>
    </row>
    <row r="442" spans="1:8" x14ac:dyDescent="0.3">
      <c r="A442" s="42">
        <v>45418</v>
      </c>
      <c r="B442" s="53">
        <v>0.51527777777777795</v>
      </c>
      <c r="C442" t="s">
        <v>126</v>
      </c>
      <c r="D442" t="s">
        <v>48</v>
      </c>
      <c r="E442" t="s">
        <v>12</v>
      </c>
      <c r="F442" s="26">
        <v>3.5300000000000002</v>
      </c>
      <c r="G442" s="26">
        <v>11.32</v>
      </c>
      <c r="H442" s="26">
        <v>7.79</v>
      </c>
    </row>
    <row r="443" spans="1:8" x14ac:dyDescent="0.3">
      <c r="A443" s="42">
        <v>45418</v>
      </c>
      <c r="B443" s="53">
        <v>0.51805555555555605</v>
      </c>
      <c r="C443" t="s">
        <v>82</v>
      </c>
      <c r="D443" t="s">
        <v>48</v>
      </c>
      <c r="E443" t="s">
        <v>12</v>
      </c>
      <c r="F443" s="26">
        <v>7.1099999999999994</v>
      </c>
      <c r="G443" s="26">
        <v>20.13</v>
      </c>
      <c r="H443" s="26">
        <v>13.02</v>
      </c>
    </row>
    <row r="444" spans="1:8" x14ac:dyDescent="0.3">
      <c r="A444" s="42">
        <v>45418</v>
      </c>
      <c r="B444" s="53">
        <v>0.51944444444444504</v>
      </c>
      <c r="C444" t="s">
        <v>41</v>
      </c>
      <c r="D444" t="s">
        <v>48</v>
      </c>
      <c r="E444" t="s">
        <v>12</v>
      </c>
      <c r="F444" s="26">
        <v>5.67</v>
      </c>
      <c r="G444" s="26">
        <v>17.73</v>
      </c>
      <c r="H444" s="26">
        <v>12.06</v>
      </c>
    </row>
    <row r="445" spans="1:8" x14ac:dyDescent="0.3">
      <c r="A445" s="42">
        <v>45418</v>
      </c>
      <c r="B445" s="53">
        <v>0.52083333333333304</v>
      </c>
      <c r="C445" t="s">
        <v>70</v>
      </c>
      <c r="D445" t="s">
        <v>48</v>
      </c>
      <c r="E445" t="s">
        <v>12</v>
      </c>
      <c r="F445" s="26">
        <v>11.419999999999998</v>
      </c>
      <c r="G445" s="26">
        <v>26.63</v>
      </c>
      <c r="H445" s="26">
        <v>15.21</v>
      </c>
    </row>
    <row r="446" spans="1:8" x14ac:dyDescent="0.3">
      <c r="A446" s="42">
        <v>45418</v>
      </c>
      <c r="B446" s="53">
        <v>0.52777777777777801</v>
      </c>
      <c r="C446" t="s">
        <v>65</v>
      </c>
      <c r="D446" t="s">
        <v>48</v>
      </c>
      <c r="E446" t="s">
        <v>12</v>
      </c>
      <c r="F446" s="26">
        <v>6.02</v>
      </c>
      <c r="G446" s="26">
        <v>17.23</v>
      </c>
      <c r="H446" s="26">
        <v>11.21</v>
      </c>
    </row>
    <row r="447" spans="1:8" x14ac:dyDescent="0.3">
      <c r="A447" s="42">
        <v>45418</v>
      </c>
      <c r="B447" s="53">
        <v>0.53125</v>
      </c>
      <c r="C447" t="s">
        <v>42</v>
      </c>
      <c r="D447" t="s">
        <v>48</v>
      </c>
      <c r="E447" t="s">
        <v>12</v>
      </c>
      <c r="F447" s="26">
        <v>8.8200000000000021</v>
      </c>
      <c r="G447" s="26">
        <v>21.69</v>
      </c>
      <c r="H447" s="26">
        <v>12.87</v>
      </c>
    </row>
    <row r="448" spans="1:8" x14ac:dyDescent="0.3">
      <c r="A448" s="42">
        <v>45418</v>
      </c>
      <c r="B448" s="53">
        <v>0.53402777777777799</v>
      </c>
      <c r="C448" t="s">
        <v>67</v>
      </c>
      <c r="D448" t="s">
        <v>48</v>
      </c>
      <c r="E448" t="s">
        <v>12</v>
      </c>
      <c r="F448" s="26">
        <v>7.3199999999999985</v>
      </c>
      <c r="G448" s="26">
        <v>19.2</v>
      </c>
      <c r="H448" s="26">
        <v>11.88</v>
      </c>
    </row>
    <row r="449" spans="1:8" x14ac:dyDescent="0.3">
      <c r="A449" s="42">
        <v>45418</v>
      </c>
      <c r="B449" s="53">
        <v>0.55208333333333304</v>
      </c>
      <c r="C449" t="s">
        <v>103</v>
      </c>
      <c r="D449" t="s">
        <v>49</v>
      </c>
      <c r="E449" t="s">
        <v>12</v>
      </c>
      <c r="F449" s="26">
        <v>12.080000000000002</v>
      </c>
      <c r="G449" s="26">
        <v>26.62</v>
      </c>
      <c r="H449" s="26">
        <v>14.54</v>
      </c>
    </row>
    <row r="450" spans="1:8" x14ac:dyDescent="0.3">
      <c r="A450" s="42">
        <v>45418</v>
      </c>
      <c r="B450" s="53">
        <v>0.55902777777777801</v>
      </c>
      <c r="C450" t="s">
        <v>139</v>
      </c>
      <c r="D450" t="s">
        <v>48</v>
      </c>
      <c r="E450" t="s">
        <v>12</v>
      </c>
      <c r="F450" s="26">
        <v>8.6300000000000008</v>
      </c>
      <c r="G450" s="26">
        <v>21.23</v>
      </c>
      <c r="H450" s="26">
        <v>12.6</v>
      </c>
    </row>
    <row r="451" spans="1:8" x14ac:dyDescent="0.3">
      <c r="A451" s="42">
        <v>45418</v>
      </c>
      <c r="B451" s="53">
        <v>0.56944444444444398</v>
      </c>
      <c r="C451" t="s">
        <v>123</v>
      </c>
      <c r="D451" t="s">
        <v>48</v>
      </c>
      <c r="E451" t="s">
        <v>12</v>
      </c>
      <c r="F451" s="26">
        <v>8.34</v>
      </c>
      <c r="G451" s="26">
        <v>19.66</v>
      </c>
      <c r="H451" s="26">
        <v>11.32</v>
      </c>
    </row>
    <row r="452" spans="1:8" x14ac:dyDescent="0.3">
      <c r="A452" s="42">
        <v>45418</v>
      </c>
      <c r="B452" s="53">
        <v>0.57013888888888897</v>
      </c>
      <c r="C452" t="s">
        <v>83</v>
      </c>
      <c r="D452" t="s">
        <v>48</v>
      </c>
      <c r="E452" t="s">
        <v>12</v>
      </c>
      <c r="F452" s="26">
        <v>8.5299999999999994</v>
      </c>
      <c r="G452" s="26">
        <v>20.399999999999999</v>
      </c>
      <c r="H452" s="26">
        <v>11.87</v>
      </c>
    </row>
    <row r="453" spans="1:8" x14ac:dyDescent="0.3">
      <c r="A453" s="42">
        <v>45418</v>
      </c>
      <c r="B453" s="53">
        <v>0.59513888888888899</v>
      </c>
      <c r="C453" t="s">
        <v>51</v>
      </c>
      <c r="D453" t="s">
        <v>49</v>
      </c>
      <c r="E453" t="s">
        <v>12</v>
      </c>
      <c r="F453" s="26">
        <v>11.24</v>
      </c>
      <c r="G453" s="26">
        <v>24.11</v>
      </c>
      <c r="H453" s="26">
        <v>12.87</v>
      </c>
    </row>
    <row r="454" spans="1:8" x14ac:dyDescent="0.3">
      <c r="A454" s="42">
        <v>45418</v>
      </c>
      <c r="B454" s="53">
        <v>0.59652777777777799</v>
      </c>
      <c r="C454" t="s">
        <v>96</v>
      </c>
      <c r="D454" t="s">
        <v>48</v>
      </c>
      <c r="E454" t="s">
        <v>12</v>
      </c>
      <c r="F454" s="26">
        <v>4.2699999999999996</v>
      </c>
      <c r="G454" s="26">
        <v>12.65</v>
      </c>
      <c r="H454" s="26">
        <v>8.3800000000000008</v>
      </c>
    </row>
    <row r="455" spans="1:8" x14ac:dyDescent="0.3">
      <c r="A455" s="42">
        <v>45418</v>
      </c>
      <c r="B455" s="53">
        <v>0.60138888888888897</v>
      </c>
      <c r="C455" t="s">
        <v>68</v>
      </c>
      <c r="D455" t="s">
        <v>48</v>
      </c>
      <c r="E455" t="s">
        <v>12</v>
      </c>
      <c r="F455" s="26">
        <v>6.9499999999999993</v>
      </c>
      <c r="G455" s="26">
        <v>20.059999999999999</v>
      </c>
      <c r="H455" s="26">
        <v>13.11</v>
      </c>
    </row>
    <row r="456" spans="1:8" x14ac:dyDescent="0.3">
      <c r="A456" s="42">
        <v>45418</v>
      </c>
      <c r="B456" s="53">
        <v>0.60694444444444395</v>
      </c>
      <c r="C456" t="s">
        <v>127</v>
      </c>
      <c r="D456" t="s">
        <v>48</v>
      </c>
      <c r="E456" t="s">
        <v>12</v>
      </c>
      <c r="F456" s="26">
        <v>8.6199999999999992</v>
      </c>
      <c r="G456" s="26">
        <v>20.059999999999999</v>
      </c>
      <c r="H456" s="26">
        <v>11.44</v>
      </c>
    </row>
    <row r="457" spans="1:8" x14ac:dyDescent="0.3">
      <c r="A457" s="42">
        <v>45418</v>
      </c>
      <c r="B457" s="53">
        <v>0.60763888888888895</v>
      </c>
      <c r="C457" t="s">
        <v>59</v>
      </c>
      <c r="D457" t="s">
        <v>48</v>
      </c>
      <c r="E457" t="s">
        <v>12</v>
      </c>
      <c r="F457" s="26">
        <v>5.0199999999999996</v>
      </c>
      <c r="G457" s="26">
        <v>12.86</v>
      </c>
      <c r="H457" s="26">
        <v>7.84</v>
      </c>
    </row>
    <row r="458" spans="1:8" x14ac:dyDescent="0.3">
      <c r="A458" s="42">
        <v>45418</v>
      </c>
      <c r="B458" s="53">
        <v>0.625</v>
      </c>
      <c r="C458" t="s">
        <v>86</v>
      </c>
      <c r="D458" t="s">
        <v>48</v>
      </c>
      <c r="E458" t="s">
        <v>12</v>
      </c>
      <c r="F458" s="26">
        <v>7.870000000000001</v>
      </c>
      <c r="G458" s="26">
        <v>19.73</v>
      </c>
      <c r="H458" s="26">
        <v>11.86</v>
      </c>
    </row>
    <row r="459" spans="1:8" x14ac:dyDescent="0.3">
      <c r="A459" s="42">
        <v>45418</v>
      </c>
      <c r="B459" s="53">
        <v>0.62638888888888899</v>
      </c>
      <c r="C459" t="s">
        <v>85</v>
      </c>
      <c r="D459" t="s">
        <v>48</v>
      </c>
      <c r="E459" t="s">
        <v>12</v>
      </c>
      <c r="F459" s="26">
        <v>5.0799999999999983</v>
      </c>
      <c r="G459" s="26">
        <v>17.489999999999998</v>
      </c>
      <c r="H459" s="26">
        <v>12.41</v>
      </c>
    </row>
    <row r="460" spans="1:8" x14ac:dyDescent="0.3">
      <c r="A460" s="42">
        <v>45418</v>
      </c>
      <c r="B460" s="53">
        <v>0.62708333333333299</v>
      </c>
      <c r="C460" t="s">
        <v>73</v>
      </c>
      <c r="D460" t="s">
        <v>49</v>
      </c>
      <c r="E460" t="s">
        <v>12</v>
      </c>
      <c r="F460" s="26">
        <v>7.2700000000000014</v>
      </c>
      <c r="G460" s="26">
        <v>20.12</v>
      </c>
      <c r="H460" s="26">
        <v>12.85</v>
      </c>
    </row>
    <row r="461" spans="1:8" x14ac:dyDescent="0.3">
      <c r="A461" s="42">
        <v>45418</v>
      </c>
      <c r="B461" s="53">
        <v>0.63472222222222197</v>
      </c>
      <c r="C461" t="s">
        <v>140</v>
      </c>
      <c r="D461" t="s">
        <v>49</v>
      </c>
      <c r="E461" t="s">
        <v>12</v>
      </c>
      <c r="F461" s="26">
        <v>7.6499999999999986</v>
      </c>
      <c r="G461" s="26">
        <v>19.13</v>
      </c>
      <c r="H461" s="26">
        <v>11.48</v>
      </c>
    </row>
    <row r="462" spans="1:8" x14ac:dyDescent="0.3">
      <c r="A462" s="42">
        <v>45418</v>
      </c>
      <c r="B462" s="53">
        <v>0.63611111111111096</v>
      </c>
      <c r="C462" t="s">
        <v>39</v>
      </c>
      <c r="D462" t="s">
        <v>48</v>
      </c>
      <c r="E462" t="s">
        <v>12</v>
      </c>
      <c r="F462" s="26">
        <v>10.65</v>
      </c>
      <c r="G462" s="26">
        <v>26</v>
      </c>
      <c r="H462" s="26">
        <v>15.35</v>
      </c>
    </row>
    <row r="463" spans="1:8" x14ac:dyDescent="0.3">
      <c r="A463" s="42">
        <v>45418</v>
      </c>
      <c r="B463" s="53">
        <v>0.63680555555555596</v>
      </c>
      <c r="C463" t="s">
        <v>95</v>
      </c>
      <c r="D463" t="s">
        <v>48</v>
      </c>
      <c r="E463" t="s">
        <v>12</v>
      </c>
      <c r="F463" s="26">
        <v>10.680000000000001</v>
      </c>
      <c r="G463" s="26">
        <v>25.44</v>
      </c>
      <c r="H463" s="26">
        <v>14.76</v>
      </c>
    </row>
    <row r="464" spans="1:8" x14ac:dyDescent="0.3">
      <c r="A464" s="42">
        <v>45418</v>
      </c>
      <c r="B464" s="53">
        <v>0.63749999999999996</v>
      </c>
      <c r="C464" t="s">
        <v>165</v>
      </c>
      <c r="D464" t="s">
        <v>48</v>
      </c>
      <c r="E464" t="s">
        <v>12</v>
      </c>
      <c r="F464" s="26">
        <v>9.85</v>
      </c>
      <c r="G464" s="26">
        <v>25.2</v>
      </c>
      <c r="H464" s="26">
        <v>15.35</v>
      </c>
    </row>
    <row r="465" spans="1:8" x14ac:dyDescent="0.3">
      <c r="A465" s="42">
        <v>45418</v>
      </c>
      <c r="B465" s="53">
        <v>0.64513888888888904</v>
      </c>
      <c r="C465" t="s">
        <v>43</v>
      </c>
      <c r="D465" t="s">
        <v>48</v>
      </c>
      <c r="E465" t="s">
        <v>12</v>
      </c>
      <c r="F465" s="26">
        <v>6.9499999999999993</v>
      </c>
      <c r="G465" s="26">
        <v>18.899999999999999</v>
      </c>
      <c r="H465" s="26">
        <v>11.95</v>
      </c>
    </row>
    <row r="466" spans="1:8" x14ac:dyDescent="0.3">
      <c r="A466" s="42">
        <v>45418</v>
      </c>
      <c r="B466" s="53">
        <v>0.64722222222222203</v>
      </c>
      <c r="C466" t="s">
        <v>91</v>
      </c>
      <c r="D466" t="s">
        <v>49</v>
      </c>
      <c r="E466" t="s">
        <v>12</v>
      </c>
      <c r="F466" s="26">
        <v>9.36</v>
      </c>
      <c r="G466" s="26">
        <v>21.15</v>
      </c>
      <c r="H466" s="26">
        <v>11.79</v>
      </c>
    </row>
    <row r="467" spans="1:8" x14ac:dyDescent="0.3">
      <c r="A467" s="42">
        <v>45418</v>
      </c>
      <c r="B467" s="53">
        <v>0.65</v>
      </c>
      <c r="C467" t="s">
        <v>66</v>
      </c>
      <c r="D467" t="s">
        <v>48</v>
      </c>
      <c r="E467" t="s">
        <v>12</v>
      </c>
      <c r="F467" s="26">
        <v>5.9299999999999979</v>
      </c>
      <c r="G467" s="26">
        <v>19.079999999999998</v>
      </c>
      <c r="H467" s="26">
        <v>13.15</v>
      </c>
    </row>
    <row r="468" spans="1:8" x14ac:dyDescent="0.3">
      <c r="A468" s="42">
        <v>45418</v>
      </c>
      <c r="B468" s="53">
        <v>0.65138888888888902</v>
      </c>
      <c r="C468" t="s">
        <v>71</v>
      </c>
      <c r="D468" t="s">
        <v>48</v>
      </c>
      <c r="E468" t="s">
        <v>12</v>
      </c>
      <c r="F468" s="26">
        <v>5.1799999999999979</v>
      </c>
      <c r="G468" s="26">
        <v>18.239999999999998</v>
      </c>
      <c r="H468" s="26">
        <v>13.06</v>
      </c>
    </row>
    <row r="469" spans="1:8" x14ac:dyDescent="0.3">
      <c r="A469" s="42">
        <v>45418</v>
      </c>
      <c r="B469" s="53">
        <v>0.65486111111111101</v>
      </c>
      <c r="C469" t="s">
        <v>163</v>
      </c>
      <c r="D469" t="s">
        <v>55</v>
      </c>
      <c r="E469" t="s">
        <v>38</v>
      </c>
      <c r="F469" s="26">
        <v>2.0999999999999996</v>
      </c>
      <c r="G469" s="26">
        <v>9.76</v>
      </c>
      <c r="H469" s="26">
        <v>7.66</v>
      </c>
    </row>
    <row r="470" spans="1:8" x14ac:dyDescent="0.3">
      <c r="A470" s="42">
        <v>45418</v>
      </c>
      <c r="B470" s="53">
        <v>0.65625</v>
      </c>
      <c r="C470" t="s">
        <v>72</v>
      </c>
      <c r="D470" t="s">
        <v>48</v>
      </c>
      <c r="E470" t="s">
        <v>12</v>
      </c>
      <c r="F470" s="26">
        <v>6.9300000000000015</v>
      </c>
      <c r="G470" s="26">
        <v>18.78</v>
      </c>
      <c r="H470" s="26">
        <v>11.85</v>
      </c>
    </row>
    <row r="471" spans="1:8" x14ac:dyDescent="0.3">
      <c r="A471" s="42">
        <v>45418</v>
      </c>
      <c r="B471" s="53">
        <v>0.656944444444444</v>
      </c>
      <c r="C471" t="s">
        <v>69</v>
      </c>
      <c r="D471" t="s">
        <v>48</v>
      </c>
      <c r="E471" t="s">
        <v>12</v>
      </c>
      <c r="F471" s="26">
        <v>8.61</v>
      </c>
      <c r="G471" s="26">
        <v>20.56</v>
      </c>
      <c r="H471" s="26">
        <v>11.95</v>
      </c>
    </row>
    <row r="472" spans="1:8" x14ac:dyDescent="0.3">
      <c r="A472" s="42">
        <v>45418</v>
      </c>
      <c r="B472" s="53">
        <v>0.65833333333333299</v>
      </c>
      <c r="C472" t="s">
        <v>50</v>
      </c>
      <c r="D472" t="s">
        <v>49</v>
      </c>
      <c r="E472" t="s">
        <v>12</v>
      </c>
      <c r="F472" s="26">
        <v>12.58</v>
      </c>
      <c r="G472" s="26">
        <v>27.46</v>
      </c>
      <c r="H472" s="26">
        <v>14.88</v>
      </c>
    </row>
    <row r="473" spans="1:8" x14ac:dyDescent="0.3">
      <c r="A473" s="42">
        <v>45418</v>
      </c>
      <c r="B473" s="53">
        <v>0.66111111111111098</v>
      </c>
      <c r="C473" t="s">
        <v>63</v>
      </c>
      <c r="D473" t="s">
        <v>49</v>
      </c>
      <c r="E473" t="s">
        <v>12</v>
      </c>
      <c r="F473" s="26">
        <v>8.3099999999999987</v>
      </c>
      <c r="G473" s="26">
        <v>20.49</v>
      </c>
      <c r="H473" s="26">
        <v>12.18</v>
      </c>
    </row>
    <row r="474" spans="1:8" x14ac:dyDescent="0.3">
      <c r="A474" s="42">
        <v>45418</v>
      </c>
      <c r="B474" s="53">
        <v>0.67013888888888895</v>
      </c>
      <c r="C474" t="s">
        <v>60</v>
      </c>
      <c r="D474" t="s">
        <v>48</v>
      </c>
      <c r="E474" t="s">
        <v>12</v>
      </c>
      <c r="F474" s="26">
        <v>7.3099999999999987</v>
      </c>
      <c r="G474" s="26">
        <v>19.22</v>
      </c>
      <c r="H474" s="26">
        <v>11.91</v>
      </c>
    </row>
    <row r="475" spans="1:8" x14ac:dyDescent="0.3">
      <c r="A475" s="42">
        <v>45418</v>
      </c>
      <c r="B475" s="53">
        <v>0.67847222222222203</v>
      </c>
      <c r="C475" t="s">
        <v>64</v>
      </c>
      <c r="D475" t="s">
        <v>48</v>
      </c>
      <c r="E475" t="s">
        <v>12</v>
      </c>
      <c r="F475" s="26">
        <v>6.4700000000000024</v>
      </c>
      <c r="G475" s="26">
        <v>21.26</v>
      </c>
      <c r="H475" s="26">
        <v>14.79</v>
      </c>
    </row>
    <row r="476" spans="1:8" x14ac:dyDescent="0.3">
      <c r="A476" s="42">
        <v>45418</v>
      </c>
      <c r="B476" s="53">
        <v>0.67986111111111103</v>
      </c>
      <c r="C476" t="s">
        <v>40</v>
      </c>
      <c r="D476" t="s">
        <v>48</v>
      </c>
      <c r="E476" t="s">
        <v>12</v>
      </c>
      <c r="F476" s="26">
        <v>10.77</v>
      </c>
      <c r="G476" s="26">
        <v>26.02</v>
      </c>
      <c r="H476" s="26">
        <v>15.25</v>
      </c>
    </row>
    <row r="477" spans="1:8" x14ac:dyDescent="0.3">
      <c r="A477" s="42">
        <v>45418</v>
      </c>
      <c r="B477" s="53">
        <v>0.68194444444444502</v>
      </c>
      <c r="C477" t="s">
        <v>128</v>
      </c>
      <c r="D477" t="s">
        <v>55</v>
      </c>
      <c r="E477" t="s">
        <v>38</v>
      </c>
      <c r="F477" s="26">
        <v>1.4299999999999997</v>
      </c>
      <c r="G477" s="26">
        <v>9.0299999999999994</v>
      </c>
      <c r="H477" s="26">
        <v>7.6</v>
      </c>
    </row>
    <row r="478" spans="1:8" x14ac:dyDescent="0.3">
      <c r="A478" s="42">
        <v>45418</v>
      </c>
      <c r="B478" s="53">
        <v>0.68263888888888902</v>
      </c>
      <c r="C478" t="s">
        <v>44</v>
      </c>
      <c r="D478" t="s">
        <v>48</v>
      </c>
      <c r="E478" t="s">
        <v>12</v>
      </c>
      <c r="F478" s="26">
        <v>6.5400000000000009</v>
      </c>
      <c r="G478" s="26">
        <v>18.57</v>
      </c>
      <c r="H478" s="26">
        <v>12.03</v>
      </c>
    </row>
    <row r="479" spans="1:8" x14ac:dyDescent="0.3">
      <c r="A479" s="42">
        <v>45418</v>
      </c>
      <c r="B479" s="53">
        <v>0.69583333333333297</v>
      </c>
      <c r="C479" t="s">
        <v>100</v>
      </c>
      <c r="D479" t="s">
        <v>48</v>
      </c>
      <c r="E479" t="s">
        <v>12</v>
      </c>
      <c r="F479" s="26">
        <v>7.2700000000000014</v>
      </c>
      <c r="G479" s="26">
        <v>20.69</v>
      </c>
      <c r="H479" s="26">
        <v>13.42</v>
      </c>
    </row>
    <row r="480" spans="1:8" x14ac:dyDescent="0.3">
      <c r="A480" s="42">
        <v>45418</v>
      </c>
      <c r="B480" s="53">
        <v>0.7</v>
      </c>
      <c r="C480" t="s">
        <v>99</v>
      </c>
      <c r="D480" t="s">
        <v>55</v>
      </c>
      <c r="E480" t="s">
        <v>38</v>
      </c>
      <c r="F480" s="26">
        <v>2.8500000000000005</v>
      </c>
      <c r="G480" s="26">
        <v>10.49</v>
      </c>
      <c r="H480" s="26">
        <v>7.64</v>
      </c>
    </row>
    <row r="481" spans="1:8" x14ac:dyDescent="0.3">
      <c r="A481" s="42">
        <v>45418</v>
      </c>
      <c r="B481" s="53">
        <v>0.70486111111111105</v>
      </c>
      <c r="C481" t="s">
        <v>148</v>
      </c>
      <c r="D481" t="s">
        <v>48</v>
      </c>
      <c r="E481" t="s">
        <v>12</v>
      </c>
      <c r="F481" s="26">
        <v>7.759999999999998</v>
      </c>
      <c r="G481" s="26">
        <v>19.579999999999998</v>
      </c>
      <c r="H481" s="26">
        <v>11.82</v>
      </c>
    </row>
    <row r="482" spans="1:8" x14ac:dyDescent="0.3">
      <c r="A482" s="42">
        <v>45418</v>
      </c>
      <c r="B482" s="53">
        <v>0.70972222222222203</v>
      </c>
      <c r="C482" t="s">
        <v>70</v>
      </c>
      <c r="D482" t="s">
        <v>48</v>
      </c>
      <c r="E482" t="s">
        <v>12</v>
      </c>
      <c r="F482" s="26">
        <v>8.3999999999999986</v>
      </c>
      <c r="G482" s="26">
        <v>23.58</v>
      </c>
      <c r="H482" s="26">
        <v>15.18</v>
      </c>
    </row>
    <row r="483" spans="1:8" x14ac:dyDescent="0.3">
      <c r="A483" s="42">
        <v>45418</v>
      </c>
      <c r="B483" s="53">
        <v>0.71875</v>
      </c>
      <c r="C483" t="s">
        <v>156</v>
      </c>
      <c r="D483" t="s">
        <v>48</v>
      </c>
      <c r="E483" t="s">
        <v>12</v>
      </c>
      <c r="F483" s="26">
        <v>3.4899999999999993</v>
      </c>
      <c r="G483" s="26">
        <v>11.37</v>
      </c>
      <c r="H483" s="26">
        <v>7.88</v>
      </c>
    </row>
    <row r="484" spans="1:8" x14ac:dyDescent="0.3">
      <c r="A484" s="42">
        <v>45418</v>
      </c>
      <c r="B484" s="53">
        <v>0.72083333333333299</v>
      </c>
      <c r="C484" t="s">
        <v>133</v>
      </c>
      <c r="D484" t="s">
        <v>55</v>
      </c>
      <c r="E484" t="s">
        <v>38</v>
      </c>
      <c r="F484" s="26">
        <v>1.8900000000000006</v>
      </c>
      <c r="G484" s="26">
        <v>9.48</v>
      </c>
      <c r="H484" s="26">
        <v>7.59</v>
      </c>
    </row>
    <row r="485" spans="1:8" x14ac:dyDescent="0.3">
      <c r="A485" s="42">
        <v>45418</v>
      </c>
      <c r="B485" s="53">
        <v>0.72152777777777799</v>
      </c>
      <c r="C485" t="s">
        <v>102</v>
      </c>
      <c r="D485" t="s">
        <v>48</v>
      </c>
      <c r="E485" t="s">
        <v>12</v>
      </c>
      <c r="F485" s="26">
        <v>3.16</v>
      </c>
      <c r="G485" s="26">
        <v>11.43</v>
      </c>
      <c r="H485" s="26">
        <v>8.27</v>
      </c>
    </row>
    <row r="486" spans="1:8" x14ac:dyDescent="0.3">
      <c r="A486" s="42">
        <v>45418</v>
      </c>
      <c r="B486" s="53">
        <v>0.74444444444444502</v>
      </c>
      <c r="C486" t="s">
        <v>101</v>
      </c>
      <c r="D486" t="s">
        <v>48</v>
      </c>
      <c r="E486" t="s">
        <v>12</v>
      </c>
      <c r="F486" s="26">
        <v>4.7900000000000009</v>
      </c>
      <c r="G486" s="26">
        <v>13.06</v>
      </c>
      <c r="H486" s="26">
        <v>8.27</v>
      </c>
    </row>
    <row r="487" spans="1:8" x14ac:dyDescent="0.3">
      <c r="A487" s="42">
        <v>45418</v>
      </c>
      <c r="B487" s="53">
        <v>0.750694444444444</v>
      </c>
      <c r="C487" t="s">
        <v>54</v>
      </c>
      <c r="D487" t="s">
        <v>49</v>
      </c>
      <c r="E487" t="s">
        <v>12</v>
      </c>
      <c r="F487" s="26">
        <v>8.4699999999999989</v>
      </c>
      <c r="G487" s="26">
        <v>21.02</v>
      </c>
      <c r="H487" s="26">
        <v>12.55</v>
      </c>
    </row>
    <row r="488" spans="1:8" x14ac:dyDescent="0.3">
      <c r="A488" s="42">
        <v>45418</v>
      </c>
      <c r="B488" s="53">
        <v>0.75694444444444398</v>
      </c>
      <c r="C488" t="s">
        <v>103</v>
      </c>
      <c r="D488" t="s">
        <v>49</v>
      </c>
      <c r="E488" t="s">
        <v>12</v>
      </c>
      <c r="F488" s="26">
        <v>7.68</v>
      </c>
      <c r="G488" s="26">
        <v>22.2</v>
      </c>
      <c r="H488" s="26">
        <v>14.52</v>
      </c>
    </row>
    <row r="489" spans="1:8" x14ac:dyDescent="0.3">
      <c r="A489" s="42">
        <v>45418</v>
      </c>
      <c r="B489" s="53">
        <v>0.76249999999999996</v>
      </c>
      <c r="C489" t="s">
        <v>58</v>
      </c>
      <c r="D489" t="s">
        <v>49</v>
      </c>
      <c r="E489" t="s">
        <v>12</v>
      </c>
      <c r="F489" s="26">
        <v>4.0999999999999979</v>
      </c>
      <c r="G489" s="26">
        <v>16.649999999999999</v>
      </c>
      <c r="H489" s="26">
        <v>12.55</v>
      </c>
    </row>
    <row r="490" spans="1:8" x14ac:dyDescent="0.3">
      <c r="A490" s="42">
        <v>45418</v>
      </c>
      <c r="B490" s="53">
        <v>0.79513888888888895</v>
      </c>
      <c r="C490" t="s">
        <v>140</v>
      </c>
      <c r="D490" t="s">
        <v>49</v>
      </c>
      <c r="E490" t="s">
        <v>12</v>
      </c>
      <c r="F490" s="26">
        <v>6.2199999999999989</v>
      </c>
      <c r="G490" s="26">
        <v>17.7</v>
      </c>
      <c r="H490" s="26">
        <v>11.48</v>
      </c>
    </row>
    <row r="491" spans="1:8" x14ac:dyDescent="0.3">
      <c r="A491" s="42">
        <v>45418</v>
      </c>
      <c r="B491" s="53">
        <v>0.80902777777777801</v>
      </c>
      <c r="C491" t="s">
        <v>91</v>
      </c>
      <c r="D491" t="s">
        <v>49</v>
      </c>
      <c r="E491" t="s">
        <v>12</v>
      </c>
      <c r="F491" s="26">
        <v>3.8900000000000006</v>
      </c>
      <c r="G491" s="26">
        <v>15.67</v>
      </c>
      <c r="H491" s="26">
        <v>11.78</v>
      </c>
    </row>
    <row r="492" spans="1:8" x14ac:dyDescent="0.3">
      <c r="A492" s="42">
        <v>45418</v>
      </c>
      <c r="B492" s="53">
        <v>0.80972222222222201</v>
      </c>
      <c r="C492" t="s">
        <v>43</v>
      </c>
      <c r="D492" t="s">
        <v>48</v>
      </c>
      <c r="E492" t="s">
        <v>12</v>
      </c>
      <c r="F492" s="26">
        <v>5.4800000000000022</v>
      </c>
      <c r="G492" s="26">
        <v>17.420000000000002</v>
      </c>
      <c r="H492" s="26">
        <v>11.94</v>
      </c>
    </row>
    <row r="493" spans="1:8" x14ac:dyDescent="0.3">
      <c r="A493" s="42">
        <v>45419</v>
      </c>
      <c r="B493" s="53">
        <v>0.38472222222222202</v>
      </c>
      <c r="C493" t="s">
        <v>65</v>
      </c>
      <c r="D493" t="s">
        <v>48</v>
      </c>
      <c r="E493" t="s">
        <v>12</v>
      </c>
      <c r="F493" s="26">
        <v>6.3400000000000016</v>
      </c>
      <c r="G493" s="26">
        <v>17.53</v>
      </c>
      <c r="H493" s="26">
        <v>11.19</v>
      </c>
    </row>
    <row r="494" spans="1:8" x14ac:dyDescent="0.3">
      <c r="A494" s="42">
        <v>45419</v>
      </c>
      <c r="B494" s="53">
        <v>0.38611111111111102</v>
      </c>
      <c r="C494" t="s">
        <v>42</v>
      </c>
      <c r="D494" t="s">
        <v>48</v>
      </c>
      <c r="E494" t="s">
        <v>12</v>
      </c>
      <c r="F494" s="26">
        <v>7.84</v>
      </c>
      <c r="G494" s="26">
        <v>20.86</v>
      </c>
      <c r="H494" s="26">
        <v>13.02</v>
      </c>
    </row>
    <row r="495" spans="1:8" x14ac:dyDescent="0.3">
      <c r="A495" s="42">
        <v>45419</v>
      </c>
      <c r="B495" s="53">
        <v>0.39236111111111099</v>
      </c>
      <c r="C495" t="s">
        <v>41</v>
      </c>
      <c r="D495" t="s">
        <v>48</v>
      </c>
      <c r="E495" t="s">
        <v>12</v>
      </c>
      <c r="F495" s="26">
        <v>8.34</v>
      </c>
      <c r="G495" s="26">
        <v>20.43</v>
      </c>
      <c r="H495" s="26">
        <v>12.09</v>
      </c>
    </row>
    <row r="496" spans="1:8" x14ac:dyDescent="0.3">
      <c r="A496" s="42">
        <v>45419</v>
      </c>
      <c r="B496" s="53">
        <v>0.39305555555555599</v>
      </c>
      <c r="C496" t="s">
        <v>140</v>
      </c>
      <c r="D496" t="s">
        <v>49</v>
      </c>
      <c r="E496" t="s">
        <v>12</v>
      </c>
      <c r="F496" s="26">
        <v>5.8600000000000012</v>
      </c>
      <c r="G496" s="26">
        <v>17.440000000000001</v>
      </c>
      <c r="H496" s="26">
        <v>11.58</v>
      </c>
    </row>
    <row r="497" spans="1:8" x14ac:dyDescent="0.3">
      <c r="A497" s="42">
        <v>45419</v>
      </c>
      <c r="B497" s="53">
        <v>0.405555555555556</v>
      </c>
      <c r="C497" t="s">
        <v>73</v>
      </c>
      <c r="D497" t="s">
        <v>49</v>
      </c>
      <c r="E497" t="s">
        <v>12</v>
      </c>
      <c r="F497" s="26">
        <v>8</v>
      </c>
      <c r="G497" s="26">
        <v>20.84</v>
      </c>
      <c r="H497" s="26">
        <v>12.84</v>
      </c>
    </row>
    <row r="498" spans="1:8" x14ac:dyDescent="0.3">
      <c r="A498" s="42">
        <v>45419</v>
      </c>
      <c r="B498" s="53">
        <v>0.41388888888888897</v>
      </c>
      <c r="C498" t="s">
        <v>126</v>
      </c>
      <c r="D498" t="s">
        <v>48</v>
      </c>
      <c r="E498" t="s">
        <v>12</v>
      </c>
      <c r="F498" s="26">
        <v>5.51</v>
      </c>
      <c r="G498" s="26">
        <v>13.35</v>
      </c>
      <c r="H498" s="26">
        <v>7.84</v>
      </c>
    </row>
    <row r="499" spans="1:8" x14ac:dyDescent="0.3">
      <c r="A499" s="42">
        <v>45419</v>
      </c>
      <c r="B499" s="53">
        <v>0.422222222222222</v>
      </c>
      <c r="C499" t="s">
        <v>50</v>
      </c>
      <c r="D499" t="s">
        <v>49</v>
      </c>
      <c r="E499" t="s">
        <v>12</v>
      </c>
      <c r="F499" s="26">
        <v>11.3</v>
      </c>
      <c r="G499" s="26">
        <v>26.6</v>
      </c>
      <c r="H499" s="26">
        <v>15.3</v>
      </c>
    </row>
    <row r="500" spans="1:8" x14ac:dyDescent="0.3">
      <c r="A500" s="42">
        <v>45419</v>
      </c>
      <c r="B500" s="53">
        <v>0.42777777777777798</v>
      </c>
      <c r="C500" t="s">
        <v>170</v>
      </c>
      <c r="D500" t="s">
        <v>48</v>
      </c>
      <c r="E500" t="s">
        <v>12</v>
      </c>
      <c r="F500" s="26">
        <v>5.3600000000000012</v>
      </c>
      <c r="G500" s="26">
        <v>13.21</v>
      </c>
      <c r="H500" s="26">
        <v>7.85</v>
      </c>
    </row>
    <row r="501" spans="1:8" x14ac:dyDescent="0.3">
      <c r="A501" s="42">
        <v>45419</v>
      </c>
      <c r="B501" s="53">
        <v>0.42847222222222198</v>
      </c>
      <c r="C501" t="s">
        <v>63</v>
      </c>
      <c r="D501" t="s">
        <v>49</v>
      </c>
      <c r="E501" t="s">
        <v>12</v>
      </c>
      <c r="F501" s="26">
        <v>9.0299999999999976</v>
      </c>
      <c r="G501" s="26">
        <v>21.33</v>
      </c>
      <c r="H501" s="26">
        <v>12.3</v>
      </c>
    </row>
    <row r="502" spans="1:8" x14ac:dyDescent="0.3">
      <c r="A502" s="42">
        <v>45419</v>
      </c>
      <c r="B502" s="53">
        <v>0.43472222222222201</v>
      </c>
      <c r="C502" t="s">
        <v>95</v>
      </c>
      <c r="D502" t="s">
        <v>48</v>
      </c>
      <c r="E502" t="s">
        <v>12</v>
      </c>
      <c r="F502" s="26">
        <v>9.8300000000000018</v>
      </c>
      <c r="G502" s="26">
        <v>24.76</v>
      </c>
      <c r="H502" s="26">
        <v>14.93</v>
      </c>
    </row>
    <row r="503" spans="1:8" x14ac:dyDescent="0.3">
      <c r="A503" s="42">
        <v>45419</v>
      </c>
      <c r="B503" s="53">
        <v>0.436805555555556</v>
      </c>
      <c r="C503" t="s">
        <v>167</v>
      </c>
      <c r="D503" t="s">
        <v>49</v>
      </c>
      <c r="E503" t="s">
        <v>12</v>
      </c>
      <c r="F503" s="26">
        <v>6.0499999999999989</v>
      </c>
      <c r="G503" s="26">
        <v>16.79</v>
      </c>
      <c r="H503" s="26">
        <v>10.74</v>
      </c>
    </row>
    <row r="504" spans="1:8" x14ac:dyDescent="0.3">
      <c r="A504" s="42">
        <v>45419</v>
      </c>
      <c r="B504" s="53">
        <v>0.4375</v>
      </c>
      <c r="C504" t="s">
        <v>58</v>
      </c>
      <c r="D504" t="s">
        <v>49</v>
      </c>
      <c r="E504" t="s">
        <v>12</v>
      </c>
      <c r="F504" s="26">
        <v>7.6300000000000008</v>
      </c>
      <c r="G504" s="26">
        <v>20.28</v>
      </c>
      <c r="H504" s="26">
        <v>12.65</v>
      </c>
    </row>
    <row r="505" spans="1:8" x14ac:dyDescent="0.3">
      <c r="A505" s="42">
        <v>45419</v>
      </c>
      <c r="B505" s="53">
        <v>0.438194444444444</v>
      </c>
      <c r="C505" t="s">
        <v>96</v>
      </c>
      <c r="D505" t="s">
        <v>48</v>
      </c>
      <c r="E505" t="s">
        <v>12</v>
      </c>
      <c r="F505" s="26">
        <v>4.26</v>
      </c>
      <c r="G505" s="26">
        <v>12.59</v>
      </c>
      <c r="H505" s="26">
        <v>8.33</v>
      </c>
    </row>
    <row r="506" spans="1:8" x14ac:dyDescent="0.3">
      <c r="A506" s="42">
        <v>45419</v>
      </c>
      <c r="B506" s="53">
        <v>0.44652777777777802</v>
      </c>
      <c r="C506" t="s">
        <v>84</v>
      </c>
      <c r="D506" t="s">
        <v>48</v>
      </c>
      <c r="E506" t="s">
        <v>12</v>
      </c>
      <c r="F506" s="26">
        <v>8.7700000000000014</v>
      </c>
      <c r="G506" s="26">
        <v>21.87</v>
      </c>
      <c r="H506" s="26">
        <v>13.1</v>
      </c>
    </row>
    <row r="507" spans="1:8" x14ac:dyDescent="0.3">
      <c r="A507" s="42">
        <v>45419</v>
      </c>
      <c r="B507" s="53">
        <v>0.453472222222222</v>
      </c>
      <c r="C507" t="s">
        <v>162</v>
      </c>
      <c r="D507" t="s">
        <v>48</v>
      </c>
      <c r="E507" t="s">
        <v>12</v>
      </c>
      <c r="F507" s="26">
        <v>9.4500000000000011</v>
      </c>
      <c r="G507" s="26">
        <v>24.23</v>
      </c>
      <c r="H507" s="26">
        <v>14.78</v>
      </c>
    </row>
    <row r="508" spans="1:8" x14ac:dyDescent="0.3">
      <c r="A508" s="42">
        <v>45419</v>
      </c>
      <c r="B508" s="53">
        <v>0.45486111111111099</v>
      </c>
      <c r="C508" t="s">
        <v>82</v>
      </c>
      <c r="D508" t="s">
        <v>48</v>
      </c>
      <c r="E508" t="s">
        <v>12</v>
      </c>
      <c r="F508" s="26">
        <v>6.1399999999999988</v>
      </c>
      <c r="G508" s="26">
        <v>19.13</v>
      </c>
      <c r="H508" s="26">
        <v>12.99</v>
      </c>
    </row>
    <row r="509" spans="1:8" x14ac:dyDescent="0.3">
      <c r="A509" s="42">
        <v>45419</v>
      </c>
      <c r="B509" s="53">
        <v>0.46250000000000002</v>
      </c>
      <c r="C509" t="s">
        <v>86</v>
      </c>
      <c r="D509" t="s">
        <v>48</v>
      </c>
      <c r="E509" t="s">
        <v>12</v>
      </c>
      <c r="F509" s="26">
        <v>8.34</v>
      </c>
      <c r="G509" s="26">
        <v>20.27</v>
      </c>
      <c r="H509" s="26">
        <v>11.93</v>
      </c>
    </row>
    <row r="510" spans="1:8" x14ac:dyDescent="0.3">
      <c r="A510" s="42">
        <v>45419</v>
      </c>
      <c r="B510" s="53">
        <v>0.468055555555556</v>
      </c>
      <c r="C510" t="s">
        <v>39</v>
      </c>
      <c r="D510" t="s">
        <v>48</v>
      </c>
      <c r="E510" t="s">
        <v>12</v>
      </c>
      <c r="F510" s="26">
        <v>11.67</v>
      </c>
      <c r="G510" s="26">
        <v>27.07</v>
      </c>
      <c r="H510" s="26">
        <v>15.4</v>
      </c>
    </row>
    <row r="511" spans="1:8" x14ac:dyDescent="0.3">
      <c r="A511" s="42">
        <v>45419</v>
      </c>
      <c r="B511" s="53">
        <v>0.47291666666666698</v>
      </c>
      <c r="C511" t="s">
        <v>69</v>
      </c>
      <c r="D511" t="s">
        <v>48</v>
      </c>
      <c r="E511" t="s">
        <v>12</v>
      </c>
      <c r="F511" s="26">
        <v>8.6699999999999982</v>
      </c>
      <c r="G511" s="26">
        <v>20.74</v>
      </c>
      <c r="H511" s="26">
        <v>12.07</v>
      </c>
    </row>
    <row r="512" spans="1:8" x14ac:dyDescent="0.3">
      <c r="A512" s="42">
        <v>45419</v>
      </c>
      <c r="B512" s="53">
        <v>0.47499999999999998</v>
      </c>
      <c r="C512" t="s">
        <v>44</v>
      </c>
      <c r="D512" t="s">
        <v>48</v>
      </c>
      <c r="E512" t="s">
        <v>12</v>
      </c>
      <c r="F512" s="26">
        <v>7.48</v>
      </c>
      <c r="G512" s="26">
        <v>19.5</v>
      </c>
      <c r="H512" s="26">
        <v>12.02</v>
      </c>
    </row>
    <row r="513" spans="1:8" x14ac:dyDescent="0.3">
      <c r="A513" s="42">
        <v>45419</v>
      </c>
      <c r="B513" s="53">
        <v>0.47777777777777802</v>
      </c>
      <c r="C513" t="s">
        <v>64</v>
      </c>
      <c r="D513" t="s">
        <v>48</v>
      </c>
      <c r="E513" t="s">
        <v>12</v>
      </c>
      <c r="F513" s="26">
        <v>12.27</v>
      </c>
      <c r="G513" s="26">
        <v>27.23</v>
      </c>
      <c r="H513" s="26">
        <v>14.96</v>
      </c>
    </row>
    <row r="514" spans="1:8" x14ac:dyDescent="0.3">
      <c r="A514" s="42">
        <v>45419</v>
      </c>
      <c r="B514" s="53">
        <v>0.47916666666666702</v>
      </c>
      <c r="C514" t="s">
        <v>134</v>
      </c>
      <c r="D514" t="s">
        <v>48</v>
      </c>
      <c r="E514" t="s">
        <v>12</v>
      </c>
      <c r="F514" s="26">
        <v>12.690000000000001</v>
      </c>
      <c r="G514" s="26">
        <v>27.6</v>
      </c>
      <c r="H514" s="26">
        <v>14.91</v>
      </c>
    </row>
    <row r="515" spans="1:8" x14ac:dyDescent="0.3">
      <c r="A515" s="42">
        <v>45419</v>
      </c>
      <c r="B515" s="53">
        <v>0.48125000000000001</v>
      </c>
      <c r="C515" t="s">
        <v>141</v>
      </c>
      <c r="D515" t="s">
        <v>48</v>
      </c>
      <c r="E515" t="s">
        <v>12</v>
      </c>
      <c r="F515" s="26">
        <v>3.01</v>
      </c>
      <c r="G515" s="26">
        <v>9.69</v>
      </c>
      <c r="H515" s="26">
        <v>6.68</v>
      </c>
    </row>
    <row r="516" spans="1:8" x14ac:dyDescent="0.3">
      <c r="A516" s="42">
        <v>45419</v>
      </c>
      <c r="B516" s="53">
        <v>0.483333333333333</v>
      </c>
      <c r="C516" t="s">
        <v>91</v>
      </c>
      <c r="D516" t="s">
        <v>49</v>
      </c>
      <c r="E516" t="s">
        <v>12</v>
      </c>
      <c r="F516" s="26">
        <v>8.8999999999999986</v>
      </c>
      <c r="G516" s="26">
        <v>20.86</v>
      </c>
      <c r="H516" s="26">
        <v>11.96</v>
      </c>
    </row>
    <row r="517" spans="1:8" x14ac:dyDescent="0.3">
      <c r="A517" s="42">
        <v>45419</v>
      </c>
      <c r="B517" s="53">
        <v>0.48958333333333298</v>
      </c>
      <c r="C517" t="s">
        <v>85</v>
      </c>
      <c r="D517" t="s">
        <v>48</v>
      </c>
      <c r="E517" t="s">
        <v>12</v>
      </c>
      <c r="F517" s="26">
        <v>6.8699999999999992</v>
      </c>
      <c r="G517" s="26">
        <v>19.29</v>
      </c>
      <c r="H517" s="26">
        <v>12.42</v>
      </c>
    </row>
    <row r="518" spans="1:8" x14ac:dyDescent="0.3">
      <c r="A518" s="42">
        <v>45419</v>
      </c>
      <c r="B518" s="53">
        <v>0.49027777777777798</v>
      </c>
      <c r="C518" t="s">
        <v>66</v>
      </c>
      <c r="D518" t="s">
        <v>48</v>
      </c>
      <c r="E518" t="s">
        <v>12</v>
      </c>
      <c r="F518" s="26">
        <v>8.4799999999999986</v>
      </c>
      <c r="G518" s="26">
        <v>21.61</v>
      </c>
      <c r="H518" s="26">
        <v>13.13</v>
      </c>
    </row>
    <row r="519" spans="1:8" x14ac:dyDescent="0.3">
      <c r="A519" s="42">
        <v>45419</v>
      </c>
      <c r="B519" s="53">
        <v>0.49444444444444402</v>
      </c>
      <c r="C519" t="s">
        <v>40</v>
      </c>
      <c r="D519" t="s">
        <v>48</v>
      </c>
      <c r="E519" t="s">
        <v>12</v>
      </c>
      <c r="F519" s="26">
        <v>11.48</v>
      </c>
      <c r="G519" s="26">
        <v>26.89</v>
      </c>
      <c r="H519" s="26">
        <v>15.41</v>
      </c>
    </row>
    <row r="520" spans="1:8" x14ac:dyDescent="0.3">
      <c r="A520" s="42">
        <v>45419</v>
      </c>
      <c r="B520" s="53">
        <v>0.50138888888888899</v>
      </c>
      <c r="C520" t="s">
        <v>51</v>
      </c>
      <c r="D520" t="s">
        <v>49</v>
      </c>
      <c r="E520" t="s">
        <v>12</v>
      </c>
      <c r="F520" s="26">
        <v>12.73</v>
      </c>
      <c r="G520" s="26">
        <v>25.41</v>
      </c>
      <c r="H520" s="26">
        <v>12.68</v>
      </c>
    </row>
    <row r="521" spans="1:8" x14ac:dyDescent="0.3">
      <c r="A521" s="42">
        <v>45419</v>
      </c>
      <c r="B521" s="53">
        <v>0.50486111111111098</v>
      </c>
      <c r="C521" t="s">
        <v>72</v>
      </c>
      <c r="D521" t="s">
        <v>48</v>
      </c>
      <c r="E521" t="s">
        <v>12</v>
      </c>
      <c r="F521" s="26">
        <v>7.2999999999999989</v>
      </c>
      <c r="G521" s="26">
        <v>19.29</v>
      </c>
      <c r="H521" s="26">
        <v>11.99</v>
      </c>
    </row>
    <row r="522" spans="1:8" x14ac:dyDescent="0.3">
      <c r="A522" s="42">
        <v>45419</v>
      </c>
      <c r="B522" s="53">
        <v>0.50555555555555598</v>
      </c>
      <c r="C522" t="s">
        <v>68</v>
      </c>
      <c r="D522" t="s">
        <v>48</v>
      </c>
      <c r="E522" t="s">
        <v>12</v>
      </c>
      <c r="F522" s="26">
        <v>8.7499999999999982</v>
      </c>
      <c r="G522" s="26">
        <v>21.88</v>
      </c>
      <c r="H522" s="26">
        <v>13.13</v>
      </c>
    </row>
    <row r="523" spans="1:8" x14ac:dyDescent="0.3">
      <c r="A523" s="42">
        <v>45419</v>
      </c>
      <c r="B523" s="53">
        <v>0.50624999999999998</v>
      </c>
      <c r="C523" t="s">
        <v>70</v>
      </c>
      <c r="D523" t="s">
        <v>48</v>
      </c>
      <c r="E523" t="s">
        <v>12</v>
      </c>
      <c r="F523" s="26">
        <v>10.479999999999999</v>
      </c>
      <c r="G523" s="26">
        <v>25.54</v>
      </c>
      <c r="H523" s="26">
        <v>15.06</v>
      </c>
    </row>
    <row r="524" spans="1:8" x14ac:dyDescent="0.3">
      <c r="A524" s="42">
        <v>45419</v>
      </c>
      <c r="B524" s="53">
        <v>0.50694444444444398</v>
      </c>
      <c r="C524" t="s">
        <v>54</v>
      </c>
      <c r="D524" t="s">
        <v>49</v>
      </c>
      <c r="E524" t="s">
        <v>12</v>
      </c>
      <c r="F524" s="26">
        <v>7.67</v>
      </c>
      <c r="G524" s="26">
        <v>20.25</v>
      </c>
      <c r="H524" s="26">
        <v>12.58</v>
      </c>
    </row>
    <row r="525" spans="1:8" x14ac:dyDescent="0.3">
      <c r="A525" s="42">
        <v>45419</v>
      </c>
      <c r="B525" s="53">
        <v>0.51319444444444395</v>
      </c>
      <c r="C525" t="s">
        <v>113</v>
      </c>
      <c r="D525" t="s">
        <v>48</v>
      </c>
      <c r="E525" t="s">
        <v>12</v>
      </c>
      <c r="F525" s="26">
        <v>8.11</v>
      </c>
      <c r="G525" s="26">
        <v>21.13</v>
      </c>
      <c r="H525" s="26">
        <v>13.02</v>
      </c>
    </row>
    <row r="526" spans="1:8" x14ac:dyDescent="0.3">
      <c r="A526" s="42">
        <v>45419</v>
      </c>
      <c r="B526" s="53">
        <v>0.51458333333333295</v>
      </c>
      <c r="C526" t="s">
        <v>101</v>
      </c>
      <c r="D526" t="s">
        <v>48</v>
      </c>
      <c r="E526" t="s">
        <v>12</v>
      </c>
      <c r="F526" s="26">
        <v>3.6799999999999997</v>
      </c>
      <c r="G526" s="26">
        <v>12.01</v>
      </c>
      <c r="H526" s="26">
        <v>8.33</v>
      </c>
    </row>
    <row r="527" spans="1:8" x14ac:dyDescent="0.3">
      <c r="A527" s="42">
        <v>45419</v>
      </c>
      <c r="B527" s="53">
        <v>0.51527777777777795</v>
      </c>
      <c r="C527" t="s">
        <v>71</v>
      </c>
      <c r="D527" t="s">
        <v>48</v>
      </c>
      <c r="E527" t="s">
        <v>12</v>
      </c>
      <c r="F527" s="26">
        <v>8.8699999999999992</v>
      </c>
      <c r="G527" s="26">
        <v>21.88</v>
      </c>
      <c r="H527" s="26">
        <v>13.01</v>
      </c>
    </row>
    <row r="528" spans="1:8" x14ac:dyDescent="0.3">
      <c r="A528" s="42">
        <v>45419</v>
      </c>
      <c r="B528" s="53">
        <v>0.51666666666666705</v>
      </c>
      <c r="C528" t="s">
        <v>75</v>
      </c>
      <c r="D528" t="s">
        <v>48</v>
      </c>
      <c r="E528" t="s">
        <v>12</v>
      </c>
      <c r="F528" s="26">
        <v>9.0400000000000009</v>
      </c>
      <c r="G528" s="26">
        <v>24.05</v>
      </c>
      <c r="H528" s="26">
        <v>15.01</v>
      </c>
    </row>
    <row r="529" spans="1:8" x14ac:dyDescent="0.3">
      <c r="A529" s="42">
        <v>45419</v>
      </c>
      <c r="B529" s="53">
        <v>0.51736111111111105</v>
      </c>
      <c r="C529" t="s">
        <v>60</v>
      </c>
      <c r="D529" t="s">
        <v>48</v>
      </c>
      <c r="E529" t="s">
        <v>12</v>
      </c>
      <c r="F529" s="26">
        <v>7.5400000000000009</v>
      </c>
      <c r="G529" s="26">
        <v>19.510000000000002</v>
      </c>
      <c r="H529" s="26">
        <v>11.97</v>
      </c>
    </row>
    <row r="530" spans="1:8" x14ac:dyDescent="0.3">
      <c r="A530" s="42">
        <v>45419</v>
      </c>
      <c r="B530" s="53">
        <v>0.51805555555555605</v>
      </c>
      <c r="C530" t="s">
        <v>148</v>
      </c>
      <c r="D530" t="s">
        <v>48</v>
      </c>
      <c r="E530" t="s">
        <v>12</v>
      </c>
      <c r="F530" s="26">
        <v>6.3300000000000018</v>
      </c>
      <c r="G530" s="26">
        <v>18.12</v>
      </c>
      <c r="H530" s="26">
        <v>11.79</v>
      </c>
    </row>
    <row r="531" spans="1:8" x14ac:dyDescent="0.3">
      <c r="A531" s="42">
        <v>45419</v>
      </c>
      <c r="B531" s="53">
        <v>0.52222222222222203</v>
      </c>
      <c r="C531" t="s">
        <v>136</v>
      </c>
      <c r="D531" t="s">
        <v>48</v>
      </c>
      <c r="E531" t="s">
        <v>12</v>
      </c>
      <c r="F531" s="26">
        <v>4.4600000000000009</v>
      </c>
      <c r="G531" s="26">
        <v>15.99</v>
      </c>
      <c r="H531" s="26">
        <v>11.53</v>
      </c>
    </row>
    <row r="532" spans="1:8" x14ac:dyDescent="0.3">
      <c r="A532" s="42">
        <v>45419</v>
      </c>
      <c r="B532" s="53">
        <v>0.52708333333333302</v>
      </c>
      <c r="C532" t="s">
        <v>165</v>
      </c>
      <c r="D532" t="s">
        <v>48</v>
      </c>
      <c r="E532" t="s">
        <v>12</v>
      </c>
      <c r="F532" s="26">
        <v>11.14</v>
      </c>
      <c r="G532" s="26">
        <v>26.46</v>
      </c>
      <c r="H532" s="26">
        <v>15.32</v>
      </c>
    </row>
    <row r="533" spans="1:8" x14ac:dyDescent="0.3">
      <c r="A533" s="42">
        <v>45419</v>
      </c>
      <c r="B533" s="53">
        <v>0.52847222222222201</v>
      </c>
      <c r="C533" t="s">
        <v>43</v>
      </c>
      <c r="D533" t="s">
        <v>48</v>
      </c>
      <c r="E533" t="s">
        <v>12</v>
      </c>
      <c r="F533" s="26">
        <v>6.5800000000000018</v>
      </c>
      <c r="G533" s="26">
        <v>18.62</v>
      </c>
      <c r="H533" s="26">
        <v>12.04</v>
      </c>
    </row>
    <row r="534" spans="1:8" x14ac:dyDescent="0.3">
      <c r="A534" s="42">
        <v>45419</v>
      </c>
      <c r="B534" s="53">
        <v>0.52916666666666701</v>
      </c>
      <c r="C534" t="s">
        <v>102</v>
      </c>
      <c r="D534" t="s">
        <v>48</v>
      </c>
      <c r="E534" t="s">
        <v>12</v>
      </c>
      <c r="F534" s="26">
        <v>3.26</v>
      </c>
      <c r="G534" s="26">
        <v>11.5</v>
      </c>
      <c r="H534" s="26">
        <v>8.24</v>
      </c>
    </row>
    <row r="535" spans="1:8" x14ac:dyDescent="0.3">
      <c r="A535" s="42">
        <v>45419</v>
      </c>
      <c r="B535" s="53">
        <v>0.54374999999999996</v>
      </c>
      <c r="C535" t="s">
        <v>42</v>
      </c>
      <c r="D535" t="s">
        <v>48</v>
      </c>
      <c r="E535" t="s">
        <v>12</v>
      </c>
      <c r="F535" s="26">
        <v>7.08</v>
      </c>
      <c r="G535" s="26">
        <v>20.07</v>
      </c>
      <c r="H535" s="26">
        <v>12.99</v>
      </c>
    </row>
    <row r="536" spans="1:8" x14ac:dyDescent="0.3">
      <c r="A536" s="42">
        <v>45419</v>
      </c>
      <c r="B536" s="53">
        <v>0.55555555555555602</v>
      </c>
      <c r="C536" t="s">
        <v>67</v>
      </c>
      <c r="D536" t="s">
        <v>48</v>
      </c>
      <c r="E536" t="s">
        <v>12</v>
      </c>
      <c r="F536" s="26">
        <v>7.3400000000000016</v>
      </c>
      <c r="G536" s="26">
        <v>19.28</v>
      </c>
      <c r="H536" s="26">
        <v>11.94</v>
      </c>
    </row>
    <row r="537" spans="1:8" x14ac:dyDescent="0.3">
      <c r="A537" s="42">
        <v>45419</v>
      </c>
      <c r="B537" s="53">
        <v>0.56388888888888899</v>
      </c>
      <c r="C537" t="s">
        <v>123</v>
      </c>
      <c r="D537" t="s">
        <v>48</v>
      </c>
      <c r="E537" t="s">
        <v>12</v>
      </c>
      <c r="F537" s="26">
        <v>7.4699999999999989</v>
      </c>
      <c r="G537" s="26">
        <v>18.72</v>
      </c>
      <c r="H537" s="26">
        <v>11.25</v>
      </c>
    </row>
    <row r="538" spans="1:8" x14ac:dyDescent="0.3">
      <c r="A538" s="42">
        <v>45419</v>
      </c>
      <c r="B538" s="53">
        <v>0.56597222222222199</v>
      </c>
      <c r="C538" t="s">
        <v>41</v>
      </c>
      <c r="D538" t="s">
        <v>48</v>
      </c>
      <c r="E538" t="s">
        <v>12</v>
      </c>
      <c r="F538" s="26">
        <v>5.9499999999999993</v>
      </c>
      <c r="G538" s="26">
        <v>17.989999999999998</v>
      </c>
      <c r="H538" s="26">
        <v>12.04</v>
      </c>
    </row>
    <row r="539" spans="1:8" x14ac:dyDescent="0.3">
      <c r="A539" s="42">
        <v>45419</v>
      </c>
      <c r="B539" s="53">
        <v>0.58125000000000004</v>
      </c>
      <c r="C539" t="s">
        <v>140</v>
      </c>
      <c r="D539" t="s">
        <v>49</v>
      </c>
      <c r="E539" t="s">
        <v>12</v>
      </c>
      <c r="F539" s="26">
        <v>6.73</v>
      </c>
      <c r="G539" s="26">
        <v>18.27</v>
      </c>
      <c r="H539" s="26">
        <v>11.54</v>
      </c>
    </row>
    <row r="540" spans="1:8" x14ac:dyDescent="0.3">
      <c r="A540" s="42">
        <v>45419</v>
      </c>
      <c r="B540" s="53">
        <v>0.58958333333333302</v>
      </c>
      <c r="C540" t="s">
        <v>83</v>
      </c>
      <c r="D540" t="s">
        <v>48</v>
      </c>
      <c r="E540" t="s">
        <v>12</v>
      </c>
      <c r="F540" s="26">
        <v>6.6900000000000013</v>
      </c>
      <c r="G540" s="26">
        <v>18.53</v>
      </c>
      <c r="H540" s="26">
        <v>11.84</v>
      </c>
    </row>
    <row r="541" spans="1:8" x14ac:dyDescent="0.3">
      <c r="A541" s="42">
        <v>45419</v>
      </c>
      <c r="B541" s="53">
        <v>0.59097222222222201</v>
      </c>
      <c r="C541" t="s">
        <v>127</v>
      </c>
      <c r="D541" t="s">
        <v>48</v>
      </c>
      <c r="E541" t="s">
        <v>12</v>
      </c>
      <c r="F541" s="26">
        <v>7.2099999999999991</v>
      </c>
      <c r="G541" s="26">
        <v>18.68</v>
      </c>
      <c r="H541" s="26">
        <v>11.47</v>
      </c>
    </row>
    <row r="542" spans="1:8" x14ac:dyDescent="0.3">
      <c r="A542" s="42">
        <v>45419</v>
      </c>
      <c r="B542" s="53">
        <v>0.59236111111111101</v>
      </c>
      <c r="C542" t="s">
        <v>65</v>
      </c>
      <c r="D542" t="s">
        <v>48</v>
      </c>
      <c r="E542" t="s">
        <v>12</v>
      </c>
      <c r="F542" s="26">
        <v>6.6000000000000014</v>
      </c>
      <c r="G542" s="26">
        <v>17.71</v>
      </c>
      <c r="H542" s="26">
        <v>11.11</v>
      </c>
    </row>
    <row r="543" spans="1:8" x14ac:dyDescent="0.3">
      <c r="A543" s="42">
        <v>45419</v>
      </c>
      <c r="B543" s="53">
        <v>0.60208333333333297</v>
      </c>
      <c r="C543" t="s">
        <v>122</v>
      </c>
      <c r="D543" t="s">
        <v>48</v>
      </c>
      <c r="E543" t="s">
        <v>12</v>
      </c>
      <c r="F543" s="26">
        <v>2.5700000000000003</v>
      </c>
      <c r="G543" s="26">
        <v>10.88</v>
      </c>
      <c r="H543" s="26">
        <v>8.31</v>
      </c>
    </row>
    <row r="544" spans="1:8" x14ac:dyDescent="0.3">
      <c r="A544" s="42">
        <v>45419</v>
      </c>
      <c r="B544" s="53">
        <v>0.60277777777777797</v>
      </c>
      <c r="C544" t="s">
        <v>59</v>
      </c>
      <c r="D544" t="s">
        <v>48</v>
      </c>
      <c r="E544" t="s">
        <v>12</v>
      </c>
      <c r="F544" s="26">
        <v>2.6800000000000006</v>
      </c>
      <c r="G544" s="26">
        <v>10.48</v>
      </c>
      <c r="H544" s="26">
        <v>7.8</v>
      </c>
    </row>
    <row r="545" spans="1:8" x14ac:dyDescent="0.3">
      <c r="A545" s="42">
        <v>45419</v>
      </c>
      <c r="B545" s="53">
        <v>0.60694444444444395</v>
      </c>
      <c r="C545" t="s">
        <v>96</v>
      </c>
      <c r="D545" t="s">
        <v>48</v>
      </c>
      <c r="E545" t="s">
        <v>12</v>
      </c>
      <c r="F545" s="26">
        <v>3.92</v>
      </c>
      <c r="G545" s="26">
        <v>12.18</v>
      </c>
      <c r="H545" s="26">
        <v>8.26</v>
      </c>
    </row>
    <row r="546" spans="1:8" x14ac:dyDescent="0.3">
      <c r="A546" s="42">
        <v>45419</v>
      </c>
      <c r="B546" s="53">
        <v>0.61111111111111105</v>
      </c>
      <c r="C546" t="s">
        <v>85</v>
      </c>
      <c r="D546" t="s">
        <v>48</v>
      </c>
      <c r="E546" t="s">
        <v>12</v>
      </c>
      <c r="F546" s="26">
        <v>3.5100000000000016</v>
      </c>
      <c r="G546" s="26">
        <v>15.96</v>
      </c>
      <c r="H546" s="26">
        <v>12.45</v>
      </c>
    </row>
    <row r="547" spans="1:8" x14ac:dyDescent="0.3">
      <c r="A547" s="42">
        <v>45419</v>
      </c>
      <c r="B547" s="53">
        <v>0.61250000000000004</v>
      </c>
      <c r="C547" t="s">
        <v>86</v>
      </c>
      <c r="D547" t="s">
        <v>48</v>
      </c>
      <c r="E547" t="s">
        <v>12</v>
      </c>
      <c r="F547" s="26">
        <v>7.5300000000000011</v>
      </c>
      <c r="G547" s="26">
        <v>19.260000000000002</v>
      </c>
      <c r="H547" s="26">
        <v>11.73</v>
      </c>
    </row>
    <row r="548" spans="1:8" x14ac:dyDescent="0.3">
      <c r="A548" s="42">
        <v>45419</v>
      </c>
      <c r="B548" s="53">
        <v>0.61666666666666703</v>
      </c>
      <c r="C548" t="s">
        <v>64</v>
      </c>
      <c r="D548" t="s">
        <v>48</v>
      </c>
      <c r="E548" t="s">
        <v>12</v>
      </c>
      <c r="F548" s="26">
        <v>5.6400000000000006</v>
      </c>
      <c r="G548" s="26">
        <v>20.46</v>
      </c>
      <c r="H548" s="26">
        <v>14.82</v>
      </c>
    </row>
    <row r="549" spans="1:8" x14ac:dyDescent="0.3">
      <c r="A549" s="42">
        <v>45419</v>
      </c>
      <c r="B549" s="53">
        <v>0.61875000000000002</v>
      </c>
      <c r="C549" t="s">
        <v>73</v>
      </c>
      <c r="D549" t="s">
        <v>49</v>
      </c>
      <c r="E549" t="s">
        <v>12</v>
      </c>
      <c r="F549" s="26">
        <v>7.9700000000000006</v>
      </c>
      <c r="G549" s="26">
        <v>20.78</v>
      </c>
      <c r="H549" s="26">
        <v>12.81</v>
      </c>
    </row>
    <row r="550" spans="1:8" x14ac:dyDescent="0.3">
      <c r="A550" s="42">
        <v>45419</v>
      </c>
      <c r="B550" s="53">
        <v>0.62013888888888902</v>
      </c>
      <c r="C550" t="s">
        <v>95</v>
      </c>
      <c r="D550" t="s">
        <v>48</v>
      </c>
      <c r="E550" t="s">
        <v>12</v>
      </c>
      <c r="F550" s="26">
        <v>7.9400000000000013</v>
      </c>
      <c r="G550" s="26">
        <v>22.69</v>
      </c>
      <c r="H550" s="26">
        <v>14.75</v>
      </c>
    </row>
    <row r="551" spans="1:8" x14ac:dyDescent="0.3">
      <c r="A551" s="42">
        <v>45419</v>
      </c>
      <c r="B551" s="53">
        <v>0.62638888888888899</v>
      </c>
      <c r="C551" t="s">
        <v>44</v>
      </c>
      <c r="D551" t="s">
        <v>48</v>
      </c>
      <c r="E551" t="s">
        <v>12</v>
      </c>
      <c r="F551" s="26">
        <v>4.6099999999999994</v>
      </c>
      <c r="G551" s="26">
        <v>16.649999999999999</v>
      </c>
      <c r="H551" s="26">
        <v>12.04</v>
      </c>
    </row>
    <row r="552" spans="1:8" x14ac:dyDescent="0.3">
      <c r="A552" s="42">
        <v>45419</v>
      </c>
      <c r="B552" s="53">
        <v>0.63055555555555598</v>
      </c>
      <c r="C552" t="s">
        <v>39</v>
      </c>
      <c r="D552" t="s">
        <v>48</v>
      </c>
      <c r="E552" t="s">
        <v>12</v>
      </c>
      <c r="F552" s="26">
        <v>8.2099999999999991</v>
      </c>
      <c r="G552" s="26">
        <v>23.56</v>
      </c>
      <c r="H552" s="26">
        <v>15.35</v>
      </c>
    </row>
    <row r="553" spans="1:8" x14ac:dyDescent="0.3">
      <c r="A553" s="42">
        <v>45419</v>
      </c>
      <c r="B553" s="53">
        <v>0.63124999999999998</v>
      </c>
      <c r="C553" t="s">
        <v>58</v>
      </c>
      <c r="D553" t="s">
        <v>49</v>
      </c>
      <c r="E553" t="s">
        <v>12</v>
      </c>
      <c r="F553" s="26">
        <v>6.43</v>
      </c>
      <c r="G553" s="26">
        <v>19.07</v>
      </c>
      <c r="H553" s="26">
        <v>12.64</v>
      </c>
    </row>
    <row r="554" spans="1:8" x14ac:dyDescent="0.3">
      <c r="A554" s="42">
        <v>45419</v>
      </c>
      <c r="B554" s="53">
        <v>0.63749999999999996</v>
      </c>
      <c r="C554" t="s">
        <v>51</v>
      </c>
      <c r="D554" t="s">
        <v>49</v>
      </c>
      <c r="E554" t="s">
        <v>12</v>
      </c>
      <c r="F554" s="26">
        <v>6.49</v>
      </c>
      <c r="G554" s="26">
        <v>19.02</v>
      </c>
      <c r="H554" s="26">
        <v>12.53</v>
      </c>
    </row>
    <row r="555" spans="1:8" x14ac:dyDescent="0.3">
      <c r="A555" s="42">
        <v>45419</v>
      </c>
      <c r="B555" s="53">
        <v>0.64027777777777795</v>
      </c>
      <c r="C555" t="s">
        <v>50</v>
      </c>
      <c r="D555" t="s">
        <v>49</v>
      </c>
      <c r="E555" t="s">
        <v>12</v>
      </c>
      <c r="F555" s="26">
        <v>10.160000000000002</v>
      </c>
      <c r="G555" s="26">
        <v>25.42</v>
      </c>
      <c r="H555" s="26">
        <v>15.26</v>
      </c>
    </row>
    <row r="556" spans="1:8" x14ac:dyDescent="0.3">
      <c r="A556" s="42">
        <v>45419</v>
      </c>
      <c r="B556" s="53">
        <v>0.64027777777777795</v>
      </c>
      <c r="C556" t="s">
        <v>40</v>
      </c>
      <c r="D556" t="s">
        <v>48</v>
      </c>
      <c r="E556" t="s">
        <v>12</v>
      </c>
      <c r="F556" s="26">
        <v>6.1099999999999994</v>
      </c>
      <c r="G556" s="26">
        <v>21.34</v>
      </c>
      <c r="H556" s="26">
        <v>15.23</v>
      </c>
    </row>
    <row r="557" spans="1:8" x14ac:dyDescent="0.3">
      <c r="A557" s="42">
        <v>45419</v>
      </c>
      <c r="B557" s="53">
        <v>0.64097222222222205</v>
      </c>
      <c r="C557" t="s">
        <v>167</v>
      </c>
      <c r="D557" t="s">
        <v>49</v>
      </c>
      <c r="E557" t="s">
        <v>12</v>
      </c>
      <c r="F557" s="26">
        <v>4.0999999999999996</v>
      </c>
      <c r="G557" s="26">
        <v>14.82</v>
      </c>
      <c r="H557" s="26">
        <v>10.72</v>
      </c>
    </row>
    <row r="558" spans="1:8" x14ac:dyDescent="0.3">
      <c r="A558" s="42">
        <v>45419</v>
      </c>
      <c r="B558" s="53">
        <v>0.64305555555555605</v>
      </c>
      <c r="C558" t="s">
        <v>60</v>
      </c>
      <c r="D558" t="s">
        <v>48</v>
      </c>
      <c r="E558" t="s">
        <v>12</v>
      </c>
      <c r="F558" s="26">
        <v>2.5299999999999994</v>
      </c>
      <c r="G558" s="26">
        <v>14.51</v>
      </c>
      <c r="H558" s="26">
        <v>11.98</v>
      </c>
    </row>
    <row r="559" spans="1:8" x14ac:dyDescent="0.3">
      <c r="A559" s="42">
        <v>45419</v>
      </c>
      <c r="B559" s="53">
        <v>0.64583333333333304</v>
      </c>
      <c r="C559" t="s">
        <v>101</v>
      </c>
      <c r="D559" t="s">
        <v>48</v>
      </c>
      <c r="E559" t="s">
        <v>12</v>
      </c>
      <c r="F559" s="26">
        <v>0.96999999999999886</v>
      </c>
      <c r="G559" s="26">
        <v>9.3699999999999992</v>
      </c>
      <c r="H559" s="26">
        <v>8.4</v>
      </c>
    </row>
    <row r="560" spans="1:8" x14ac:dyDescent="0.3">
      <c r="A560" s="42">
        <v>45419</v>
      </c>
      <c r="B560" s="53">
        <v>0.64652777777777803</v>
      </c>
      <c r="C560" t="s">
        <v>163</v>
      </c>
      <c r="D560" t="s">
        <v>55</v>
      </c>
      <c r="E560" t="s">
        <v>38</v>
      </c>
      <c r="F560" s="26">
        <v>2.1300000000000008</v>
      </c>
      <c r="G560" s="26">
        <v>9.8000000000000007</v>
      </c>
      <c r="H560" s="26">
        <v>7.67</v>
      </c>
    </row>
    <row r="561" spans="1:8" x14ac:dyDescent="0.3">
      <c r="A561" s="42">
        <v>45419</v>
      </c>
      <c r="B561" s="53">
        <v>0.65</v>
      </c>
      <c r="C561" t="s">
        <v>91</v>
      </c>
      <c r="D561" t="s">
        <v>49</v>
      </c>
      <c r="E561" t="s">
        <v>12</v>
      </c>
      <c r="F561" s="26">
        <v>5.2999999999999989</v>
      </c>
      <c r="G561" s="26">
        <v>17.13</v>
      </c>
      <c r="H561" s="26">
        <v>11.83</v>
      </c>
    </row>
    <row r="562" spans="1:8" x14ac:dyDescent="0.3">
      <c r="A562" s="42">
        <v>45419</v>
      </c>
      <c r="B562" s="53">
        <v>0.655555555555556</v>
      </c>
      <c r="C562" t="s">
        <v>141</v>
      </c>
      <c r="D562" t="s">
        <v>48</v>
      </c>
      <c r="E562" t="s">
        <v>12</v>
      </c>
      <c r="F562" s="26">
        <v>2.0900000000000007</v>
      </c>
      <c r="G562" s="26">
        <v>8.73</v>
      </c>
      <c r="H562" s="26">
        <v>6.64</v>
      </c>
    </row>
    <row r="563" spans="1:8" x14ac:dyDescent="0.3">
      <c r="A563" s="42">
        <v>45419</v>
      </c>
      <c r="B563" s="53">
        <v>0.66111111111111098</v>
      </c>
      <c r="C563" t="s">
        <v>63</v>
      </c>
      <c r="D563" t="s">
        <v>49</v>
      </c>
      <c r="E563" t="s">
        <v>12</v>
      </c>
      <c r="F563" s="26">
        <v>8.26</v>
      </c>
      <c r="G563" s="26">
        <v>20.45</v>
      </c>
      <c r="H563" s="26">
        <v>12.19</v>
      </c>
    </row>
    <row r="564" spans="1:8" x14ac:dyDescent="0.3">
      <c r="A564" s="42">
        <v>45419</v>
      </c>
      <c r="B564" s="53">
        <v>0.66388888888888897</v>
      </c>
      <c r="C564" t="s">
        <v>72</v>
      </c>
      <c r="D564" t="s">
        <v>48</v>
      </c>
      <c r="E564" t="s">
        <v>12</v>
      </c>
      <c r="F564" s="26">
        <v>6.2099999999999991</v>
      </c>
      <c r="G564" s="26">
        <v>18.04</v>
      </c>
      <c r="H564" s="26">
        <v>11.83</v>
      </c>
    </row>
    <row r="565" spans="1:8" x14ac:dyDescent="0.3">
      <c r="A565" s="42">
        <v>45419</v>
      </c>
      <c r="B565" s="53">
        <v>0.66458333333333297</v>
      </c>
      <c r="C565" t="s">
        <v>69</v>
      </c>
      <c r="D565" t="s">
        <v>48</v>
      </c>
      <c r="E565" t="s">
        <v>12</v>
      </c>
      <c r="F565" s="26">
        <v>8.5599999999999987</v>
      </c>
      <c r="G565" s="26">
        <v>20.47</v>
      </c>
      <c r="H565" s="26">
        <v>11.91</v>
      </c>
    </row>
    <row r="566" spans="1:8" x14ac:dyDescent="0.3">
      <c r="A566" s="42">
        <v>45419</v>
      </c>
      <c r="B566" s="53">
        <v>0.66597222222222197</v>
      </c>
      <c r="C566" t="s">
        <v>128</v>
      </c>
      <c r="D566" t="s">
        <v>55</v>
      </c>
      <c r="E566" t="s">
        <v>38</v>
      </c>
      <c r="F566" s="26">
        <v>2.5</v>
      </c>
      <c r="G566" s="26">
        <v>10.15</v>
      </c>
      <c r="H566" s="26">
        <v>7.65</v>
      </c>
    </row>
    <row r="567" spans="1:8" x14ac:dyDescent="0.3">
      <c r="A567" s="42">
        <v>45419</v>
      </c>
      <c r="B567" s="53">
        <v>0.66666666666666696</v>
      </c>
      <c r="C567" t="s">
        <v>99</v>
      </c>
      <c r="D567" t="s">
        <v>55</v>
      </c>
      <c r="E567" t="s">
        <v>38</v>
      </c>
      <c r="F567" s="26">
        <v>2.08</v>
      </c>
      <c r="G567" s="26">
        <v>9.75</v>
      </c>
      <c r="H567" s="26">
        <v>7.67</v>
      </c>
    </row>
    <row r="568" spans="1:8" x14ac:dyDescent="0.3">
      <c r="A568" s="42">
        <v>45419</v>
      </c>
      <c r="B568" s="53">
        <v>0.67152777777777795</v>
      </c>
      <c r="C568" t="s">
        <v>80</v>
      </c>
      <c r="D568" t="s">
        <v>48</v>
      </c>
      <c r="E568" t="s">
        <v>12</v>
      </c>
      <c r="F568" s="26">
        <v>10</v>
      </c>
      <c r="G568" s="26">
        <v>22.96</v>
      </c>
      <c r="H568" s="26">
        <v>12.96</v>
      </c>
    </row>
    <row r="569" spans="1:8" x14ac:dyDescent="0.3">
      <c r="A569" s="42">
        <v>45419</v>
      </c>
      <c r="B569" s="53">
        <v>0.67986111111111103</v>
      </c>
      <c r="C569" t="s">
        <v>156</v>
      </c>
      <c r="D569" t="s">
        <v>48</v>
      </c>
      <c r="E569" t="s">
        <v>12</v>
      </c>
      <c r="F569" s="26">
        <v>3.99</v>
      </c>
      <c r="G569" s="26">
        <v>11.84</v>
      </c>
      <c r="H569" s="26">
        <v>7.85</v>
      </c>
    </row>
    <row r="570" spans="1:8" x14ac:dyDescent="0.3">
      <c r="A570" s="42">
        <v>45419</v>
      </c>
      <c r="B570" s="53">
        <v>0.68055555555555602</v>
      </c>
      <c r="C570" t="s">
        <v>102</v>
      </c>
      <c r="D570" t="s">
        <v>48</v>
      </c>
      <c r="E570" t="s">
        <v>12</v>
      </c>
      <c r="F570" s="26">
        <v>1.1600000000000001</v>
      </c>
      <c r="G570" s="26">
        <v>9.4</v>
      </c>
      <c r="H570" s="26">
        <v>8.24</v>
      </c>
    </row>
    <row r="571" spans="1:8" x14ac:dyDescent="0.3">
      <c r="A571" s="42">
        <v>45419</v>
      </c>
      <c r="B571" s="53">
        <v>0.6875</v>
      </c>
      <c r="C571" t="s">
        <v>54</v>
      </c>
      <c r="D571" t="s">
        <v>49</v>
      </c>
      <c r="E571" t="s">
        <v>12</v>
      </c>
      <c r="F571" s="26">
        <v>4.379999999999999</v>
      </c>
      <c r="G571" s="26">
        <v>16.88</v>
      </c>
      <c r="H571" s="26">
        <v>12.5</v>
      </c>
    </row>
    <row r="572" spans="1:8" x14ac:dyDescent="0.3">
      <c r="A572" s="42">
        <v>45419</v>
      </c>
      <c r="B572" s="53">
        <v>0.72222222222222199</v>
      </c>
      <c r="C572" t="s">
        <v>133</v>
      </c>
      <c r="D572" t="s">
        <v>55</v>
      </c>
      <c r="E572" t="s">
        <v>38</v>
      </c>
      <c r="F572" s="26">
        <v>2.0300000000000002</v>
      </c>
      <c r="G572" s="26">
        <v>9.64</v>
      </c>
      <c r="H572" s="26">
        <v>7.61</v>
      </c>
    </row>
    <row r="573" spans="1:8" x14ac:dyDescent="0.3">
      <c r="A573" s="42">
        <v>45419</v>
      </c>
      <c r="B573" s="53">
        <v>0.72916666666666696</v>
      </c>
      <c r="C573" t="s">
        <v>148</v>
      </c>
      <c r="D573" t="s">
        <v>48</v>
      </c>
      <c r="E573" t="s">
        <v>12</v>
      </c>
      <c r="F573" s="26">
        <v>6.3299999999999983</v>
      </c>
      <c r="G573" s="26">
        <v>18.04</v>
      </c>
      <c r="H573" s="26">
        <v>11.71</v>
      </c>
    </row>
    <row r="574" spans="1:8" x14ac:dyDescent="0.3">
      <c r="A574" s="42">
        <v>45419</v>
      </c>
      <c r="B574" s="53">
        <v>0.72916666666666696</v>
      </c>
      <c r="C574" t="s">
        <v>70</v>
      </c>
      <c r="D574" t="s">
        <v>48</v>
      </c>
      <c r="E574" t="s">
        <v>12</v>
      </c>
      <c r="F574" s="26">
        <v>9.4499999999999993</v>
      </c>
      <c r="G574" s="26">
        <v>24.4</v>
      </c>
      <c r="H574" s="26">
        <v>14.95</v>
      </c>
    </row>
    <row r="575" spans="1:8" x14ac:dyDescent="0.3">
      <c r="A575" s="42">
        <v>45420</v>
      </c>
      <c r="B575" s="53">
        <v>0.36527777777777798</v>
      </c>
      <c r="C575" t="s">
        <v>41</v>
      </c>
      <c r="D575" t="s">
        <v>48</v>
      </c>
      <c r="E575" t="s">
        <v>12</v>
      </c>
      <c r="F575" s="26">
        <v>6.98</v>
      </c>
      <c r="G575" s="26">
        <v>19.39</v>
      </c>
      <c r="H575" s="26">
        <v>12.41</v>
      </c>
    </row>
    <row r="576" spans="1:8" x14ac:dyDescent="0.3">
      <c r="A576" s="42">
        <v>45420</v>
      </c>
      <c r="B576" s="53">
        <v>0.39583333333333298</v>
      </c>
      <c r="C576" t="s">
        <v>42</v>
      </c>
      <c r="D576" t="s">
        <v>48</v>
      </c>
      <c r="E576" t="s">
        <v>12</v>
      </c>
      <c r="F576" s="26">
        <v>7.3000000000000007</v>
      </c>
      <c r="G576" s="26">
        <v>20.21</v>
      </c>
      <c r="H576" s="26">
        <v>12.91</v>
      </c>
    </row>
    <row r="577" spans="1:8" x14ac:dyDescent="0.3">
      <c r="A577" s="42">
        <v>45420</v>
      </c>
      <c r="B577" s="53">
        <v>0.40208333333333302</v>
      </c>
      <c r="C577" t="s">
        <v>65</v>
      </c>
      <c r="D577" t="s">
        <v>48</v>
      </c>
      <c r="E577" t="s">
        <v>12</v>
      </c>
      <c r="F577" s="26">
        <v>6.2200000000000006</v>
      </c>
      <c r="G577" s="26">
        <v>17.39</v>
      </c>
      <c r="H577" s="26">
        <v>11.17</v>
      </c>
    </row>
    <row r="578" spans="1:8" x14ac:dyDescent="0.3">
      <c r="A578" s="42">
        <v>45420</v>
      </c>
      <c r="B578" s="53">
        <v>0.41527777777777802</v>
      </c>
      <c r="C578" t="s">
        <v>73</v>
      </c>
      <c r="D578" t="s">
        <v>49</v>
      </c>
      <c r="E578" t="s">
        <v>12</v>
      </c>
      <c r="F578" s="26">
        <v>7.7100000000000009</v>
      </c>
      <c r="G578" s="26">
        <v>20.53</v>
      </c>
      <c r="H578" s="26">
        <v>12.82</v>
      </c>
    </row>
    <row r="579" spans="1:8" x14ac:dyDescent="0.3">
      <c r="A579" s="42">
        <v>45420</v>
      </c>
      <c r="B579" s="53">
        <v>0.41736111111111102</v>
      </c>
      <c r="C579" t="s">
        <v>82</v>
      </c>
      <c r="D579" t="s">
        <v>48</v>
      </c>
      <c r="E579" t="s">
        <v>12</v>
      </c>
      <c r="F579" s="26">
        <v>8.7499999999999982</v>
      </c>
      <c r="G579" s="26">
        <v>21.83</v>
      </c>
      <c r="H579" s="26">
        <v>13.08</v>
      </c>
    </row>
    <row r="580" spans="1:8" x14ac:dyDescent="0.3">
      <c r="A580" s="42">
        <v>45420</v>
      </c>
      <c r="B580" s="53">
        <v>0.42569444444444399</v>
      </c>
      <c r="C580" t="s">
        <v>84</v>
      </c>
      <c r="D580" t="s">
        <v>48</v>
      </c>
      <c r="E580" t="s">
        <v>12</v>
      </c>
      <c r="F580" s="26">
        <v>8.6899999999999977</v>
      </c>
      <c r="G580" s="26">
        <v>21.83</v>
      </c>
      <c r="H580" s="26">
        <v>13.14</v>
      </c>
    </row>
    <row r="581" spans="1:8" x14ac:dyDescent="0.3">
      <c r="A581" s="42">
        <v>45420</v>
      </c>
      <c r="B581" s="53">
        <v>0.42986111111111103</v>
      </c>
      <c r="C581" t="s">
        <v>86</v>
      </c>
      <c r="D581" t="s">
        <v>48</v>
      </c>
      <c r="E581" t="s">
        <v>12</v>
      </c>
      <c r="F581" s="26">
        <v>7.0300000000000011</v>
      </c>
      <c r="G581" s="26">
        <v>18.940000000000001</v>
      </c>
      <c r="H581" s="26">
        <v>11.91</v>
      </c>
    </row>
    <row r="582" spans="1:8" x14ac:dyDescent="0.3">
      <c r="A582" s="42">
        <v>45420</v>
      </c>
      <c r="B582" s="53">
        <v>0.43263888888888902</v>
      </c>
      <c r="C582" t="s">
        <v>51</v>
      </c>
      <c r="D582" t="s">
        <v>49</v>
      </c>
      <c r="E582" t="s">
        <v>12</v>
      </c>
      <c r="F582" s="26">
        <v>9.3600000000000012</v>
      </c>
      <c r="G582" s="26">
        <v>23.62</v>
      </c>
      <c r="H582" s="26">
        <v>14.26</v>
      </c>
    </row>
    <row r="583" spans="1:8" x14ac:dyDescent="0.3">
      <c r="A583" s="42">
        <v>45420</v>
      </c>
      <c r="B583" s="53">
        <v>0.43333333333333302</v>
      </c>
      <c r="C583" t="s">
        <v>102</v>
      </c>
      <c r="D583" t="s">
        <v>48</v>
      </c>
      <c r="E583" t="s">
        <v>12</v>
      </c>
      <c r="F583" s="26">
        <v>5.07</v>
      </c>
      <c r="G583" s="26">
        <v>13.47</v>
      </c>
      <c r="H583" s="26">
        <v>8.4</v>
      </c>
    </row>
    <row r="584" spans="1:8" x14ac:dyDescent="0.3">
      <c r="A584" s="42">
        <v>45420</v>
      </c>
      <c r="B584" s="53">
        <v>0.43541666666666701</v>
      </c>
      <c r="C584" t="s">
        <v>96</v>
      </c>
      <c r="D584" t="s">
        <v>48</v>
      </c>
      <c r="E584" t="s">
        <v>12</v>
      </c>
      <c r="F584" s="26">
        <v>4.3000000000000007</v>
      </c>
      <c r="G584" s="26">
        <v>12.65</v>
      </c>
      <c r="H584" s="26">
        <v>8.35</v>
      </c>
    </row>
    <row r="585" spans="1:8" x14ac:dyDescent="0.3">
      <c r="A585" s="42">
        <v>45420</v>
      </c>
      <c r="B585" s="53">
        <v>0.438194444444444</v>
      </c>
      <c r="C585" t="s">
        <v>162</v>
      </c>
      <c r="D585" t="s">
        <v>48</v>
      </c>
      <c r="E585" t="s">
        <v>12</v>
      </c>
      <c r="F585" s="26">
        <v>10.95</v>
      </c>
      <c r="G585" s="26">
        <v>26.02</v>
      </c>
      <c r="H585" s="26">
        <v>15.07</v>
      </c>
    </row>
    <row r="586" spans="1:8" x14ac:dyDescent="0.3">
      <c r="A586" s="42">
        <v>45420</v>
      </c>
      <c r="B586" s="53">
        <v>0.44027777777777799</v>
      </c>
      <c r="C586" t="s">
        <v>68</v>
      </c>
      <c r="D586" t="s">
        <v>48</v>
      </c>
      <c r="E586" t="s">
        <v>12</v>
      </c>
      <c r="F586" s="26">
        <v>5.4099999999999984</v>
      </c>
      <c r="G586" s="26">
        <v>18.72</v>
      </c>
      <c r="H586" s="26">
        <v>13.31</v>
      </c>
    </row>
    <row r="587" spans="1:8" x14ac:dyDescent="0.3">
      <c r="A587" s="42">
        <v>45420</v>
      </c>
      <c r="B587" s="53">
        <v>0.44722222222222202</v>
      </c>
      <c r="C587" t="s">
        <v>50</v>
      </c>
      <c r="D587" t="s">
        <v>49</v>
      </c>
      <c r="E587" t="s">
        <v>12</v>
      </c>
      <c r="F587" s="26">
        <v>11.699999999999998</v>
      </c>
      <c r="G587" s="26">
        <v>27.08</v>
      </c>
      <c r="H587" s="26">
        <v>15.38</v>
      </c>
    </row>
    <row r="588" spans="1:8" x14ac:dyDescent="0.3">
      <c r="A588" s="42">
        <v>45420</v>
      </c>
      <c r="B588" s="53">
        <v>0.44791666666666702</v>
      </c>
      <c r="C588" t="s">
        <v>95</v>
      </c>
      <c r="D588" t="s">
        <v>48</v>
      </c>
      <c r="E588" t="s">
        <v>12</v>
      </c>
      <c r="F588" s="26">
        <v>11.87</v>
      </c>
      <c r="G588" s="26">
        <v>26.7</v>
      </c>
      <c r="H588" s="26">
        <v>14.83</v>
      </c>
    </row>
    <row r="589" spans="1:8" x14ac:dyDescent="0.3">
      <c r="A589" s="42">
        <v>45420</v>
      </c>
      <c r="B589" s="53">
        <v>0.44861111111111102</v>
      </c>
      <c r="C589" t="s">
        <v>71</v>
      </c>
      <c r="D589" t="s">
        <v>48</v>
      </c>
      <c r="E589" t="s">
        <v>12</v>
      </c>
      <c r="F589" s="26">
        <v>7.3000000000000025</v>
      </c>
      <c r="G589" s="26">
        <v>20.420000000000002</v>
      </c>
      <c r="H589" s="26">
        <v>13.12</v>
      </c>
    </row>
    <row r="590" spans="1:8" x14ac:dyDescent="0.3">
      <c r="A590" s="42">
        <v>45420</v>
      </c>
      <c r="B590" s="53">
        <v>0.46527777777777801</v>
      </c>
      <c r="C590" t="s">
        <v>59</v>
      </c>
      <c r="D590" t="s">
        <v>48</v>
      </c>
      <c r="E590" t="s">
        <v>12</v>
      </c>
      <c r="F590" s="26">
        <v>4.8800000000000008</v>
      </c>
      <c r="G590" s="26">
        <v>12.81</v>
      </c>
      <c r="H590" s="26">
        <v>7.93</v>
      </c>
    </row>
    <row r="591" spans="1:8" x14ac:dyDescent="0.3">
      <c r="A591" s="42">
        <v>45420</v>
      </c>
      <c r="B591" s="53">
        <v>0.47638888888888897</v>
      </c>
      <c r="C591" t="s">
        <v>58</v>
      </c>
      <c r="D591" t="s">
        <v>49</v>
      </c>
      <c r="E591" t="s">
        <v>12</v>
      </c>
      <c r="F591" s="26">
        <v>9.01</v>
      </c>
      <c r="G591" s="26">
        <v>21.09</v>
      </c>
      <c r="H591" s="26">
        <v>12.08</v>
      </c>
    </row>
    <row r="592" spans="1:8" x14ac:dyDescent="0.3">
      <c r="A592" s="42">
        <v>45420</v>
      </c>
      <c r="B592" s="53">
        <v>0.47708333333333303</v>
      </c>
      <c r="C592" t="s">
        <v>134</v>
      </c>
      <c r="D592" t="s">
        <v>48</v>
      </c>
      <c r="E592" t="s">
        <v>12</v>
      </c>
      <c r="F592" s="26">
        <v>11.559999999999999</v>
      </c>
      <c r="G592" s="26">
        <v>26.58</v>
      </c>
      <c r="H592" s="26">
        <v>15.02</v>
      </c>
    </row>
    <row r="593" spans="1:8" x14ac:dyDescent="0.3">
      <c r="A593" s="42">
        <v>45420</v>
      </c>
      <c r="B593" s="53">
        <v>0.47847222222222202</v>
      </c>
      <c r="C593" t="s">
        <v>44</v>
      </c>
      <c r="D593" t="s">
        <v>48</v>
      </c>
      <c r="E593" t="s">
        <v>12</v>
      </c>
      <c r="F593" s="26">
        <v>7.6900000000000013</v>
      </c>
      <c r="G593" s="26">
        <v>19.64</v>
      </c>
      <c r="H593" s="26">
        <v>11.95</v>
      </c>
    </row>
    <row r="594" spans="1:8" x14ac:dyDescent="0.3">
      <c r="A594" s="42">
        <v>45420</v>
      </c>
      <c r="B594" s="53">
        <v>0.48125000000000001</v>
      </c>
      <c r="C594" t="s">
        <v>91</v>
      </c>
      <c r="D594" t="s">
        <v>49</v>
      </c>
      <c r="E594" t="s">
        <v>12</v>
      </c>
      <c r="F594" s="26">
        <v>8.4599999999999991</v>
      </c>
      <c r="G594" s="26">
        <v>20.399999999999999</v>
      </c>
      <c r="H594" s="26">
        <v>11.94</v>
      </c>
    </row>
    <row r="595" spans="1:8" x14ac:dyDescent="0.3">
      <c r="A595" s="42">
        <v>45420</v>
      </c>
      <c r="B595" s="53">
        <v>0.48194444444444401</v>
      </c>
      <c r="C595" t="s">
        <v>85</v>
      </c>
      <c r="D595" t="s">
        <v>48</v>
      </c>
      <c r="E595" t="s">
        <v>12</v>
      </c>
      <c r="F595" s="26">
        <v>6.82</v>
      </c>
      <c r="G595" s="26">
        <v>18.89</v>
      </c>
      <c r="H595" s="26">
        <v>12.07</v>
      </c>
    </row>
    <row r="596" spans="1:8" x14ac:dyDescent="0.3">
      <c r="A596" s="42">
        <v>45420</v>
      </c>
      <c r="B596" s="53">
        <v>0.485416666666667</v>
      </c>
      <c r="C596" t="s">
        <v>54</v>
      </c>
      <c r="D596" t="s">
        <v>49</v>
      </c>
      <c r="E596" t="s">
        <v>12</v>
      </c>
      <c r="F596" s="26">
        <v>7.0900000000000016</v>
      </c>
      <c r="G596" s="26">
        <v>19.62</v>
      </c>
      <c r="H596" s="26">
        <v>12.53</v>
      </c>
    </row>
    <row r="597" spans="1:8" x14ac:dyDescent="0.3">
      <c r="A597" s="42">
        <v>45420</v>
      </c>
      <c r="B597" s="53">
        <v>0.48888888888888898</v>
      </c>
      <c r="C597" t="s">
        <v>80</v>
      </c>
      <c r="D597" t="s">
        <v>48</v>
      </c>
      <c r="E597" t="s">
        <v>12</v>
      </c>
      <c r="F597" s="26">
        <v>8.3800000000000008</v>
      </c>
      <c r="G597" s="26">
        <v>21.5</v>
      </c>
      <c r="H597" s="26">
        <v>13.12</v>
      </c>
    </row>
    <row r="598" spans="1:8" x14ac:dyDescent="0.3">
      <c r="A598" s="42">
        <v>45420</v>
      </c>
      <c r="B598" s="53">
        <v>0.49444444444444402</v>
      </c>
      <c r="C598" t="s">
        <v>101</v>
      </c>
      <c r="D598" t="s">
        <v>48</v>
      </c>
      <c r="E598" t="s">
        <v>12</v>
      </c>
      <c r="F598" s="26">
        <v>3.92</v>
      </c>
      <c r="G598" s="26">
        <v>12.1</v>
      </c>
      <c r="H598" s="26">
        <v>8.18</v>
      </c>
    </row>
    <row r="599" spans="1:8" x14ac:dyDescent="0.3">
      <c r="A599" s="42">
        <v>45420</v>
      </c>
      <c r="B599" s="53">
        <v>0.49722222222222201</v>
      </c>
      <c r="C599" t="s">
        <v>119</v>
      </c>
      <c r="D599" t="s">
        <v>48</v>
      </c>
      <c r="E599" t="s">
        <v>12</v>
      </c>
      <c r="F599" s="26">
        <v>8.36</v>
      </c>
      <c r="G599" s="26">
        <v>21.25</v>
      </c>
      <c r="H599" s="26">
        <v>12.89</v>
      </c>
    </row>
    <row r="600" spans="1:8" x14ac:dyDescent="0.3">
      <c r="A600" s="42">
        <v>45420</v>
      </c>
      <c r="B600" s="53">
        <v>0.50694444444444398</v>
      </c>
      <c r="C600" t="s">
        <v>60</v>
      </c>
      <c r="D600" t="s">
        <v>48</v>
      </c>
      <c r="E600" t="s">
        <v>12</v>
      </c>
      <c r="F600" s="26">
        <v>8.3599999999999977</v>
      </c>
      <c r="G600" s="26">
        <v>20.239999999999998</v>
      </c>
      <c r="H600" s="26">
        <v>11.88</v>
      </c>
    </row>
    <row r="601" spans="1:8" x14ac:dyDescent="0.3">
      <c r="A601" s="42">
        <v>45420</v>
      </c>
      <c r="B601" s="53">
        <v>0.50694444444444398</v>
      </c>
      <c r="C601" t="s">
        <v>148</v>
      </c>
      <c r="D601" t="s">
        <v>48</v>
      </c>
      <c r="E601" t="s">
        <v>12</v>
      </c>
      <c r="F601" s="26">
        <v>7.6400000000000006</v>
      </c>
      <c r="G601" s="26">
        <v>19.32</v>
      </c>
      <c r="H601" s="26">
        <v>11.68</v>
      </c>
    </row>
    <row r="602" spans="1:8" x14ac:dyDescent="0.3">
      <c r="A602" s="42">
        <v>45420</v>
      </c>
      <c r="B602" s="53">
        <v>0.50763888888888897</v>
      </c>
      <c r="C602" t="s">
        <v>63</v>
      </c>
      <c r="D602" t="s">
        <v>49</v>
      </c>
      <c r="E602" t="s">
        <v>12</v>
      </c>
      <c r="F602" s="26">
        <v>9.379999999999999</v>
      </c>
      <c r="G602" s="26">
        <v>21.59</v>
      </c>
      <c r="H602" s="26">
        <v>12.21</v>
      </c>
    </row>
    <row r="603" spans="1:8" x14ac:dyDescent="0.3">
      <c r="A603" s="42">
        <v>45420</v>
      </c>
      <c r="B603" s="53">
        <v>0.50972222222222197</v>
      </c>
      <c r="C603" t="s">
        <v>166</v>
      </c>
      <c r="D603" t="s">
        <v>48</v>
      </c>
      <c r="E603" t="s">
        <v>12</v>
      </c>
      <c r="F603" s="26">
        <v>10.07</v>
      </c>
      <c r="G603" s="26">
        <v>26.15</v>
      </c>
      <c r="H603" s="26">
        <v>16.079999999999998</v>
      </c>
    </row>
    <row r="604" spans="1:8" x14ac:dyDescent="0.3">
      <c r="A604" s="42">
        <v>45420</v>
      </c>
      <c r="B604" s="53">
        <v>0.51180555555555596</v>
      </c>
      <c r="C604" t="s">
        <v>66</v>
      </c>
      <c r="D604" t="s">
        <v>48</v>
      </c>
      <c r="E604" t="s">
        <v>12</v>
      </c>
      <c r="F604" s="26">
        <v>8.5500000000000007</v>
      </c>
      <c r="G604" s="26">
        <v>21.69</v>
      </c>
      <c r="H604" s="26">
        <v>13.14</v>
      </c>
    </row>
    <row r="605" spans="1:8" x14ac:dyDescent="0.3">
      <c r="A605" s="42">
        <v>45420</v>
      </c>
      <c r="B605" s="53">
        <v>0.52291666666666703</v>
      </c>
      <c r="C605" t="s">
        <v>40</v>
      </c>
      <c r="D605" t="s">
        <v>48</v>
      </c>
      <c r="E605" t="s">
        <v>12</v>
      </c>
      <c r="F605" s="26">
        <v>11.98</v>
      </c>
      <c r="G605" s="26">
        <v>27.18</v>
      </c>
      <c r="H605" s="26">
        <v>15.2</v>
      </c>
    </row>
    <row r="606" spans="1:8" x14ac:dyDescent="0.3">
      <c r="A606" s="42">
        <v>45420</v>
      </c>
      <c r="B606" s="53">
        <v>0.52361111111111103</v>
      </c>
      <c r="C606" t="s">
        <v>64</v>
      </c>
      <c r="D606" t="s">
        <v>48</v>
      </c>
      <c r="E606" t="s">
        <v>12</v>
      </c>
      <c r="F606" s="26">
        <v>11.370000000000001</v>
      </c>
      <c r="G606" s="26">
        <v>26.26</v>
      </c>
      <c r="H606" s="26">
        <v>14.89</v>
      </c>
    </row>
    <row r="607" spans="1:8" x14ac:dyDescent="0.3">
      <c r="A607" s="42">
        <v>45420</v>
      </c>
      <c r="B607" s="53">
        <v>0.52361111111111103</v>
      </c>
      <c r="C607" t="s">
        <v>43</v>
      </c>
      <c r="D607" t="s">
        <v>48</v>
      </c>
      <c r="E607" t="s">
        <v>12</v>
      </c>
      <c r="F607" s="26">
        <v>8.4699999999999989</v>
      </c>
      <c r="G607" s="26">
        <v>20.399999999999999</v>
      </c>
      <c r="H607" s="26">
        <v>11.93</v>
      </c>
    </row>
    <row r="608" spans="1:8" x14ac:dyDescent="0.3">
      <c r="A608" s="42">
        <v>45420</v>
      </c>
      <c r="B608" s="53">
        <v>0.52361111111111103</v>
      </c>
      <c r="C608" t="s">
        <v>39</v>
      </c>
      <c r="D608" t="s">
        <v>48</v>
      </c>
      <c r="E608" t="s">
        <v>12</v>
      </c>
      <c r="F608" s="26">
        <v>10.329999999999998</v>
      </c>
      <c r="G608" s="26">
        <v>25.65</v>
      </c>
      <c r="H608" s="26">
        <v>15.32</v>
      </c>
    </row>
    <row r="609" spans="1:8" x14ac:dyDescent="0.3">
      <c r="A609" s="42">
        <v>45420</v>
      </c>
      <c r="B609" s="53">
        <v>0.52916666666666701</v>
      </c>
      <c r="C609" t="s">
        <v>126</v>
      </c>
      <c r="D609" t="s">
        <v>48</v>
      </c>
      <c r="E609" t="s">
        <v>12</v>
      </c>
      <c r="F609" s="26">
        <v>5.26</v>
      </c>
      <c r="G609" s="26">
        <v>13.26</v>
      </c>
      <c r="H609" s="26">
        <v>8</v>
      </c>
    </row>
    <row r="610" spans="1:8" x14ac:dyDescent="0.3">
      <c r="A610" s="42">
        <v>45420</v>
      </c>
      <c r="B610" s="53">
        <v>0.53819444444444398</v>
      </c>
      <c r="C610" t="s">
        <v>136</v>
      </c>
      <c r="D610" t="s">
        <v>48</v>
      </c>
      <c r="E610" t="s">
        <v>12</v>
      </c>
      <c r="F610" s="26">
        <v>6.4000000000000021</v>
      </c>
      <c r="G610" s="26">
        <v>17.760000000000002</v>
      </c>
      <c r="H610" s="26">
        <v>11.36</v>
      </c>
    </row>
    <row r="611" spans="1:8" x14ac:dyDescent="0.3">
      <c r="A611" s="42">
        <v>45420</v>
      </c>
      <c r="B611" s="53">
        <v>0.53819444444444398</v>
      </c>
      <c r="C611" t="s">
        <v>103</v>
      </c>
      <c r="D611" t="s">
        <v>49</v>
      </c>
      <c r="E611" t="s">
        <v>12</v>
      </c>
      <c r="F611" s="26">
        <v>13.13</v>
      </c>
      <c r="G611" s="26">
        <v>27.78</v>
      </c>
      <c r="H611" s="26">
        <v>14.65</v>
      </c>
    </row>
    <row r="612" spans="1:8" x14ac:dyDescent="0.3">
      <c r="A612" s="42">
        <v>45420</v>
      </c>
      <c r="B612" s="53">
        <v>0.54097222222222197</v>
      </c>
      <c r="C612" t="s">
        <v>72</v>
      </c>
      <c r="D612" t="s">
        <v>48</v>
      </c>
      <c r="E612" t="s">
        <v>12</v>
      </c>
      <c r="F612" s="26">
        <v>8.59</v>
      </c>
      <c r="G612" s="26">
        <v>20.41</v>
      </c>
      <c r="H612" s="26">
        <v>11.82</v>
      </c>
    </row>
    <row r="613" spans="1:8" x14ac:dyDescent="0.3">
      <c r="A613" s="42">
        <v>45420</v>
      </c>
      <c r="B613" s="53">
        <v>0.54097222222222197</v>
      </c>
      <c r="C613" t="s">
        <v>42</v>
      </c>
      <c r="D613" t="s">
        <v>48</v>
      </c>
      <c r="E613" t="s">
        <v>12</v>
      </c>
      <c r="F613" s="26">
        <v>7.0300000000000011</v>
      </c>
      <c r="G613" s="26">
        <v>19.87</v>
      </c>
      <c r="H613" s="26">
        <v>12.84</v>
      </c>
    </row>
    <row r="614" spans="1:8" x14ac:dyDescent="0.3">
      <c r="A614" s="42">
        <v>45420</v>
      </c>
      <c r="B614" s="53">
        <v>0.55555555555555602</v>
      </c>
      <c r="C614" t="s">
        <v>41</v>
      </c>
      <c r="D614" t="s">
        <v>48</v>
      </c>
      <c r="E614" t="s">
        <v>12</v>
      </c>
      <c r="F614" s="26">
        <v>5.379999999999999</v>
      </c>
      <c r="G614" s="26">
        <v>17.34</v>
      </c>
      <c r="H614" s="26">
        <v>11.96</v>
      </c>
    </row>
    <row r="615" spans="1:8" x14ac:dyDescent="0.3">
      <c r="A615" s="42">
        <v>45420</v>
      </c>
      <c r="B615" s="53">
        <v>0.56458333333333299</v>
      </c>
      <c r="C615" t="s">
        <v>83</v>
      </c>
      <c r="D615" t="s">
        <v>48</v>
      </c>
      <c r="E615" t="s">
        <v>12</v>
      </c>
      <c r="F615" s="26">
        <v>8.49</v>
      </c>
      <c r="G615" s="26">
        <v>20.34</v>
      </c>
      <c r="H615" s="26">
        <v>11.85</v>
      </c>
    </row>
    <row r="616" spans="1:8" x14ac:dyDescent="0.3">
      <c r="A616" s="42">
        <v>45420</v>
      </c>
      <c r="B616" s="53">
        <v>0.57222222222222197</v>
      </c>
      <c r="C616" t="s">
        <v>113</v>
      </c>
      <c r="D616" t="s">
        <v>48</v>
      </c>
      <c r="E616" t="s">
        <v>12</v>
      </c>
      <c r="F616" s="26">
        <v>8.5499999999999989</v>
      </c>
      <c r="G616" s="26">
        <v>21.65</v>
      </c>
      <c r="H616" s="26">
        <v>13.1</v>
      </c>
    </row>
    <row r="617" spans="1:8" x14ac:dyDescent="0.3">
      <c r="A617" s="42">
        <v>45420</v>
      </c>
      <c r="B617" s="53">
        <v>0.58402777777777803</v>
      </c>
      <c r="C617" t="s">
        <v>70</v>
      </c>
      <c r="D617" t="s">
        <v>48</v>
      </c>
      <c r="E617" t="s">
        <v>12</v>
      </c>
      <c r="F617" s="26">
        <v>11.78</v>
      </c>
      <c r="G617" s="26">
        <v>27</v>
      </c>
      <c r="H617" s="26">
        <v>15.22</v>
      </c>
    </row>
    <row r="618" spans="1:8" x14ac:dyDescent="0.3">
      <c r="A618" s="42">
        <v>45420</v>
      </c>
      <c r="B618" s="53">
        <v>0.58611111111111103</v>
      </c>
      <c r="C618" t="s">
        <v>127</v>
      </c>
      <c r="D618" t="s">
        <v>48</v>
      </c>
      <c r="E618" t="s">
        <v>12</v>
      </c>
      <c r="F618" s="26">
        <v>6.8900000000000006</v>
      </c>
      <c r="G618" s="26">
        <v>18.34</v>
      </c>
      <c r="H618" s="26">
        <v>11.45</v>
      </c>
    </row>
    <row r="619" spans="1:8" x14ac:dyDescent="0.3">
      <c r="A619" s="42">
        <v>45420</v>
      </c>
      <c r="B619" s="53">
        <v>0.58958333333333302</v>
      </c>
      <c r="C619" t="s">
        <v>172</v>
      </c>
      <c r="D619" t="s">
        <v>48</v>
      </c>
      <c r="E619" t="s">
        <v>12</v>
      </c>
      <c r="F619" s="26">
        <v>4.2100000000000009</v>
      </c>
      <c r="G619" s="26">
        <v>17.41</v>
      </c>
      <c r="H619" s="26">
        <v>13.2</v>
      </c>
    </row>
    <row r="620" spans="1:8" x14ac:dyDescent="0.3">
      <c r="A620" s="42">
        <v>45420</v>
      </c>
      <c r="B620" s="53">
        <v>0.59236111111111101</v>
      </c>
      <c r="C620" t="s">
        <v>86</v>
      </c>
      <c r="D620" t="s">
        <v>48</v>
      </c>
      <c r="E620" t="s">
        <v>12</v>
      </c>
      <c r="F620" s="26">
        <v>6.2899999999999991</v>
      </c>
      <c r="G620" s="26">
        <v>18.22</v>
      </c>
      <c r="H620" s="26">
        <v>11.93</v>
      </c>
    </row>
    <row r="621" spans="1:8" x14ac:dyDescent="0.3">
      <c r="A621" s="42">
        <v>45420</v>
      </c>
      <c r="B621" s="53">
        <v>0.594444444444444</v>
      </c>
      <c r="C621" t="s">
        <v>96</v>
      </c>
      <c r="D621" t="s">
        <v>48</v>
      </c>
      <c r="E621" t="s">
        <v>12</v>
      </c>
      <c r="F621" s="26">
        <v>3.1099999999999994</v>
      </c>
      <c r="G621" s="26">
        <v>11.33</v>
      </c>
      <c r="H621" s="26">
        <v>8.2200000000000006</v>
      </c>
    </row>
    <row r="622" spans="1:8" x14ac:dyDescent="0.3">
      <c r="A622" s="42">
        <v>45420</v>
      </c>
      <c r="B622" s="53">
        <v>0.59930555555555598</v>
      </c>
      <c r="C622" t="s">
        <v>51</v>
      </c>
      <c r="D622" t="s">
        <v>49</v>
      </c>
      <c r="E622" t="s">
        <v>12</v>
      </c>
      <c r="F622" s="26">
        <v>7.0399999999999991</v>
      </c>
      <c r="G622" s="26">
        <v>20.97</v>
      </c>
      <c r="H622" s="26">
        <v>13.93</v>
      </c>
    </row>
    <row r="623" spans="1:8" x14ac:dyDescent="0.3">
      <c r="A623" s="42">
        <v>45420</v>
      </c>
      <c r="B623" s="53">
        <v>0.60486111111111096</v>
      </c>
      <c r="C623" t="s">
        <v>65</v>
      </c>
      <c r="D623" t="s">
        <v>48</v>
      </c>
      <c r="E623" t="s">
        <v>12</v>
      </c>
      <c r="F623" s="26">
        <v>5.9700000000000024</v>
      </c>
      <c r="G623" s="26">
        <v>16.920000000000002</v>
      </c>
      <c r="H623" s="26">
        <v>10.95</v>
      </c>
    </row>
    <row r="624" spans="1:8" x14ac:dyDescent="0.3">
      <c r="A624" s="42">
        <v>45420</v>
      </c>
      <c r="B624" s="53">
        <v>0.60694444444444395</v>
      </c>
      <c r="C624" t="s">
        <v>102</v>
      </c>
      <c r="D624" t="s">
        <v>48</v>
      </c>
      <c r="E624" t="s">
        <v>12</v>
      </c>
      <c r="F624" s="26">
        <v>3.4600000000000009</v>
      </c>
      <c r="G624" s="26">
        <v>11.8</v>
      </c>
      <c r="H624" s="26">
        <v>8.34</v>
      </c>
    </row>
    <row r="625" spans="1:8" x14ac:dyDescent="0.3">
      <c r="A625" s="42">
        <v>45420</v>
      </c>
      <c r="B625" s="53">
        <v>0.60972222222222205</v>
      </c>
      <c r="C625" t="s">
        <v>73</v>
      </c>
      <c r="D625" t="s">
        <v>49</v>
      </c>
      <c r="E625" t="s">
        <v>12</v>
      </c>
      <c r="F625" s="26">
        <v>8.09</v>
      </c>
      <c r="G625" s="26">
        <v>20.77</v>
      </c>
      <c r="H625" s="26">
        <v>12.68</v>
      </c>
    </row>
    <row r="626" spans="1:8" x14ac:dyDescent="0.3">
      <c r="A626" s="42">
        <v>45420</v>
      </c>
      <c r="B626" s="53">
        <v>0.61805555555555602</v>
      </c>
      <c r="C626" t="s">
        <v>50</v>
      </c>
      <c r="D626" t="s">
        <v>49</v>
      </c>
      <c r="E626" t="s">
        <v>12</v>
      </c>
      <c r="F626" s="26">
        <v>7.75</v>
      </c>
      <c r="G626" s="26">
        <v>23.05</v>
      </c>
      <c r="H626" s="26">
        <v>15.3</v>
      </c>
    </row>
    <row r="627" spans="1:8" x14ac:dyDescent="0.3">
      <c r="A627" s="42">
        <v>45420</v>
      </c>
      <c r="B627" s="53">
        <v>0.62777777777777799</v>
      </c>
      <c r="C627" t="s">
        <v>60</v>
      </c>
      <c r="D627" t="s">
        <v>48</v>
      </c>
      <c r="E627" t="s">
        <v>12</v>
      </c>
      <c r="F627" s="26">
        <v>2.9700000000000006</v>
      </c>
      <c r="G627" s="26">
        <v>14.99</v>
      </c>
      <c r="H627" s="26">
        <v>12.02</v>
      </c>
    </row>
    <row r="628" spans="1:8" x14ac:dyDescent="0.3">
      <c r="A628" s="42">
        <v>45420</v>
      </c>
      <c r="B628" s="53">
        <v>0.62847222222222199</v>
      </c>
      <c r="C628" t="s">
        <v>71</v>
      </c>
      <c r="D628" t="s">
        <v>48</v>
      </c>
      <c r="E628" t="s">
        <v>12</v>
      </c>
      <c r="F628" s="26">
        <v>4.6699999999999982</v>
      </c>
      <c r="G628" s="26">
        <v>17.489999999999998</v>
      </c>
      <c r="H628" s="26">
        <v>12.82</v>
      </c>
    </row>
    <row r="629" spans="1:8" x14ac:dyDescent="0.3">
      <c r="A629" s="42">
        <v>45420</v>
      </c>
      <c r="B629" s="53">
        <v>0.62916666666666698</v>
      </c>
      <c r="C629" t="s">
        <v>95</v>
      </c>
      <c r="D629" t="s">
        <v>48</v>
      </c>
      <c r="E629" t="s">
        <v>12</v>
      </c>
      <c r="F629" s="26">
        <v>6.5400000000000009</v>
      </c>
      <c r="G629" s="26">
        <v>21.17</v>
      </c>
      <c r="H629" s="26">
        <v>14.63</v>
      </c>
    </row>
    <row r="630" spans="1:8" x14ac:dyDescent="0.3">
      <c r="A630" s="42">
        <v>45420</v>
      </c>
      <c r="B630" s="53">
        <v>0.63055555555555598</v>
      </c>
      <c r="C630" t="s">
        <v>75</v>
      </c>
      <c r="D630" t="s">
        <v>48</v>
      </c>
      <c r="E630" t="s">
        <v>12</v>
      </c>
      <c r="F630" s="26">
        <v>9.7000000000000011</v>
      </c>
      <c r="G630" s="26">
        <v>24.78</v>
      </c>
      <c r="H630" s="26">
        <v>15.08</v>
      </c>
    </row>
    <row r="631" spans="1:8" x14ac:dyDescent="0.3">
      <c r="A631" s="42">
        <v>45420</v>
      </c>
      <c r="B631" s="53">
        <v>0.63333333333333297</v>
      </c>
      <c r="C631" t="s">
        <v>59</v>
      </c>
      <c r="D631" t="s">
        <v>48</v>
      </c>
      <c r="E631" t="s">
        <v>12</v>
      </c>
      <c r="F631" s="26">
        <v>2.0599999999999987</v>
      </c>
      <c r="G631" s="26">
        <v>10.039999999999999</v>
      </c>
      <c r="H631" s="26">
        <v>7.98</v>
      </c>
    </row>
    <row r="632" spans="1:8" x14ac:dyDescent="0.3">
      <c r="A632" s="42">
        <v>45420</v>
      </c>
      <c r="B632" s="53">
        <v>0.63402777777777797</v>
      </c>
      <c r="C632" t="s">
        <v>135</v>
      </c>
      <c r="D632" t="s">
        <v>48</v>
      </c>
      <c r="E632" t="s">
        <v>12</v>
      </c>
      <c r="F632" s="26">
        <v>4.3099999999999987</v>
      </c>
      <c r="G632" s="26">
        <v>17.559999999999999</v>
      </c>
      <c r="H632" s="26">
        <v>13.25</v>
      </c>
    </row>
    <row r="633" spans="1:8" x14ac:dyDescent="0.3">
      <c r="A633" s="42">
        <v>45420</v>
      </c>
      <c r="B633" s="53">
        <v>0.63749999999999996</v>
      </c>
      <c r="C633" t="s">
        <v>123</v>
      </c>
      <c r="D633" t="s">
        <v>48</v>
      </c>
      <c r="E633" t="s">
        <v>12</v>
      </c>
      <c r="F633" s="26">
        <v>7.740000000000002</v>
      </c>
      <c r="G633" s="26">
        <v>18.920000000000002</v>
      </c>
      <c r="H633" s="26">
        <v>11.18</v>
      </c>
    </row>
    <row r="634" spans="1:8" x14ac:dyDescent="0.3">
      <c r="A634" s="42">
        <v>45420</v>
      </c>
      <c r="B634" s="53">
        <v>0.63819444444444395</v>
      </c>
      <c r="C634" t="s">
        <v>148</v>
      </c>
      <c r="D634" t="s">
        <v>48</v>
      </c>
      <c r="E634" t="s">
        <v>12</v>
      </c>
      <c r="F634" s="26">
        <v>2.1900000000000013</v>
      </c>
      <c r="G634" s="26">
        <v>13.89</v>
      </c>
      <c r="H634" s="26">
        <v>11.7</v>
      </c>
    </row>
    <row r="635" spans="1:8" x14ac:dyDescent="0.3">
      <c r="A635" s="42">
        <v>45420</v>
      </c>
      <c r="B635" s="53">
        <v>0.64097222222222205</v>
      </c>
      <c r="C635" t="s">
        <v>44</v>
      </c>
      <c r="D635" t="s">
        <v>48</v>
      </c>
      <c r="E635" t="s">
        <v>12</v>
      </c>
      <c r="F635" s="26">
        <v>5.5299999999999994</v>
      </c>
      <c r="G635" s="26">
        <v>17.25</v>
      </c>
      <c r="H635" s="26">
        <v>11.72</v>
      </c>
    </row>
    <row r="636" spans="1:8" x14ac:dyDescent="0.3">
      <c r="A636" s="42">
        <v>45420</v>
      </c>
      <c r="B636" s="53">
        <v>0.64722222222222203</v>
      </c>
      <c r="C636" t="s">
        <v>69</v>
      </c>
      <c r="D636" t="s">
        <v>48</v>
      </c>
      <c r="E636" t="s">
        <v>12</v>
      </c>
      <c r="F636" s="26">
        <v>8.9599999999999991</v>
      </c>
      <c r="G636" s="26">
        <v>20.81</v>
      </c>
      <c r="H636" s="26">
        <v>11.85</v>
      </c>
    </row>
    <row r="637" spans="1:8" x14ac:dyDescent="0.3">
      <c r="A637" s="42">
        <v>45420</v>
      </c>
      <c r="B637" s="53">
        <v>0.64861111111111103</v>
      </c>
      <c r="C637" t="s">
        <v>165</v>
      </c>
      <c r="D637" t="s">
        <v>48</v>
      </c>
      <c r="E637" t="s">
        <v>12</v>
      </c>
      <c r="F637" s="26">
        <v>12.200000000000001</v>
      </c>
      <c r="G637" s="26">
        <v>27.39</v>
      </c>
      <c r="H637" s="26">
        <v>15.19</v>
      </c>
    </row>
    <row r="638" spans="1:8" x14ac:dyDescent="0.3">
      <c r="A638" s="42">
        <v>45420</v>
      </c>
      <c r="B638" s="53">
        <v>0.64930555555555602</v>
      </c>
      <c r="C638" t="s">
        <v>100</v>
      </c>
      <c r="D638" t="s">
        <v>48</v>
      </c>
      <c r="E638" t="s">
        <v>12</v>
      </c>
      <c r="F638" s="26">
        <v>6.84</v>
      </c>
      <c r="G638" s="26">
        <v>20</v>
      </c>
      <c r="H638" s="26">
        <v>13.16</v>
      </c>
    </row>
    <row r="639" spans="1:8" x14ac:dyDescent="0.3">
      <c r="A639" s="42">
        <v>45420</v>
      </c>
      <c r="B639" s="53">
        <v>0.65</v>
      </c>
      <c r="C639" t="s">
        <v>173</v>
      </c>
      <c r="D639" t="s">
        <v>48</v>
      </c>
      <c r="E639" t="s">
        <v>12</v>
      </c>
      <c r="F639" s="26">
        <v>7.0299999999999994</v>
      </c>
      <c r="G639" s="26">
        <v>20.63</v>
      </c>
      <c r="H639" s="26">
        <v>13.6</v>
      </c>
    </row>
    <row r="640" spans="1:8" x14ac:dyDescent="0.3">
      <c r="A640" s="42">
        <v>45420</v>
      </c>
      <c r="B640" s="53">
        <v>0.62847222222222199</v>
      </c>
      <c r="C640" t="s">
        <v>163</v>
      </c>
      <c r="D640" t="s">
        <v>55</v>
      </c>
      <c r="E640" t="s">
        <v>38</v>
      </c>
      <c r="F640" s="26">
        <v>2.5099999999999998</v>
      </c>
      <c r="G640" s="26">
        <v>10.029999999999999</v>
      </c>
      <c r="H640" s="26">
        <v>7.52</v>
      </c>
    </row>
    <row r="641" spans="1:8" x14ac:dyDescent="0.3">
      <c r="A641" s="42">
        <v>45420</v>
      </c>
      <c r="B641" s="53">
        <v>0.66180555555555598</v>
      </c>
      <c r="C641" t="s">
        <v>174</v>
      </c>
      <c r="D641" t="s">
        <v>48</v>
      </c>
      <c r="E641" t="s">
        <v>12</v>
      </c>
      <c r="F641" s="26">
        <v>7.2399999999999984</v>
      </c>
      <c r="G641" s="26">
        <v>20.22</v>
      </c>
      <c r="H641" s="26">
        <v>12.98</v>
      </c>
    </row>
    <row r="642" spans="1:8" x14ac:dyDescent="0.3">
      <c r="A642" s="42">
        <v>45420</v>
      </c>
      <c r="B642" s="53">
        <v>0.66249999999999998</v>
      </c>
      <c r="C642" t="s">
        <v>39</v>
      </c>
      <c r="D642" t="s">
        <v>48</v>
      </c>
      <c r="E642" t="s">
        <v>12</v>
      </c>
      <c r="F642" s="26">
        <v>8.69</v>
      </c>
      <c r="G642" s="26">
        <v>23.31</v>
      </c>
      <c r="H642" s="26">
        <v>14.62</v>
      </c>
    </row>
    <row r="643" spans="1:8" x14ac:dyDescent="0.3">
      <c r="A643" s="42">
        <v>45420</v>
      </c>
      <c r="B643" s="53">
        <v>0.66597222222222197</v>
      </c>
      <c r="C643" t="s">
        <v>91</v>
      </c>
      <c r="D643" t="s">
        <v>49</v>
      </c>
      <c r="E643" t="s">
        <v>12</v>
      </c>
      <c r="F643" s="26">
        <v>3.0400000000000009</v>
      </c>
      <c r="G643" s="26">
        <v>14.66</v>
      </c>
      <c r="H643" s="26">
        <v>11.62</v>
      </c>
    </row>
    <row r="644" spans="1:8" x14ac:dyDescent="0.3">
      <c r="A644" s="42">
        <v>45420</v>
      </c>
      <c r="B644" s="53">
        <v>0.66805555555555596</v>
      </c>
      <c r="C644" t="s">
        <v>133</v>
      </c>
      <c r="D644" t="s">
        <v>55</v>
      </c>
      <c r="E644" t="s">
        <v>38</v>
      </c>
      <c r="F644" s="26">
        <v>1.5600000000000005</v>
      </c>
      <c r="G644" s="26">
        <v>8.99</v>
      </c>
      <c r="H644" s="26">
        <v>7.43</v>
      </c>
    </row>
    <row r="645" spans="1:8" x14ac:dyDescent="0.3">
      <c r="A645" s="42">
        <v>45420</v>
      </c>
      <c r="B645" s="53">
        <v>0.67013888888888895</v>
      </c>
      <c r="C645" t="s">
        <v>40</v>
      </c>
      <c r="D645" t="s">
        <v>48</v>
      </c>
      <c r="E645" t="s">
        <v>12</v>
      </c>
      <c r="F645" s="26">
        <v>6.91</v>
      </c>
      <c r="G645" s="26">
        <v>21.61</v>
      </c>
      <c r="H645" s="26">
        <v>14.7</v>
      </c>
    </row>
    <row r="646" spans="1:8" x14ac:dyDescent="0.3">
      <c r="A646" s="42">
        <v>45420</v>
      </c>
      <c r="B646" s="53">
        <v>0.67083333333333295</v>
      </c>
      <c r="C646" t="s">
        <v>80</v>
      </c>
      <c r="D646" t="s">
        <v>48</v>
      </c>
      <c r="E646" t="s">
        <v>12</v>
      </c>
      <c r="F646" s="26">
        <v>5.370000000000001</v>
      </c>
      <c r="G646" s="26">
        <v>18.14</v>
      </c>
      <c r="H646" s="26">
        <v>12.77</v>
      </c>
    </row>
    <row r="647" spans="1:8" x14ac:dyDescent="0.3">
      <c r="A647" s="42">
        <v>45420</v>
      </c>
      <c r="B647" s="53">
        <v>0.67361111111111105</v>
      </c>
      <c r="C647" t="s">
        <v>67</v>
      </c>
      <c r="D647" t="s">
        <v>48</v>
      </c>
      <c r="E647" t="s">
        <v>12</v>
      </c>
      <c r="F647" s="26">
        <v>8.4499999999999993</v>
      </c>
      <c r="G647" s="26">
        <v>20.22</v>
      </c>
      <c r="H647" s="26">
        <v>11.77</v>
      </c>
    </row>
    <row r="648" spans="1:8" x14ac:dyDescent="0.3">
      <c r="A648" s="42">
        <v>45420</v>
      </c>
      <c r="B648" s="53">
        <v>0.67500000000000004</v>
      </c>
      <c r="C648" t="s">
        <v>99</v>
      </c>
      <c r="D648" t="s">
        <v>55</v>
      </c>
      <c r="E648" t="s">
        <v>38</v>
      </c>
      <c r="F648" s="26">
        <v>1.6000000000000005</v>
      </c>
      <c r="G648" s="26">
        <v>9.16</v>
      </c>
      <c r="H648" s="26">
        <v>7.56</v>
      </c>
    </row>
    <row r="649" spans="1:8" x14ac:dyDescent="0.3">
      <c r="A649" s="42">
        <v>45420</v>
      </c>
      <c r="B649" s="53">
        <v>0.68055555555555602</v>
      </c>
      <c r="C649" t="s">
        <v>119</v>
      </c>
      <c r="D649" t="s">
        <v>48</v>
      </c>
      <c r="E649" t="s">
        <v>12</v>
      </c>
      <c r="F649" s="26">
        <v>5.76</v>
      </c>
      <c r="G649" s="26">
        <v>18.63</v>
      </c>
      <c r="H649" s="26">
        <v>12.87</v>
      </c>
    </row>
    <row r="650" spans="1:8" x14ac:dyDescent="0.3">
      <c r="A650" s="42">
        <v>45420</v>
      </c>
      <c r="B650" s="53">
        <v>0.68541666666666701</v>
      </c>
      <c r="C650" t="s">
        <v>54</v>
      </c>
      <c r="D650" t="s">
        <v>49</v>
      </c>
      <c r="E650" t="s">
        <v>12</v>
      </c>
      <c r="F650" s="26">
        <v>7.2100000000000009</v>
      </c>
      <c r="G650" s="26">
        <v>19.260000000000002</v>
      </c>
      <c r="H650" s="26">
        <v>12.05</v>
      </c>
    </row>
    <row r="651" spans="1:8" x14ac:dyDescent="0.3">
      <c r="A651" s="42">
        <v>45420</v>
      </c>
      <c r="B651" s="53">
        <v>0.688194444444444</v>
      </c>
      <c r="C651" t="s">
        <v>68</v>
      </c>
      <c r="D651" t="s">
        <v>48</v>
      </c>
      <c r="E651" t="s">
        <v>12</v>
      </c>
      <c r="F651" s="26">
        <v>6.0399999999999991</v>
      </c>
      <c r="G651" s="26">
        <v>19.059999999999999</v>
      </c>
      <c r="H651" s="26">
        <v>13.02</v>
      </c>
    </row>
    <row r="652" spans="1:8" x14ac:dyDescent="0.3">
      <c r="A652" s="42">
        <v>45420</v>
      </c>
      <c r="B652" s="53">
        <v>0.69652777777777797</v>
      </c>
      <c r="C652" t="s">
        <v>101</v>
      </c>
      <c r="D652" t="s">
        <v>48</v>
      </c>
      <c r="E652" t="s">
        <v>12</v>
      </c>
      <c r="F652" s="26">
        <v>1.92</v>
      </c>
      <c r="G652" s="26">
        <v>10.06</v>
      </c>
      <c r="H652" s="26">
        <v>8.14</v>
      </c>
    </row>
    <row r="653" spans="1:8" x14ac:dyDescent="0.3">
      <c r="A653" s="42">
        <v>45420</v>
      </c>
      <c r="B653" s="53">
        <v>0.72083333333333299</v>
      </c>
      <c r="C653" t="s">
        <v>156</v>
      </c>
      <c r="D653" t="s">
        <v>48</v>
      </c>
      <c r="E653" t="s">
        <v>12</v>
      </c>
      <c r="F653" s="26">
        <v>2.4299999999999997</v>
      </c>
      <c r="G653" s="26">
        <v>10.09</v>
      </c>
      <c r="H653" s="26">
        <v>7.66</v>
      </c>
    </row>
    <row r="654" spans="1:8" x14ac:dyDescent="0.3">
      <c r="A654" s="42">
        <v>45420</v>
      </c>
      <c r="B654" s="53">
        <v>0.72708333333333297</v>
      </c>
      <c r="C654" t="s">
        <v>166</v>
      </c>
      <c r="D654" t="s">
        <v>48</v>
      </c>
      <c r="E654" t="s">
        <v>12</v>
      </c>
      <c r="F654" s="26">
        <v>7.92</v>
      </c>
      <c r="G654" s="26">
        <v>23.91</v>
      </c>
      <c r="H654" s="26">
        <v>15.99</v>
      </c>
    </row>
    <row r="655" spans="1:8" x14ac:dyDescent="0.3">
      <c r="A655" s="42">
        <v>45420</v>
      </c>
      <c r="B655" s="53">
        <v>0.73194444444444395</v>
      </c>
      <c r="C655" t="s">
        <v>64</v>
      </c>
      <c r="D655" t="s">
        <v>48</v>
      </c>
      <c r="E655" t="s">
        <v>12</v>
      </c>
      <c r="F655" s="26">
        <v>9.64</v>
      </c>
      <c r="G655" s="26">
        <v>23.84</v>
      </c>
      <c r="H655" s="26">
        <v>14.2</v>
      </c>
    </row>
    <row r="656" spans="1:8" x14ac:dyDescent="0.3">
      <c r="A656" s="42">
        <v>45420</v>
      </c>
      <c r="B656" s="53">
        <v>0.73541666666666705</v>
      </c>
      <c r="C656" t="s">
        <v>83</v>
      </c>
      <c r="D656" t="s">
        <v>48</v>
      </c>
      <c r="E656" t="s">
        <v>12</v>
      </c>
      <c r="F656" s="26">
        <v>3.1999999999999993</v>
      </c>
      <c r="G656" s="26">
        <v>14.87</v>
      </c>
      <c r="H656" s="26">
        <v>11.67</v>
      </c>
    </row>
    <row r="657" spans="1:8" x14ac:dyDescent="0.3">
      <c r="A657" s="42">
        <v>45420</v>
      </c>
      <c r="B657" s="53">
        <v>0.74583333333333302</v>
      </c>
      <c r="C657" t="s">
        <v>43</v>
      </c>
      <c r="D657" t="s">
        <v>48</v>
      </c>
      <c r="E657" t="s">
        <v>12</v>
      </c>
      <c r="F657" s="26">
        <v>6.8299999999999983</v>
      </c>
      <c r="G657" s="26">
        <v>18.579999999999998</v>
      </c>
      <c r="H657" s="26">
        <v>11.75</v>
      </c>
    </row>
    <row r="658" spans="1:8" x14ac:dyDescent="0.3">
      <c r="A658" s="42">
        <v>45420</v>
      </c>
      <c r="B658" s="53">
        <v>0.75486111111111098</v>
      </c>
      <c r="C658" t="s">
        <v>58</v>
      </c>
      <c r="D658" t="s">
        <v>49</v>
      </c>
      <c r="E658" t="s">
        <v>12</v>
      </c>
      <c r="F658" s="26">
        <v>10.14</v>
      </c>
      <c r="G658" s="26">
        <v>21.82</v>
      </c>
      <c r="H658" s="26">
        <v>11.68</v>
      </c>
    </row>
    <row r="659" spans="1:8" x14ac:dyDescent="0.3">
      <c r="A659" s="42">
        <v>45420</v>
      </c>
      <c r="B659" s="53">
        <v>0.75833333333333297</v>
      </c>
      <c r="C659" t="s">
        <v>126</v>
      </c>
      <c r="D659" t="s">
        <v>48</v>
      </c>
      <c r="E659" t="s">
        <v>12</v>
      </c>
      <c r="F659" s="26">
        <v>3.62</v>
      </c>
      <c r="G659" s="26">
        <v>11.51</v>
      </c>
      <c r="H659" s="26">
        <v>7.89</v>
      </c>
    </row>
    <row r="660" spans="1:8" x14ac:dyDescent="0.3">
      <c r="A660" s="42">
        <v>45420</v>
      </c>
      <c r="B660" s="53">
        <v>0.76527777777777795</v>
      </c>
      <c r="C660" t="s">
        <v>70</v>
      </c>
      <c r="D660" t="s">
        <v>48</v>
      </c>
      <c r="E660" t="s">
        <v>12</v>
      </c>
      <c r="F660" s="26">
        <v>8.7799999999999994</v>
      </c>
      <c r="G660" s="26">
        <v>23.2</v>
      </c>
      <c r="H660" s="26">
        <v>14.42</v>
      </c>
    </row>
    <row r="661" spans="1:8" x14ac:dyDescent="0.3">
      <c r="A661" s="42">
        <v>45420</v>
      </c>
      <c r="B661" s="53">
        <v>0.78611111111111098</v>
      </c>
      <c r="C661" t="s">
        <v>128</v>
      </c>
      <c r="D661" t="s">
        <v>55</v>
      </c>
      <c r="E661" t="s">
        <v>38</v>
      </c>
      <c r="F661" s="26">
        <v>3.3899999999999997</v>
      </c>
      <c r="G661" s="26">
        <v>10.84</v>
      </c>
      <c r="H661" s="26">
        <v>7.45</v>
      </c>
    </row>
    <row r="662" spans="1:8" x14ac:dyDescent="0.3">
      <c r="A662" s="42">
        <v>45420</v>
      </c>
      <c r="B662" s="53">
        <v>0.80208333333333304</v>
      </c>
      <c r="C662" t="s">
        <v>140</v>
      </c>
      <c r="D662" t="s">
        <v>49</v>
      </c>
      <c r="E662" t="s">
        <v>12</v>
      </c>
      <c r="F662" s="26">
        <v>7.93</v>
      </c>
      <c r="G662" s="26">
        <v>19.2</v>
      </c>
      <c r="H662" s="26">
        <v>11.27</v>
      </c>
    </row>
    <row r="663" spans="1:8" x14ac:dyDescent="0.3">
      <c r="A663" s="42">
        <v>45420</v>
      </c>
      <c r="B663" s="53">
        <v>0.80486111111111103</v>
      </c>
      <c r="C663" t="s">
        <v>63</v>
      </c>
      <c r="D663" t="s">
        <v>49</v>
      </c>
      <c r="E663" t="s">
        <v>12</v>
      </c>
      <c r="F663" s="26">
        <v>5.3600000000000012</v>
      </c>
      <c r="G663" s="26">
        <v>17.3</v>
      </c>
      <c r="H663" s="26">
        <v>11.94</v>
      </c>
    </row>
    <row r="664" spans="1:8" x14ac:dyDescent="0.3">
      <c r="A664" s="42">
        <v>45421</v>
      </c>
      <c r="B664" s="53">
        <v>0.358333333333333</v>
      </c>
      <c r="C664" t="s">
        <v>41</v>
      </c>
      <c r="D664" t="s">
        <v>48</v>
      </c>
      <c r="E664" t="s">
        <v>12</v>
      </c>
      <c r="F664" s="26">
        <v>6.33</v>
      </c>
      <c r="G664" s="26">
        <v>18.32</v>
      </c>
      <c r="H664" s="26">
        <v>11.99</v>
      </c>
    </row>
    <row r="665" spans="1:8" x14ac:dyDescent="0.3">
      <c r="A665" s="42">
        <v>45421</v>
      </c>
      <c r="B665" s="53">
        <v>0.38333333333333303</v>
      </c>
      <c r="C665" t="s">
        <v>73</v>
      </c>
      <c r="D665" t="s">
        <v>49</v>
      </c>
      <c r="E665" t="s">
        <v>12</v>
      </c>
      <c r="F665" s="26">
        <v>7.18</v>
      </c>
      <c r="G665" s="26">
        <v>19.47</v>
      </c>
      <c r="H665" s="26">
        <v>12.29</v>
      </c>
    </row>
    <row r="666" spans="1:8" x14ac:dyDescent="0.3">
      <c r="A666" s="42">
        <v>45421</v>
      </c>
      <c r="B666" s="53">
        <v>0.39652777777777798</v>
      </c>
      <c r="C666" t="s">
        <v>59</v>
      </c>
      <c r="D666" t="s">
        <v>48</v>
      </c>
      <c r="E666" t="s">
        <v>12</v>
      </c>
      <c r="F666" s="26">
        <v>4.4800000000000004</v>
      </c>
      <c r="G666" s="26">
        <v>13.09</v>
      </c>
      <c r="H666" s="26">
        <v>8.61</v>
      </c>
    </row>
    <row r="667" spans="1:8" x14ac:dyDescent="0.3">
      <c r="A667" s="42">
        <v>45421</v>
      </c>
      <c r="B667" s="53">
        <v>0.40416666666666701</v>
      </c>
      <c r="C667" t="s">
        <v>42</v>
      </c>
      <c r="D667" t="s">
        <v>48</v>
      </c>
      <c r="E667" t="s">
        <v>12</v>
      </c>
      <c r="F667" s="26">
        <v>8.93</v>
      </c>
      <c r="G667" s="26">
        <v>21.95</v>
      </c>
      <c r="H667" s="26">
        <v>13.02</v>
      </c>
    </row>
    <row r="668" spans="1:8" x14ac:dyDescent="0.3">
      <c r="A668" s="42">
        <v>45421</v>
      </c>
      <c r="B668" s="53">
        <v>0.40416666666666701</v>
      </c>
      <c r="C668" t="s">
        <v>51</v>
      </c>
      <c r="D668" t="s">
        <v>49</v>
      </c>
      <c r="E668" t="s">
        <v>12</v>
      </c>
      <c r="F668" s="26">
        <v>9.64</v>
      </c>
      <c r="G668" s="26">
        <v>23.12</v>
      </c>
      <c r="H668" s="26">
        <v>13.48</v>
      </c>
    </row>
    <row r="669" spans="1:8" x14ac:dyDescent="0.3">
      <c r="A669" s="42">
        <v>45421</v>
      </c>
      <c r="B669" s="53">
        <v>0.405555555555556</v>
      </c>
      <c r="C669" t="s">
        <v>65</v>
      </c>
      <c r="D669" t="s">
        <v>48</v>
      </c>
      <c r="E669" t="s">
        <v>12</v>
      </c>
      <c r="F669" s="26">
        <v>6.129999999999999</v>
      </c>
      <c r="G669" s="26">
        <v>17.559999999999999</v>
      </c>
      <c r="H669" s="26">
        <v>11.43</v>
      </c>
    </row>
    <row r="670" spans="1:8" x14ac:dyDescent="0.3">
      <c r="A670" s="42">
        <v>45421</v>
      </c>
      <c r="B670" s="53">
        <v>0.40833333333333299</v>
      </c>
      <c r="C670" t="s">
        <v>63</v>
      </c>
      <c r="D670" t="s">
        <v>49</v>
      </c>
      <c r="E670" t="s">
        <v>12</v>
      </c>
      <c r="F670" s="26">
        <v>7.73</v>
      </c>
      <c r="G670" s="26">
        <v>20.28</v>
      </c>
      <c r="H670" s="26">
        <v>12.55</v>
      </c>
    </row>
    <row r="671" spans="1:8" x14ac:dyDescent="0.3">
      <c r="A671" s="42">
        <v>45421</v>
      </c>
      <c r="B671" s="53">
        <v>0.41666666666666702</v>
      </c>
      <c r="C671" t="s">
        <v>86</v>
      </c>
      <c r="D671" t="s">
        <v>48</v>
      </c>
      <c r="E671" t="s">
        <v>12</v>
      </c>
      <c r="F671" s="26">
        <v>7.0799999999999983</v>
      </c>
      <c r="G671" s="26">
        <v>19.079999999999998</v>
      </c>
      <c r="H671" s="26">
        <v>12</v>
      </c>
    </row>
    <row r="672" spans="1:8" x14ac:dyDescent="0.3">
      <c r="A672" s="42">
        <v>45421</v>
      </c>
      <c r="B672" s="53">
        <v>0.42013888888888901</v>
      </c>
      <c r="C672" t="s">
        <v>50</v>
      </c>
      <c r="D672" t="s">
        <v>49</v>
      </c>
      <c r="E672" t="s">
        <v>12</v>
      </c>
      <c r="F672" s="26">
        <v>10.86</v>
      </c>
      <c r="G672" s="26">
        <v>26.57</v>
      </c>
      <c r="H672" s="26">
        <v>15.71</v>
      </c>
    </row>
    <row r="673" spans="1:8" x14ac:dyDescent="0.3">
      <c r="A673" s="42">
        <v>45421</v>
      </c>
      <c r="B673" s="53">
        <v>0.42847222222222198</v>
      </c>
      <c r="C673" t="s">
        <v>96</v>
      </c>
      <c r="D673" t="s">
        <v>48</v>
      </c>
      <c r="E673" t="s">
        <v>12</v>
      </c>
      <c r="F673" s="26">
        <v>2.9000000000000004</v>
      </c>
      <c r="G673" s="26">
        <v>11.59</v>
      </c>
      <c r="H673" s="26">
        <v>8.69</v>
      </c>
    </row>
    <row r="674" spans="1:8" x14ac:dyDescent="0.3">
      <c r="A674" s="42">
        <v>45421</v>
      </c>
      <c r="B674" s="53">
        <v>0.44791666666666702</v>
      </c>
      <c r="C674" t="s">
        <v>84</v>
      </c>
      <c r="D674" t="s">
        <v>48</v>
      </c>
      <c r="E674" t="s">
        <v>12</v>
      </c>
      <c r="F674" s="26">
        <v>7.6999999999999993</v>
      </c>
      <c r="G674" s="26">
        <v>21.16</v>
      </c>
      <c r="H674" s="26">
        <v>13.46</v>
      </c>
    </row>
    <row r="675" spans="1:8" x14ac:dyDescent="0.3">
      <c r="A675" s="42">
        <v>45421</v>
      </c>
      <c r="B675" s="53">
        <v>0.44791666666666702</v>
      </c>
      <c r="C675" t="s">
        <v>58</v>
      </c>
      <c r="D675" t="s">
        <v>49</v>
      </c>
      <c r="E675" t="s">
        <v>12</v>
      </c>
      <c r="F675" s="26">
        <v>9.1000000000000014</v>
      </c>
      <c r="G675" s="26">
        <v>21.39</v>
      </c>
      <c r="H675" s="26">
        <v>12.29</v>
      </c>
    </row>
    <row r="676" spans="1:8" x14ac:dyDescent="0.3">
      <c r="A676" s="42">
        <v>45421</v>
      </c>
      <c r="B676" s="53">
        <v>0.44791666666666702</v>
      </c>
      <c r="C676" t="s">
        <v>95</v>
      </c>
      <c r="D676" t="s">
        <v>48</v>
      </c>
      <c r="E676" t="s">
        <v>12</v>
      </c>
      <c r="F676" s="26">
        <v>10.49</v>
      </c>
      <c r="G676" s="26">
        <v>25.82</v>
      </c>
      <c r="H676" s="26">
        <v>15.33</v>
      </c>
    </row>
    <row r="677" spans="1:8" x14ac:dyDescent="0.3">
      <c r="A677" s="42">
        <v>45421</v>
      </c>
      <c r="B677" s="53">
        <v>0.453472222222222</v>
      </c>
      <c r="C677" t="s">
        <v>162</v>
      </c>
      <c r="D677" t="s">
        <v>48</v>
      </c>
      <c r="E677" t="s">
        <v>12</v>
      </c>
      <c r="F677" s="26">
        <v>9.9600000000000009</v>
      </c>
      <c r="G677" s="26">
        <v>25.26</v>
      </c>
      <c r="H677" s="26">
        <v>15.3</v>
      </c>
    </row>
    <row r="678" spans="1:8" x14ac:dyDescent="0.3">
      <c r="A678" s="42">
        <v>45421</v>
      </c>
      <c r="B678" s="53">
        <v>0.46250000000000002</v>
      </c>
      <c r="C678" t="s">
        <v>68</v>
      </c>
      <c r="D678" t="s">
        <v>48</v>
      </c>
      <c r="E678" t="s">
        <v>12</v>
      </c>
      <c r="F678" s="26">
        <v>6.1899999999999977</v>
      </c>
      <c r="G678" s="26">
        <v>19.829999999999998</v>
      </c>
      <c r="H678" s="26">
        <v>13.64</v>
      </c>
    </row>
    <row r="679" spans="1:8" x14ac:dyDescent="0.3">
      <c r="A679" s="42">
        <v>45421</v>
      </c>
      <c r="B679" s="53">
        <v>0.46458333333333302</v>
      </c>
      <c r="C679" t="s">
        <v>91</v>
      </c>
      <c r="D679" t="s">
        <v>49</v>
      </c>
      <c r="E679" t="s">
        <v>12</v>
      </c>
      <c r="F679" s="26">
        <v>8.09</v>
      </c>
      <c r="G679" s="26">
        <v>20.43</v>
      </c>
      <c r="H679" s="26">
        <v>12.34</v>
      </c>
    </row>
    <row r="680" spans="1:8" x14ac:dyDescent="0.3">
      <c r="A680" s="42">
        <v>45421</v>
      </c>
      <c r="B680" s="53">
        <v>0.46458333333333302</v>
      </c>
      <c r="C680" t="s">
        <v>165</v>
      </c>
      <c r="D680" t="s">
        <v>48</v>
      </c>
      <c r="E680" t="s">
        <v>12</v>
      </c>
      <c r="F680" s="26">
        <v>10.400000000000002</v>
      </c>
      <c r="G680" s="26">
        <v>26.1</v>
      </c>
      <c r="H680" s="26">
        <v>15.7</v>
      </c>
    </row>
    <row r="681" spans="1:8" x14ac:dyDescent="0.3">
      <c r="A681" s="42">
        <v>45421</v>
      </c>
      <c r="B681" s="53">
        <v>0.46666666666666701</v>
      </c>
      <c r="C681" t="s">
        <v>167</v>
      </c>
      <c r="D681" t="s">
        <v>49</v>
      </c>
      <c r="E681" t="s">
        <v>12</v>
      </c>
      <c r="F681" s="26">
        <v>6.0600000000000005</v>
      </c>
      <c r="G681" s="26">
        <v>17.32</v>
      </c>
      <c r="H681" s="26">
        <v>11.26</v>
      </c>
    </row>
    <row r="682" spans="1:8" x14ac:dyDescent="0.3">
      <c r="A682" s="42">
        <v>45421</v>
      </c>
      <c r="B682" s="53">
        <v>0.469444444444444</v>
      </c>
      <c r="C682" t="s">
        <v>71</v>
      </c>
      <c r="D682" t="s">
        <v>48</v>
      </c>
      <c r="E682" t="s">
        <v>12</v>
      </c>
      <c r="F682" s="26">
        <v>6.17</v>
      </c>
      <c r="G682" s="26">
        <v>19.73</v>
      </c>
      <c r="H682" s="26">
        <v>13.56</v>
      </c>
    </row>
    <row r="683" spans="1:8" x14ac:dyDescent="0.3">
      <c r="A683" s="42">
        <v>45421</v>
      </c>
      <c r="B683" s="53">
        <v>0.48055555555555601</v>
      </c>
      <c r="C683" t="s">
        <v>72</v>
      </c>
      <c r="D683" t="s">
        <v>48</v>
      </c>
      <c r="E683" t="s">
        <v>12</v>
      </c>
      <c r="F683" s="26">
        <v>7.3900000000000023</v>
      </c>
      <c r="G683" s="26">
        <v>19.510000000000002</v>
      </c>
      <c r="H683" s="26">
        <v>12.12</v>
      </c>
    </row>
    <row r="684" spans="1:8" x14ac:dyDescent="0.3">
      <c r="A684" s="42">
        <v>45421</v>
      </c>
      <c r="B684" s="53">
        <v>0.484722222222222</v>
      </c>
      <c r="C684" t="s">
        <v>101</v>
      </c>
      <c r="D684" t="s">
        <v>48</v>
      </c>
      <c r="E684" t="s">
        <v>12</v>
      </c>
      <c r="F684" s="26">
        <v>3.0399999999999991</v>
      </c>
      <c r="G684" s="26">
        <v>11.36</v>
      </c>
      <c r="H684" s="26">
        <v>8.32</v>
      </c>
    </row>
    <row r="685" spans="1:8" x14ac:dyDescent="0.3">
      <c r="A685" s="42">
        <v>45421</v>
      </c>
      <c r="B685" s="53">
        <v>0.485416666666667</v>
      </c>
      <c r="C685" t="s">
        <v>126</v>
      </c>
      <c r="D685" t="s">
        <v>48</v>
      </c>
      <c r="E685" t="s">
        <v>12</v>
      </c>
      <c r="F685" s="26">
        <v>4.53</v>
      </c>
      <c r="G685" s="26">
        <v>12.5</v>
      </c>
      <c r="H685" s="26">
        <v>7.97</v>
      </c>
    </row>
    <row r="686" spans="1:8" x14ac:dyDescent="0.3">
      <c r="A686" s="42">
        <v>45421</v>
      </c>
      <c r="B686" s="53">
        <v>0.48680555555555599</v>
      </c>
      <c r="C686" t="s">
        <v>148</v>
      </c>
      <c r="D686" t="s">
        <v>48</v>
      </c>
      <c r="E686" t="s">
        <v>12</v>
      </c>
      <c r="F686" s="26">
        <v>7.0799999999999983</v>
      </c>
      <c r="G686" s="26">
        <v>18.899999999999999</v>
      </c>
      <c r="H686" s="26">
        <v>11.82</v>
      </c>
    </row>
    <row r="687" spans="1:8" x14ac:dyDescent="0.3">
      <c r="A687" s="42">
        <v>45421</v>
      </c>
      <c r="B687" s="53">
        <v>0.48680555555555599</v>
      </c>
      <c r="C687" t="s">
        <v>175</v>
      </c>
      <c r="D687" t="s">
        <v>48</v>
      </c>
      <c r="E687" t="s">
        <v>12</v>
      </c>
      <c r="F687" s="26">
        <v>4</v>
      </c>
      <c r="G687" s="26">
        <v>12.54</v>
      </c>
      <c r="H687" s="26">
        <v>8.5399999999999991</v>
      </c>
    </row>
    <row r="688" spans="1:8" x14ac:dyDescent="0.3">
      <c r="A688" s="42">
        <v>45421</v>
      </c>
      <c r="B688" s="53">
        <v>0.49097222222222198</v>
      </c>
      <c r="C688" t="s">
        <v>43</v>
      </c>
      <c r="D688" t="s">
        <v>48</v>
      </c>
      <c r="E688" t="s">
        <v>12</v>
      </c>
      <c r="F688" s="26">
        <v>6.35</v>
      </c>
      <c r="G688" s="26">
        <v>18.29</v>
      </c>
      <c r="H688" s="26">
        <v>11.94</v>
      </c>
    </row>
    <row r="689" spans="1:8" x14ac:dyDescent="0.3">
      <c r="A689" s="42">
        <v>45421</v>
      </c>
      <c r="B689" s="53">
        <v>0.49236111111111103</v>
      </c>
      <c r="C689" t="s">
        <v>40</v>
      </c>
      <c r="D689" t="s">
        <v>48</v>
      </c>
      <c r="E689" t="s">
        <v>12</v>
      </c>
      <c r="F689" s="26">
        <v>10.990000000000002</v>
      </c>
      <c r="G689" s="26">
        <v>26.19</v>
      </c>
      <c r="H689" s="26">
        <v>15.2</v>
      </c>
    </row>
    <row r="690" spans="1:8" x14ac:dyDescent="0.3">
      <c r="A690" s="42">
        <v>45421</v>
      </c>
      <c r="B690" s="53">
        <v>0.49513888888888902</v>
      </c>
      <c r="C690" t="s">
        <v>54</v>
      </c>
      <c r="D690" t="s">
        <v>49</v>
      </c>
      <c r="E690" t="s">
        <v>12</v>
      </c>
      <c r="F690" s="26">
        <v>8.5100000000000016</v>
      </c>
      <c r="G690" s="26">
        <v>20.85</v>
      </c>
      <c r="H690" s="26">
        <v>12.34</v>
      </c>
    </row>
    <row r="691" spans="1:8" x14ac:dyDescent="0.3">
      <c r="A691" s="42">
        <v>45421</v>
      </c>
      <c r="B691" s="53">
        <v>0.500694444444444</v>
      </c>
      <c r="C691" t="s">
        <v>136</v>
      </c>
      <c r="D691" t="s">
        <v>48</v>
      </c>
      <c r="E691" t="s">
        <v>12</v>
      </c>
      <c r="F691" s="26">
        <v>6.1300000000000008</v>
      </c>
      <c r="G691" s="26">
        <v>17.5</v>
      </c>
      <c r="H691" s="26">
        <v>11.37</v>
      </c>
    </row>
    <row r="692" spans="1:8" x14ac:dyDescent="0.3">
      <c r="A692" s="42">
        <v>45421</v>
      </c>
      <c r="B692" s="53">
        <v>0.50763888888888897</v>
      </c>
      <c r="C692" t="s">
        <v>119</v>
      </c>
      <c r="D692" t="s">
        <v>48</v>
      </c>
      <c r="E692" t="s">
        <v>12</v>
      </c>
      <c r="F692" s="26">
        <v>9.4100000000000019</v>
      </c>
      <c r="G692" s="26">
        <v>22.44</v>
      </c>
      <c r="H692" s="26">
        <v>13.03</v>
      </c>
    </row>
    <row r="693" spans="1:8" x14ac:dyDescent="0.3">
      <c r="A693" s="42">
        <v>45421</v>
      </c>
      <c r="B693" s="53">
        <v>0.50902777777777797</v>
      </c>
      <c r="C693" t="s">
        <v>70</v>
      </c>
      <c r="D693" t="s">
        <v>48</v>
      </c>
      <c r="E693" t="s">
        <v>12</v>
      </c>
      <c r="F693" s="26">
        <v>10.55</v>
      </c>
      <c r="G693" s="26">
        <v>25.57</v>
      </c>
      <c r="H693" s="26">
        <v>15.02</v>
      </c>
    </row>
    <row r="694" spans="1:8" x14ac:dyDescent="0.3">
      <c r="A694" s="42">
        <v>45421</v>
      </c>
      <c r="B694" s="53">
        <v>0.51249999999999996</v>
      </c>
      <c r="C694" t="s">
        <v>102</v>
      </c>
      <c r="D694" t="s">
        <v>48</v>
      </c>
      <c r="E694" t="s">
        <v>12</v>
      </c>
      <c r="F694" s="26">
        <v>4.08</v>
      </c>
      <c r="G694" s="26">
        <v>12.37</v>
      </c>
      <c r="H694" s="26">
        <v>8.2899999999999991</v>
      </c>
    </row>
    <row r="695" spans="1:8" x14ac:dyDescent="0.3">
      <c r="A695" s="42">
        <v>45421</v>
      </c>
      <c r="B695" s="53">
        <v>0.51249999999999996</v>
      </c>
      <c r="C695" t="s">
        <v>41</v>
      </c>
      <c r="D695" t="s">
        <v>48</v>
      </c>
      <c r="E695" t="s">
        <v>12</v>
      </c>
      <c r="F695" s="26">
        <v>5.5200000000000014</v>
      </c>
      <c r="G695" s="26">
        <v>17.510000000000002</v>
      </c>
      <c r="H695" s="26">
        <v>11.99</v>
      </c>
    </row>
    <row r="696" spans="1:8" x14ac:dyDescent="0.3">
      <c r="A696" s="42">
        <v>45421</v>
      </c>
      <c r="B696" s="53">
        <v>0.51319444444444395</v>
      </c>
      <c r="C696" t="s">
        <v>39</v>
      </c>
      <c r="D696" t="s">
        <v>48</v>
      </c>
      <c r="E696" t="s">
        <v>12</v>
      </c>
      <c r="F696" s="26">
        <v>11.07</v>
      </c>
      <c r="G696" s="26">
        <v>26.09</v>
      </c>
      <c r="H696" s="26">
        <v>15.02</v>
      </c>
    </row>
    <row r="697" spans="1:8" x14ac:dyDescent="0.3">
      <c r="A697" s="42">
        <v>45421</v>
      </c>
      <c r="B697" s="53">
        <v>0.51319444444444395</v>
      </c>
      <c r="C697" t="s">
        <v>60</v>
      </c>
      <c r="D697" t="s">
        <v>48</v>
      </c>
      <c r="E697" t="s">
        <v>12</v>
      </c>
      <c r="F697" s="26">
        <v>7.5200000000000014</v>
      </c>
      <c r="G697" s="26">
        <v>19.37</v>
      </c>
      <c r="H697" s="26">
        <v>11.85</v>
      </c>
    </row>
    <row r="698" spans="1:8" x14ac:dyDescent="0.3">
      <c r="A698" s="42">
        <v>45421</v>
      </c>
      <c r="B698" s="53">
        <v>0.51527777777777795</v>
      </c>
      <c r="C698" t="s">
        <v>139</v>
      </c>
      <c r="D698" t="s">
        <v>48</v>
      </c>
      <c r="E698" t="s">
        <v>12</v>
      </c>
      <c r="F698" s="26">
        <v>6.6899999999999995</v>
      </c>
      <c r="G698" s="26">
        <v>19.18</v>
      </c>
      <c r="H698" s="26">
        <v>12.49</v>
      </c>
    </row>
    <row r="699" spans="1:8" x14ac:dyDescent="0.3">
      <c r="A699" s="42">
        <v>45421</v>
      </c>
      <c r="B699" s="53">
        <v>0.51944444444444504</v>
      </c>
      <c r="C699" t="s">
        <v>44</v>
      </c>
      <c r="D699" t="s">
        <v>48</v>
      </c>
      <c r="E699" t="s">
        <v>12</v>
      </c>
      <c r="F699" s="26">
        <v>7.6699999999999982</v>
      </c>
      <c r="G699" s="26">
        <v>19.63</v>
      </c>
      <c r="H699" s="26">
        <v>11.96</v>
      </c>
    </row>
    <row r="700" spans="1:8" x14ac:dyDescent="0.3">
      <c r="A700" s="42">
        <v>45421</v>
      </c>
      <c r="B700" s="53">
        <v>0.52013888888888904</v>
      </c>
      <c r="C700" t="s">
        <v>64</v>
      </c>
      <c r="D700" t="s">
        <v>48</v>
      </c>
      <c r="E700" t="s">
        <v>12</v>
      </c>
      <c r="F700" s="26">
        <v>13.69</v>
      </c>
      <c r="G700" s="26">
        <v>28.31</v>
      </c>
      <c r="H700" s="26">
        <v>14.62</v>
      </c>
    </row>
    <row r="701" spans="1:8" x14ac:dyDescent="0.3">
      <c r="A701" s="42">
        <v>45421</v>
      </c>
      <c r="B701" s="53">
        <v>0.52708333333333302</v>
      </c>
      <c r="C701" t="s">
        <v>59</v>
      </c>
      <c r="D701" t="s">
        <v>48</v>
      </c>
      <c r="E701" t="s">
        <v>12</v>
      </c>
      <c r="F701" s="26">
        <v>2.629999999999999</v>
      </c>
      <c r="G701" s="26">
        <v>10.36</v>
      </c>
      <c r="H701" s="26">
        <v>7.73</v>
      </c>
    </row>
    <row r="702" spans="1:8" x14ac:dyDescent="0.3">
      <c r="A702" s="42">
        <v>45421</v>
      </c>
      <c r="B702" s="53">
        <v>0.53680555555555598</v>
      </c>
      <c r="C702" t="s">
        <v>166</v>
      </c>
      <c r="D702" t="s">
        <v>48</v>
      </c>
      <c r="E702" t="s">
        <v>12</v>
      </c>
      <c r="F702" s="26">
        <v>9.3299999999999983</v>
      </c>
      <c r="G702" s="26">
        <v>25.29</v>
      </c>
      <c r="H702" s="26">
        <v>15.96</v>
      </c>
    </row>
    <row r="703" spans="1:8" x14ac:dyDescent="0.3">
      <c r="A703" s="42">
        <v>45421</v>
      </c>
      <c r="B703" s="53">
        <v>0.54236111111111096</v>
      </c>
      <c r="C703" t="s">
        <v>66</v>
      </c>
      <c r="D703" t="s">
        <v>48</v>
      </c>
      <c r="E703" t="s">
        <v>12</v>
      </c>
      <c r="F703" s="26">
        <v>7.7999999999999989</v>
      </c>
      <c r="G703" s="26">
        <v>20.86</v>
      </c>
      <c r="H703" s="26">
        <v>13.06</v>
      </c>
    </row>
    <row r="704" spans="1:8" x14ac:dyDescent="0.3">
      <c r="A704" s="42">
        <v>45421</v>
      </c>
      <c r="B704" s="53">
        <v>0.561805555555556</v>
      </c>
      <c r="C704" t="s">
        <v>80</v>
      </c>
      <c r="D704" t="s">
        <v>48</v>
      </c>
      <c r="E704" t="s">
        <v>12</v>
      </c>
      <c r="F704" s="26">
        <v>9.2200000000000024</v>
      </c>
      <c r="G704" s="26">
        <v>22.26</v>
      </c>
      <c r="H704" s="26">
        <v>13.04</v>
      </c>
    </row>
    <row r="705" spans="1:8" x14ac:dyDescent="0.3">
      <c r="A705" s="42">
        <v>45421</v>
      </c>
      <c r="B705" s="53">
        <v>0.5625</v>
      </c>
      <c r="C705" t="s">
        <v>69</v>
      </c>
      <c r="D705" t="s">
        <v>48</v>
      </c>
      <c r="E705" t="s">
        <v>12</v>
      </c>
      <c r="F705" s="26">
        <v>6.26</v>
      </c>
      <c r="G705" s="26">
        <v>18.29</v>
      </c>
      <c r="H705" s="26">
        <v>12.03</v>
      </c>
    </row>
    <row r="706" spans="1:8" x14ac:dyDescent="0.3">
      <c r="A706" s="42">
        <v>45421</v>
      </c>
      <c r="B706" s="53">
        <v>0.5625</v>
      </c>
      <c r="C706" t="s">
        <v>86</v>
      </c>
      <c r="D706" t="s">
        <v>48</v>
      </c>
      <c r="E706" t="s">
        <v>12</v>
      </c>
      <c r="F706" s="26">
        <v>5.65</v>
      </c>
      <c r="G706" s="26">
        <v>17.59</v>
      </c>
      <c r="H706" s="26">
        <v>11.94</v>
      </c>
    </row>
    <row r="707" spans="1:8" x14ac:dyDescent="0.3">
      <c r="A707" s="42">
        <v>45421</v>
      </c>
      <c r="B707" s="53">
        <v>0.56736111111111098</v>
      </c>
      <c r="C707" t="s">
        <v>113</v>
      </c>
      <c r="D707" t="s">
        <v>48</v>
      </c>
      <c r="E707" t="s">
        <v>12</v>
      </c>
      <c r="F707" s="26">
        <v>7.84</v>
      </c>
      <c r="G707" s="26">
        <v>20.89</v>
      </c>
      <c r="H707" s="26">
        <v>13.05</v>
      </c>
    </row>
    <row r="708" spans="1:8" x14ac:dyDescent="0.3">
      <c r="A708" s="42">
        <v>45421</v>
      </c>
      <c r="B708" s="53">
        <v>0.56736111111111098</v>
      </c>
      <c r="C708" t="s">
        <v>73</v>
      </c>
      <c r="D708" t="s">
        <v>49</v>
      </c>
      <c r="E708" t="s">
        <v>12</v>
      </c>
      <c r="F708" s="26">
        <v>6.0500000000000007</v>
      </c>
      <c r="G708" s="26">
        <v>18.75</v>
      </c>
      <c r="H708" s="26">
        <v>12.7</v>
      </c>
    </row>
    <row r="709" spans="1:8" x14ac:dyDescent="0.3">
      <c r="A709" s="42">
        <v>45421</v>
      </c>
      <c r="B709" s="53">
        <v>0.56944444444444398</v>
      </c>
      <c r="C709" t="s">
        <v>173</v>
      </c>
      <c r="D709" t="s">
        <v>48</v>
      </c>
      <c r="E709" t="s">
        <v>12</v>
      </c>
      <c r="F709" s="26">
        <v>4.3199999999999985</v>
      </c>
      <c r="G709" s="26">
        <v>17.88</v>
      </c>
      <c r="H709" s="26">
        <v>13.56</v>
      </c>
    </row>
    <row r="710" spans="1:8" x14ac:dyDescent="0.3">
      <c r="A710" s="42">
        <v>45421</v>
      </c>
      <c r="B710" s="53">
        <v>0.57222222222222197</v>
      </c>
      <c r="C710" t="s">
        <v>141</v>
      </c>
      <c r="D710" t="s">
        <v>48</v>
      </c>
      <c r="E710" t="s">
        <v>12</v>
      </c>
      <c r="F710" s="26">
        <v>2.7300000000000004</v>
      </c>
      <c r="G710" s="26">
        <v>9.2200000000000006</v>
      </c>
      <c r="H710" s="26">
        <v>6.49</v>
      </c>
    </row>
    <row r="711" spans="1:8" x14ac:dyDescent="0.3">
      <c r="A711" s="42">
        <v>45421</v>
      </c>
      <c r="B711" s="53">
        <v>0.57430555555555596</v>
      </c>
      <c r="C711" t="s">
        <v>127</v>
      </c>
      <c r="D711" t="s">
        <v>48</v>
      </c>
      <c r="E711" t="s">
        <v>12</v>
      </c>
      <c r="F711" s="26">
        <v>6.2199999999999989</v>
      </c>
      <c r="G711" s="26">
        <v>17.61</v>
      </c>
      <c r="H711" s="26">
        <v>11.39</v>
      </c>
    </row>
    <row r="712" spans="1:8" x14ac:dyDescent="0.3">
      <c r="A712" s="42">
        <v>45421</v>
      </c>
      <c r="B712" s="53">
        <v>0.57569444444444395</v>
      </c>
      <c r="C712" t="s">
        <v>96</v>
      </c>
      <c r="D712" t="s">
        <v>48</v>
      </c>
      <c r="E712" t="s">
        <v>12</v>
      </c>
      <c r="F712" s="26">
        <v>3.74</v>
      </c>
      <c r="G712" s="26">
        <v>12.01</v>
      </c>
      <c r="H712" s="26">
        <v>8.27</v>
      </c>
    </row>
    <row r="713" spans="1:8" x14ac:dyDescent="0.3">
      <c r="A713" s="42">
        <v>45421</v>
      </c>
      <c r="B713" s="53">
        <v>0.57777777777777795</v>
      </c>
      <c r="C713" t="s">
        <v>42</v>
      </c>
      <c r="D713" t="s">
        <v>48</v>
      </c>
      <c r="E713" t="s">
        <v>12</v>
      </c>
      <c r="F713" s="26">
        <v>7.1399999999999988</v>
      </c>
      <c r="G713" s="26">
        <v>20.04</v>
      </c>
      <c r="H713" s="26">
        <v>12.9</v>
      </c>
    </row>
    <row r="714" spans="1:8" x14ac:dyDescent="0.3">
      <c r="A714" s="42">
        <v>45421</v>
      </c>
      <c r="B714" s="53">
        <v>0.57986111111111105</v>
      </c>
      <c r="C714" t="s">
        <v>82</v>
      </c>
      <c r="D714" t="s">
        <v>48</v>
      </c>
      <c r="E714" t="s">
        <v>12</v>
      </c>
      <c r="F714" s="26">
        <v>4.629999999999999</v>
      </c>
      <c r="G714" s="26">
        <v>17.579999999999998</v>
      </c>
      <c r="H714" s="26">
        <v>12.95</v>
      </c>
    </row>
    <row r="715" spans="1:8" x14ac:dyDescent="0.3">
      <c r="A715" s="42">
        <v>45421</v>
      </c>
      <c r="B715" s="53">
        <v>0.58541666666666703</v>
      </c>
      <c r="C715" t="s">
        <v>75</v>
      </c>
      <c r="D715" t="s">
        <v>48</v>
      </c>
      <c r="E715" t="s">
        <v>12</v>
      </c>
      <c r="F715" s="26">
        <v>7.08</v>
      </c>
      <c r="G715" s="26">
        <v>21.91</v>
      </c>
      <c r="H715" s="26">
        <v>14.83</v>
      </c>
    </row>
    <row r="716" spans="1:8" x14ac:dyDescent="0.3">
      <c r="A716" s="42">
        <v>45421</v>
      </c>
      <c r="B716" s="53">
        <v>0.593055555555556</v>
      </c>
      <c r="C716" t="s">
        <v>140</v>
      </c>
      <c r="D716" t="s">
        <v>49</v>
      </c>
      <c r="E716" t="s">
        <v>12</v>
      </c>
      <c r="F716" s="26">
        <v>7.4599999999999991</v>
      </c>
      <c r="G716" s="26">
        <v>19.02</v>
      </c>
      <c r="H716" s="26">
        <v>11.56</v>
      </c>
    </row>
    <row r="717" spans="1:8" x14ac:dyDescent="0.3">
      <c r="A717" s="42">
        <v>45421</v>
      </c>
      <c r="B717" s="53">
        <v>0.593055555555556</v>
      </c>
      <c r="C717" t="s">
        <v>65</v>
      </c>
      <c r="D717" t="s">
        <v>48</v>
      </c>
      <c r="E717" t="s">
        <v>12</v>
      </c>
      <c r="F717" s="26">
        <v>5.0199999999999996</v>
      </c>
      <c r="G717" s="26">
        <v>15.99</v>
      </c>
      <c r="H717" s="26">
        <v>10.97</v>
      </c>
    </row>
    <row r="718" spans="1:8" x14ac:dyDescent="0.3">
      <c r="A718" s="42">
        <v>45421</v>
      </c>
      <c r="B718" s="53">
        <v>0.59513888888888899</v>
      </c>
      <c r="C718" t="s">
        <v>95</v>
      </c>
      <c r="D718" t="s">
        <v>48</v>
      </c>
      <c r="E718" t="s">
        <v>12</v>
      </c>
      <c r="F718" s="26">
        <v>6.0300000000000011</v>
      </c>
      <c r="G718" s="26">
        <v>20.76</v>
      </c>
      <c r="H718" s="26">
        <v>14.73</v>
      </c>
    </row>
    <row r="719" spans="1:8" x14ac:dyDescent="0.3">
      <c r="A719" s="42">
        <v>45421</v>
      </c>
      <c r="B719" s="53">
        <v>0.59722222222222199</v>
      </c>
      <c r="C719" t="s">
        <v>122</v>
      </c>
      <c r="D719" t="s">
        <v>48</v>
      </c>
      <c r="E719" t="s">
        <v>12</v>
      </c>
      <c r="F719" s="26">
        <v>1.7000000000000011</v>
      </c>
      <c r="G719" s="26">
        <v>9.9</v>
      </c>
      <c r="H719" s="26">
        <v>8.1999999999999993</v>
      </c>
    </row>
    <row r="720" spans="1:8" x14ac:dyDescent="0.3">
      <c r="A720" s="42">
        <v>45421</v>
      </c>
      <c r="B720" s="53">
        <v>0.60277777777777797</v>
      </c>
      <c r="C720" t="s">
        <v>165</v>
      </c>
      <c r="D720" t="s">
        <v>48</v>
      </c>
      <c r="E720" t="s">
        <v>12</v>
      </c>
      <c r="F720" s="26">
        <v>6.4499999999999993</v>
      </c>
      <c r="G720" s="26">
        <v>21.63</v>
      </c>
      <c r="H720" s="26">
        <v>15.18</v>
      </c>
    </row>
    <row r="721" spans="1:8" x14ac:dyDescent="0.3">
      <c r="A721" s="42">
        <v>45421</v>
      </c>
      <c r="B721" s="53">
        <v>0.60486111111111096</v>
      </c>
      <c r="C721" t="s">
        <v>68</v>
      </c>
      <c r="D721" t="s">
        <v>48</v>
      </c>
      <c r="E721" t="s">
        <v>12</v>
      </c>
      <c r="F721" s="26">
        <v>5.7200000000000006</v>
      </c>
      <c r="G721" s="26">
        <v>18.82</v>
      </c>
      <c r="H721" s="26">
        <v>13.1</v>
      </c>
    </row>
    <row r="722" spans="1:8" x14ac:dyDescent="0.3">
      <c r="A722" s="42">
        <v>45421</v>
      </c>
      <c r="B722" s="53">
        <v>0.60972222222222205</v>
      </c>
      <c r="C722" t="s">
        <v>51</v>
      </c>
      <c r="D722" t="s">
        <v>49</v>
      </c>
      <c r="E722" t="s">
        <v>12</v>
      </c>
      <c r="F722" s="26">
        <v>10.29</v>
      </c>
      <c r="G722" s="26">
        <v>24.56</v>
      </c>
      <c r="H722" s="26">
        <v>14.27</v>
      </c>
    </row>
    <row r="723" spans="1:8" x14ac:dyDescent="0.3">
      <c r="A723" s="42">
        <v>45421</v>
      </c>
      <c r="B723" s="53">
        <v>0.61458333333333304</v>
      </c>
      <c r="C723" t="s">
        <v>67</v>
      </c>
      <c r="D723" t="s">
        <v>48</v>
      </c>
      <c r="E723" t="s">
        <v>12</v>
      </c>
      <c r="F723" s="26">
        <v>6.0499999999999989</v>
      </c>
      <c r="G723" s="26">
        <v>17.809999999999999</v>
      </c>
      <c r="H723" s="26">
        <v>11.76</v>
      </c>
    </row>
    <row r="724" spans="1:8" x14ac:dyDescent="0.3">
      <c r="A724" s="42">
        <v>45421</v>
      </c>
      <c r="B724" s="53">
        <v>0.61527777777777803</v>
      </c>
      <c r="C724" t="s">
        <v>50</v>
      </c>
      <c r="D724" t="s">
        <v>49</v>
      </c>
      <c r="E724" t="s">
        <v>12</v>
      </c>
      <c r="F724" s="26">
        <v>9.9</v>
      </c>
      <c r="G724" s="26">
        <v>25.07</v>
      </c>
      <c r="H724" s="26">
        <v>15.17</v>
      </c>
    </row>
    <row r="725" spans="1:8" x14ac:dyDescent="0.3">
      <c r="A725" s="42">
        <v>45421</v>
      </c>
      <c r="B725" s="53">
        <v>0.61597222222222203</v>
      </c>
      <c r="C725" t="s">
        <v>167</v>
      </c>
      <c r="D725" t="s">
        <v>49</v>
      </c>
      <c r="E725" t="s">
        <v>12</v>
      </c>
      <c r="F725" s="26">
        <v>4.74</v>
      </c>
      <c r="G725" s="26">
        <v>15.34</v>
      </c>
      <c r="H725" s="26">
        <v>10.6</v>
      </c>
    </row>
    <row r="726" spans="1:8" x14ac:dyDescent="0.3">
      <c r="A726" s="42">
        <v>45421</v>
      </c>
      <c r="B726" s="53">
        <v>0.61666666666666703</v>
      </c>
      <c r="C726" t="s">
        <v>63</v>
      </c>
      <c r="D726" t="s">
        <v>49</v>
      </c>
      <c r="E726" t="s">
        <v>12</v>
      </c>
      <c r="F726" s="26">
        <v>7.3100000000000005</v>
      </c>
      <c r="G726" s="26">
        <v>19.440000000000001</v>
      </c>
      <c r="H726" s="26">
        <v>12.13</v>
      </c>
    </row>
    <row r="727" spans="1:8" x14ac:dyDescent="0.3">
      <c r="A727" s="42">
        <v>45421</v>
      </c>
      <c r="B727" s="53">
        <v>0.61875000000000002</v>
      </c>
      <c r="C727" t="s">
        <v>100</v>
      </c>
      <c r="D727" t="s">
        <v>48</v>
      </c>
      <c r="E727" t="s">
        <v>12</v>
      </c>
      <c r="F727" s="26">
        <v>6.4799999999999986</v>
      </c>
      <c r="G727" s="26">
        <v>19.579999999999998</v>
      </c>
      <c r="H727" s="26">
        <v>13.1</v>
      </c>
    </row>
    <row r="728" spans="1:8" x14ac:dyDescent="0.3">
      <c r="A728" s="42">
        <v>45421</v>
      </c>
      <c r="B728" s="53">
        <v>0.61944444444444502</v>
      </c>
      <c r="C728" t="s">
        <v>39</v>
      </c>
      <c r="D728" t="s">
        <v>48</v>
      </c>
      <c r="E728" t="s">
        <v>12</v>
      </c>
      <c r="F728" s="26">
        <v>4.8600000000000012</v>
      </c>
      <c r="G728" s="26">
        <v>19.940000000000001</v>
      </c>
      <c r="H728" s="26">
        <v>15.08</v>
      </c>
    </row>
    <row r="729" spans="1:8" x14ac:dyDescent="0.3">
      <c r="A729" s="42">
        <v>45421</v>
      </c>
      <c r="B729" s="53">
        <v>0.62013888888888902</v>
      </c>
      <c r="C729" t="s">
        <v>58</v>
      </c>
      <c r="D729" t="s">
        <v>49</v>
      </c>
      <c r="E729" t="s">
        <v>12</v>
      </c>
      <c r="F729" s="26">
        <v>4.2899999999999991</v>
      </c>
      <c r="G729" s="26">
        <v>16.149999999999999</v>
      </c>
      <c r="H729" s="26">
        <v>11.86</v>
      </c>
    </row>
    <row r="730" spans="1:8" x14ac:dyDescent="0.3">
      <c r="A730" s="42">
        <v>45421</v>
      </c>
      <c r="B730" s="53">
        <v>0.62083333333333302</v>
      </c>
      <c r="C730" t="s">
        <v>83</v>
      </c>
      <c r="D730" t="s">
        <v>48</v>
      </c>
      <c r="E730" t="s">
        <v>12</v>
      </c>
      <c r="F730" s="26">
        <v>5.67</v>
      </c>
      <c r="G730" s="26">
        <v>17.34</v>
      </c>
      <c r="H730" s="26">
        <v>11.67</v>
      </c>
    </row>
    <row r="731" spans="1:8" x14ac:dyDescent="0.3">
      <c r="A731" s="42">
        <v>45421</v>
      </c>
      <c r="B731" s="53">
        <v>0.62847222222222199</v>
      </c>
      <c r="C731" t="s">
        <v>72</v>
      </c>
      <c r="D731" t="s">
        <v>48</v>
      </c>
      <c r="E731" t="s">
        <v>12</v>
      </c>
      <c r="F731" s="26">
        <v>6.1699999999999982</v>
      </c>
      <c r="G731" s="26">
        <v>17.989999999999998</v>
      </c>
      <c r="H731" s="26">
        <v>11.82</v>
      </c>
    </row>
    <row r="732" spans="1:8" x14ac:dyDescent="0.3">
      <c r="A732" s="42">
        <v>45421</v>
      </c>
      <c r="B732" s="53">
        <v>0.62916666666666698</v>
      </c>
      <c r="C732" t="s">
        <v>126</v>
      </c>
      <c r="D732" t="s">
        <v>48</v>
      </c>
      <c r="E732" t="s">
        <v>12</v>
      </c>
      <c r="F732" s="26">
        <v>1.4700000000000006</v>
      </c>
      <c r="G732" s="26">
        <v>9.23</v>
      </c>
      <c r="H732" s="26">
        <v>7.76</v>
      </c>
    </row>
    <row r="733" spans="1:8" x14ac:dyDescent="0.3">
      <c r="A733" s="42">
        <v>45421</v>
      </c>
      <c r="B733" s="53">
        <v>0.63333333333333297</v>
      </c>
      <c r="C733" t="s">
        <v>91</v>
      </c>
      <c r="D733" t="s">
        <v>49</v>
      </c>
      <c r="E733" t="s">
        <v>12</v>
      </c>
      <c r="F733" s="26">
        <v>4.2900000000000009</v>
      </c>
      <c r="G733" s="26">
        <v>16.05</v>
      </c>
      <c r="H733" s="26">
        <v>11.76</v>
      </c>
    </row>
    <row r="734" spans="1:8" x14ac:dyDescent="0.3">
      <c r="A734" s="42">
        <v>45421</v>
      </c>
      <c r="B734" s="53">
        <v>0.63402777777777797</v>
      </c>
      <c r="C734" t="s">
        <v>156</v>
      </c>
      <c r="D734" t="s">
        <v>48</v>
      </c>
      <c r="E734" t="s">
        <v>12</v>
      </c>
      <c r="F734" s="26">
        <v>4.62</v>
      </c>
      <c r="G734" s="26">
        <v>12.43</v>
      </c>
      <c r="H734" s="26">
        <v>7.81</v>
      </c>
    </row>
    <row r="735" spans="1:8" x14ac:dyDescent="0.3">
      <c r="A735" s="42">
        <v>45421</v>
      </c>
      <c r="B735" s="53">
        <v>0.63611111111111096</v>
      </c>
      <c r="C735" t="s">
        <v>40</v>
      </c>
      <c r="D735" t="s">
        <v>48</v>
      </c>
      <c r="E735" t="s">
        <v>12</v>
      </c>
      <c r="F735" s="26">
        <v>6.4899999999999984</v>
      </c>
      <c r="G735" s="26">
        <v>21.47</v>
      </c>
      <c r="H735" s="26">
        <v>14.98</v>
      </c>
    </row>
    <row r="736" spans="1:8" x14ac:dyDescent="0.3">
      <c r="A736" s="42">
        <v>45421</v>
      </c>
      <c r="B736" s="53">
        <v>0.63888888888888895</v>
      </c>
      <c r="C736" t="s">
        <v>148</v>
      </c>
      <c r="D736" t="s">
        <v>48</v>
      </c>
      <c r="E736" t="s">
        <v>12</v>
      </c>
      <c r="F736" s="26">
        <v>5.6899999999999995</v>
      </c>
      <c r="G736" s="26">
        <v>17.34</v>
      </c>
      <c r="H736" s="26">
        <v>11.65</v>
      </c>
    </row>
    <row r="737" spans="1:8" x14ac:dyDescent="0.3">
      <c r="A737" s="42">
        <v>45421</v>
      </c>
      <c r="B737" s="53">
        <v>0.64513888888888904</v>
      </c>
      <c r="C737" t="s">
        <v>85</v>
      </c>
      <c r="D737" t="s">
        <v>48</v>
      </c>
      <c r="E737" t="s">
        <v>12</v>
      </c>
      <c r="F737" s="26">
        <v>3.1999999999999993</v>
      </c>
      <c r="G737" s="26">
        <v>15.44</v>
      </c>
      <c r="H737" s="26">
        <v>12.24</v>
      </c>
    </row>
    <row r="738" spans="1:8" x14ac:dyDescent="0.3">
      <c r="A738" s="42">
        <v>45421</v>
      </c>
      <c r="B738" s="53">
        <v>0.65416666666666701</v>
      </c>
      <c r="C738" t="s">
        <v>119</v>
      </c>
      <c r="D738" t="s">
        <v>48</v>
      </c>
      <c r="E738" t="s">
        <v>12</v>
      </c>
      <c r="F738" s="26">
        <v>3.5600000000000005</v>
      </c>
      <c r="G738" s="26">
        <v>16.55</v>
      </c>
      <c r="H738" s="26">
        <v>12.99</v>
      </c>
    </row>
    <row r="739" spans="1:8" x14ac:dyDescent="0.3">
      <c r="A739" s="42">
        <v>45421</v>
      </c>
      <c r="B739" s="53">
        <v>0.66249999999999998</v>
      </c>
      <c r="C739" t="s">
        <v>163</v>
      </c>
      <c r="D739" t="s">
        <v>55</v>
      </c>
      <c r="E739" t="s">
        <v>38</v>
      </c>
      <c r="F739" s="26">
        <v>1.8100000000000005</v>
      </c>
      <c r="G739" s="26">
        <v>9.33</v>
      </c>
      <c r="H739" s="26">
        <v>7.52</v>
      </c>
    </row>
    <row r="740" spans="1:8" x14ac:dyDescent="0.3">
      <c r="A740" s="42">
        <v>45421</v>
      </c>
      <c r="B740" s="53">
        <v>0.67013888888888895</v>
      </c>
      <c r="C740" t="s">
        <v>70</v>
      </c>
      <c r="D740" t="s">
        <v>48</v>
      </c>
      <c r="E740" t="s">
        <v>12</v>
      </c>
      <c r="F740" s="26">
        <v>7.0199999999999978</v>
      </c>
      <c r="G740" s="26">
        <v>21.74</v>
      </c>
      <c r="H740" s="26">
        <v>14.72</v>
      </c>
    </row>
    <row r="741" spans="1:8" x14ac:dyDescent="0.3">
      <c r="A741" s="42">
        <v>45421</v>
      </c>
      <c r="B741" s="53">
        <v>0.67986111111111103</v>
      </c>
      <c r="C741" t="s">
        <v>99</v>
      </c>
      <c r="D741" t="s">
        <v>55</v>
      </c>
      <c r="E741" t="s">
        <v>38</v>
      </c>
      <c r="F741" s="26">
        <v>1.629999999999999</v>
      </c>
      <c r="G741" s="26">
        <v>9.1999999999999993</v>
      </c>
      <c r="H741" s="26">
        <v>7.57</v>
      </c>
    </row>
    <row r="742" spans="1:8" x14ac:dyDescent="0.3">
      <c r="A742" s="42">
        <v>45421</v>
      </c>
      <c r="B742" s="53">
        <v>0.69097222222222199</v>
      </c>
      <c r="C742" t="s">
        <v>128</v>
      </c>
      <c r="D742" t="s">
        <v>55</v>
      </c>
      <c r="E742" t="s">
        <v>38</v>
      </c>
      <c r="F742" s="26">
        <v>1.9999999999999991</v>
      </c>
      <c r="G742" s="26">
        <v>9.44</v>
      </c>
      <c r="H742" s="26">
        <v>7.44</v>
      </c>
    </row>
    <row r="743" spans="1:8" x14ac:dyDescent="0.3">
      <c r="A743" s="42">
        <v>45421</v>
      </c>
      <c r="B743" s="53">
        <v>0.73472222222222205</v>
      </c>
      <c r="C743" t="s">
        <v>133</v>
      </c>
      <c r="D743" t="s">
        <v>55</v>
      </c>
      <c r="E743" t="s">
        <v>38</v>
      </c>
      <c r="F743" s="26">
        <v>2.6000000000000005</v>
      </c>
      <c r="G743" s="26">
        <v>10.220000000000001</v>
      </c>
      <c r="H743" s="26">
        <v>7.62</v>
      </c>
    </row>
    <row r="744" spans="1:8" x14ac:dyDescent="0.3">
      <c r="A744" s="42">
        <v>45421</v>
      </c>
      <c r="B744" s="53">
        <v>0.73958333333333304</v>
      </c>
      <c r="C744" t="s">
        <v>54</v>
      </c>
      <c r="D744" t="s">
        <v>49</v>
      </c>
      <c r="E744" t="s">
        <v>12</v>
      </c>
      <c r="F744" s="26">
        <v>9.33</v>
      </c>
      <c r="G744" s="26">
        <v>21.82</v>
      </c>
      <c r="H744" s="26">
        <v>12.49</v>
      </c>
    </row>
    <row r="745" spans="1:8" x14ac:dyDescent="0.3">
      <c r="A745" s="42">
        <v>45422</v>
      </c>
      <c r="B745" s="53">
        <v>0.37013888888888902</v>
      </c>
      <c r="C745" t="s">
        <v>41</v>
      </c>
      <c r="D745" t="s">
        <v>48</v>
      </c>
      <c r="E745" t="s">
        <v>12</v>
      </c>
      <c r="F745" s="26">
        <v>7.8400000000000016</v>
      </c>
      <c r="G745" s="26">
        <v>19.690000000000001</v>
      </c>
      <c r="H745" s="26">
        <v>11.85</v>
      </c>
    </row>
    <row r="746" spans="1:8" x14ac:dyDescent="0.3">
      <c r="A746" s="42">
        <v>45422</v>
      </c>
      <c r="B746" s="53">
        <v>0.39374999999999999</v>
      </c>
      <c r="C746" t="s">
        <v>59</v>
      </c>
      <c r="D746" t="s">
        <v>48</v>
      </c>
      <c r="E746" t="s">
        <v>12</v>
      </c>
      <c r="F746" s="26">
        <v>4.4499999999999993</v>
      </c>
      <c r="G746" s="26">
        <v>12.2</v>
      </c>
      <c r="H746" s="26">
        <v>7.75</v>
      </c>
    </row>
    <row r="747" spans="1:8" x14ac:dyDescent="0.3">
      <c r="A747" s="42">
        <v>45422</v>
      </c>
      <c r="B747" s="53">
        <v>0.40138888888888902</v>
      </c>
      <c r="C747" t="s">
        <v>63</v>
      </c>
      <c r="D747" t="s">
        <v>49</v>
      </c>
      <c r="E747" t="s">
        <v>12</v>
      </c>
      <c r="F747" s="26">
        <v>9.7200000000000006</v>
      </c>
      <c r="G747" s="26">
        <v>21.94</v>
      </c>
      <c r="H747" s="26">
        <v>12.22</v>
      </c>
    </row>
    <row r="748" spans="1:8" x14ac:dyDescent="0.3">
      <c r="A748" s="42">
        <v>45422</v>
      </c>
      <c r="B748" s="53">
        <v>0.40416666666666701</v>
      </c>
      <c r="C748" t="s">
        <v>51</v>
      </c>
      <c r="D748" t="s">
        <v>49</v>
      </c>
      <c r="E748" t="s">
        <v>12</v>
      </c>
      <c r="F748" s="26">
        <v>10.5</v>
      </c>
      <c r="G748" s="26">
        <v>24.86</v>
      </c>
      <c r="H748" s="26">
        <v>14.36</v>
      </c>
    </row>
    <row r="749" spans="1:8" x14ac:dyDescent="0.3">
      <c r="A749" s="42">
        <v>45422</v>
      </c>
      <c r="B749" s="53">
        <v>0.41249999999999998</v>
      </c>
      <c r="C749" t="s">
        <v>65</v>
      </c>
      <c r="D749" t="s">
        <v>48</v>
      </c>
      <c r="E749" t="s">
        <v>12</v>
      </c>
      <c r="F749" s="26">
        <v>7.0300000000000011</v>
      </c>
      <c r="G749" s="26">
        <v>18.07</v>
      </c>
      <c r="H749" s="26">
        <v>11.04</v>
      </c>
    </row>
    <row r="750" spans="1:8" x14ac:dyDescent="0.3">
      <c r="A750" s="42">
        <v>45422</v>
      </c>
      <c r="B750" s="53">
        <v>0.41944444444444401</v>
      </c>
      <c r="C750" t="s">
        <v>50</v>
      </c>
      <c r="D750" t="s">
        <v>49</v>
      </c>
      <c r="E750" t="s">
        <v>12</v>
      </c>
      <c r="F750" s="26">
        <v>11.520000000000001</v>
      </c>
      <c r="G750" s="26">
        <v>26.8</v>
      </c>
      <c r="H750" s="26">
        <v>15.28</v>
      </c>
    </row>
    <row r="751" spans="1:8" x14ac:dyDescent="0.3">
      <c r="A751" s="42">
        <v>45422</v>
      </c>
      <c r="B751" s="53">
        <v>0.42916666666666697</v>
      </c>
      <c r="C751" t="s">
        <v>73</v>
      </c>
      <c r="D751" t="s">
        <v>49</v>
      </c>
      <c r="E751" t="s">
        <v>12</v>
      </c>
      <c r="F751" s="26">
        <v>8.2900000000000009</v>
      </c>
      <c r="G751" s="26">
        <v>21.03</v>
      </c>
      <c r="H751" s="26">
        <v>12.74</v>
      </c>
    </row>
    <row r="752" spans="1:8" x14ac:dyDescent="0.3">
      <c r="A752" s="42">
        <v>45422</v>
      </c>
      <c r="B752" s="53">
        <v>0.43125000000000002</v>
      </c>
      <c r="C752" t="s">
        <v>42</v>
      </c>
      <c r="D752" t="s">
        <v>48</v>
      </c>
      <c r="E752" t="s">
        <v>12</v>
      </c>
      <c r="F752" s="26">
        <v>9.6999999999999993</v>
      </c>
      <c r="G752" s="26">
        <v>22.47</v>
      </c>
      <c r="H752" s="26">
        <v>12.77</v>
      </c>
    </row>
    <row r="753" spans="1:8" x14ac:dyDescent="0.3">
      <c r="A753" s="42">
        <v>45422</v>
      </c>
      <c r="B753" s="53">
        <v>0.43611111111111101</v>
      </c>
      <c r="C753" t="s">
        <v>95</v>
      </c>
      <c r="D753" t="s">
        <v>48</v>
      </c>
      <c r="E753" t="s">
        <v>12</v>
      </c>
      <c r="F753" s="26">
        <v>12.01</v>
      </c>
      <c r="G753" s="26">
        <v>26.66</v>
      </c>
      <c r="H753" s="26">
        <v>14.65</v>
      </c>
    </row>
    <row r="754" spans="1:8" x14ac:dyDescent="0.3">
      <c r="A754" s="42">
        <v>45422</v>
      </c>
      <c r="B754" s="53">
        <v>0.438194444444444</v>
      </c>
      <c r="C754" t="s">
        <v>68</v>
      </c>
      <c r="D754" t="s">
        <v>48</v>
      </c>
      <c r="E754" t="s">
        <v>12</v>
      </c>
      <c r="F754" s="26">
        <v>8.5399999999999991</v>
      </c>
      <c r="G754" s="26">
        <v>21.49</v>
      </c>
      <c r="H754" s="26">
        <v>12.95</v>
      </c>
    </row>
    <row r="755" spans="1:8" x14ac:dyDescent="0.3">
      <c r="A755" s="42">
        <v>45422</v>
      </c>
      <c r="B755" s="53">
        <v>0.44166666666666698</v>
      </c>
      <c r="C755" t="s">
        <v>165</v>
      </c>
      <c r="D755" t="s">
        <v>48</v>
      </c>
      <c r="E755" t="s">
        <v>12</v>
      </c>
      <c r="F755" s="26">
        <v>8.0499999999999989</v>
      </c>
      <c r="G755" s="26">
        <v>23.31</v>
      </c>
      <c r="H755" s="26">
        <v>15.26</v>
      </c>
    </row>
    <row r="756" spans="1:8" x14ac:dyDescent="0.3">
      <c r="A756" s="42">
        <v>45422</v>
      </c>
      <c r="B756" s="53">
        <v>0.44583333333333303</v>
      </c>
      <c r="C756" t="s">
        <v>96</v>
      </c>
      <c r="D756" t="s">
        <v>48</v>
      </c>
      <c r="E756" t="s">
        <v>12</v>
      </c>
      <c r="F756" s="26">
        <v>4.6099999999999994</v>
      </c>
      <c r="G756" s="26">
        <v>12.87</v>
      </c>
      <c r="H756" s="26">
        <v>8.26</v>
      </c>
    </row>
    <row r="757" spans="1:8" x14ac:dyDescent="0.3">
      <c r="A757" s="42">
        <v>45422</v>
      </c>
      <c r="B757" s="53">
        <v>0.45</v>
      </c>
      <c r="C757" t="s">
        <v>86</v>
      </c>
      <c r="D757" t="s">
        <v>48</v>
      </c>
      <c r="E757" t="s">
        <v>12</v>
      </c>
      <c r="F757" s="26">
        <v>8.7399999999999984</v>
      </c>
      <c r="G757" s="26">
        <v>20.56</v>
      </c>
      <c r="H757" s="26">
        <v>11.82</v>
      </c>
    </row>
    <row r="758" spans="1:8" x14ac:dyDescent="0.3">
      <c r="A758" s="42">
        <v>45422</v>
      </c>
      <c r="B758" s="53">
        <v>0.453472222222222</v>
      </c>
      <c r="C758" t="s">
        <v>58</v>
      </c>
      <c r="D758" t="s">
        <v>49</v>
      </c>
      <c r="E758" t="s">
        <v>12</v>
      </c>
      <c r="F758" s="26">
        <v>9.06</v>
      </c>
      <c r="G758" s="26">
        <v>21.55</v>
      </c>
      <c r="H758" s="26">
        <v>12.49</v>
      </c>
    </row>
    <row r="759" spans="1:8" x14ac:dyDescent="0.3">
      <c r="A759" s="42">
        <v>45422</v>
      </c>
      <c r="B759" s="53">
        <v>0.454166666666667</v>
      </c>
      <c r="C759" t="s">
        <v>71</v>
      </c>
      <c r="D759" t="s">
        <v>48</v>
      </c>
      <c r="E759" t="s">
        <v>12</v>
      </c>
      <c r="F759" s="26">
        <v>8.18</v>
      </c>
      <c r="G759" s="26">
        <v>21.23</v>
      </c>
      <c r="H759" s="26">
        <v>13.05</v>
      </c>
    </row>
    <row r="760" spans="1:8" x14ac:dyDescent="0.3">
      <c r="A760" s="42">
        <v>45422</v>
      </c>
      <c r="B760" s="53">
        <v>0.45763888888888898</v>
      </c>
      <c r="C760" t="s">
        <v>39</v>
      </c>
      <c r="D760" t="s">
        <v>48</v>
      </c>
      <c r="E760" t="s">
        <v>12</v>
      </c>
      <c r="F760" s="26">
        <v>10.770000000000001</v>
      </c>
      <c r="G760" s="26">
        <v>25.96</v>
      </c>
      <c r="H760" s="26">
        <v>15.19</v>
      </c>
    </row>
    <row r="761" spans="1:8" x14ac:dyDescent="0.3">
      <c r="A761" s="42">
        <v>45422</v>
      </c>
      <c r="B761" s="53">
        <v>0.46041666666666697</v>
      </c>
      <c r="C761" t="s">
        <v>102</v>
      </c>
      <c r="D761" t="s">
        <v>48</v>
      </c>
      <c r="E761" t="s">
        <v>12</v>
      </c>
      <c r="F761" s="26">
        <v>5.379999999999999</v>
      </c>
      <c r="G761" s="26">
        <v>13.53</v>
      </c>
      <c r="H761" s="26">
        <v>8.15</v>
      </c>
    </row>
    <row r="762" spans="1:8" x14ac:dyDescent="0.3">
      <c r="A762" s="42">
        <v>45422</v>
      </c>
      <c r="B762" s="53">
        <v>0.46388888888888902</v>
      </c>
      <c r="C762" t="s">
        <v>140</v>
      </c>
      <c r="D762" t="s">
        <v>49</v>
      </c>
      <c r="E762" t="s">
        <v>12</v>
      </c>
      <c r="F762" s="26">
        <v>7.59</v>
      </c>
      <c r="G762" s="26">
        <v>18.91</v>
      </c>
      <c r="H762" s="26">
        <v>11.32</v>
      </c>
    </row>
    <row r="763" spans="1:8" x14ac:dyDescent="0.3">
      <c r="A763" s="42">
        <v>45422</v>
      </c>
      <c r="B763" s="53">
        <v>0.47430555555555598</v>
      </c>
      <c r="C763" t="s">
        <v>69</v>
      </c>
      <c r="D763" t="s">
        <v>48</v>
      </c>
      <c r="E763" t="s">
        <v>12</v>
      </c>
      <c r="F763" s="26">
        <v>9.1500000000000021</v>
      </c>
      <c r="G763" s="26">
        <v>21.01</v>
      </c>
      <c r="H763" s="26">
        <v>11.86</v>
      </c>
    </row>
    <row r="764" spans="1:8" x14ac:dyDescent="0.3">
      <c r="A764" s="42">
        <v>45422</v>
      </c>
      <c r="B764" s="53">
        <v>0.47430555555555598</v>
      </c>
      <c r="C764" t="s">
        <v>44</v>
      </c>
      <c r="D764" t="s">
        <v>48</v>
      </c>
      <c r="E764" t="s">
        <v>12</v>
      </c>
      <c r="F764" s="26">
        <v>8.75</v>
      </c>
      <c r="G764" s="26">
        <v>20.46</v>
      </c>
      <c r="H764" s="26">
        <v>11.71</v>
      </c>
    </row>
    <row r="765" spans="1:8" x14ac:dyDescent="0.3">
      <c r="A765" s="42">
        <v>45422</v>
      </c>
      <c r="B765" s="53">
        <v>0.47916666666666702</v>
      </c>
      <c r="C765" t="s">
        <v>101</v>
      </c>
      <c r="D765" t="s">
        <v>48</v>
      </c>
      <c r="E765" t="s">
        <v>12</v>
      </c>
      <c r="F765" s="26">
        <v>4.7100000000000009</v>
      </c>
      <c r="G765" s="26">
        <v>12.88</v>
      </c>
      <c r="H765" s="26">
        <v>8.17</v>
      </c>
    </row>
    <row r="766" spans="1:8" x14ac:dyDescent="0.3">
      <c r="A766" s="42">
        <v>45422</v>
      </c>
      <c r="B766" s="53">
        <v>0.485416666666667</v>
      </c>
      <c r="C766" t="s">
        <v>84</v>
      </c>
      <c r="D766" t="s">
        <v>48</v>
      </c>
      <c r="E766" t="s">
        <v>12</v>
      </c>
      <c r="F766" s="26">
        <v>8.86</v>
      </c>
      <c r="G766" s="26">
        <v>21.88</v>
      </c>
      <c r="H766" s="26">
        <v>13.02</v>
      </c>
    </row>
    <row r="767" spans="1:8" x14ac:dyDescent="0.3">
      <c r="A767" s="42">
        <v>45422</v>
      </c>
      <c r="B767" s="53">
        <v>0.48888888888888898</v>
      </c>
      <c r="C767" t="s">
        <v>134</v>
      </c>
      <c r="D767" t="s">
        <v>48</v>
      </c>
      <c r="E767" t="s">
        <v>12</v>
      </c>
      <c r="F767" s="26">
        <v>12.26</v>
      </c>
      <c r="G767" s="26">
        <v>27.16</v>
      </c>
      <c r="H767" s="26">
        <v>14.9</v>
      </c>
    </row>
    <row r="768" spans="1:8" x14ac:dyDescent="0.3">
      <c r="A768" s="42">
        <v>45422</v>
      </c>
      <c r="B768" s="53">
        <v>0.49166666666666697</v>
      </c>
      <c r="C768" t="s">
        <v>119</v>
      </c>
      <c r="D768" t="s">
        <v>48</v>
      </c>
      <c r="E768" t="s">
        <v>12</v>
      </c>
      <c r="F768" s="26">
        <v>8.89</v>
      </c>
      <c r="G768" s="26">
        <v>21.87</v>
      </c>
      <c r="H768" s="26">
        <v>12.98</v>
      </c>
    </row>
    <row r="769" spans="1:8" x14ac:dyDescent="0.3">
      <c r="A769" s="42">
        <v>45422</v>
      </c>
      <c r="B769" s="53">
        <v>0.49236111111111103</v>
      </c>
      <c r="C769" t="s">
        <v>75</v>
      </c>
      <c r="D769" t="s">
        <v>48</v>
      </c>
      <c r="E769" t="s">
        <v>12</v>
      </c>
      <c r="F769" s="26">
        <v>9.7799999999999994</v>
      </c>
      <c r="G769" s="26">
        <v>24.59</v>
      </c>
      <c r="H769" s="26">
        <v>14.81</v>
      </c>
    </row>
    <row r="770" spans="1:8" x14ac:dyDescent="0.3">
      <c r="A770" s="42">
        <v>45422</v>
      </c>
      <c r="B770" s="53">
        <v>0.49861111111111101</v>
      </c>
      <c r="C770" t="s">
        <v>166</v>
      </c>
      <c r="D770" t="s">
        <v>48</v>
      </c>
      <c r="E770" t="s">
        <v>12</v>
      </c>
      <c r="F770" s="26">
        <v>9.98</v>
      </c>
      <c r="G770" s="26">
        <v>26.02</v>
      </c>
      <c r="H770" s="26">
        <v>16.04</v>
      </c>
    </row>
    <row r="771" spans="1:8" x14ac:dyDescent="0.3">
      <c r="A771" s="42">
        <v>45422</v>
      </c>
      <c r="B771" s="53">
        <v>0.50277777777777799</v>
      </c>
      <c r="C771" t="s">
        <v>54</v>
      </c>
      <c r="D771" t="s">
        <v>49</v>
      </c>
      <c r="E771" t="s">
        <v>12</v>
      </c>
      <c r="F771" s="26">
        <v>8.1700000000000017</v>
      </c>
      <c r="G771" s="26">
        <v>20.51</v>
      </c>
      <c r="H771" s="26">
        <v>12.34</v>
      </c>
    </row>
    <row r="772" spans="1:8" x14ac:dyDescent="0.3">
      <c r="A772" s="42">
        <v>45422</v>
      </c>
      <c r="B772" s="53">
        <v>0.50347222222222199</v>
      </c>
      <c r="C772" t="s">
        <v>136</v>
      </c>
      <c r="D772" t="s">
        <v>48</v>
      </c>
      <c r="E772" t="s">
        <v>12</v>
      </c>
      <c r="F772" s="26">
        <v>8.02</v>
      </c>
      <c r="G772" s="26">
        <v>19.25</v>
      </c>
      <c r="H772" s="26">
        <v>11.23</v>
      </c>
    </row>
    <row r="773" spans="1:8" x14ac:dyDescent="0.3">
      <c r="A773" s="42">
        <v>45422</v>
      </c>
      <c r="B773" s="53">
        <v>0.50416666666666698</v>
      </c>
      <c r="C773" t="s">
        <v>43</v>
      </c>
      <c r="D773" t="s">
        <v>48</v>
      </c>
      <c r="E773" t="s">
        <v>12</v>
      </c>
      <c r="F773" s="26">
        <v>7.6100000000000012</v>
      </c>
      <c r="G773" s="26">
        <v>19.48</v>
      </c>
      <c r="H773" s="26">
        <v>11.87</v>
      </c>
    </row>
    <row r="774" spans="1:8" x14ac:dyDescent="0.3">
      <c r="A774" s="42">
        <v>45422</v>
      </c>
      <c r="B774" s="53">
        <v>0.50486111111111098</v>
      </c>
      <c r="C774" t="s">
        <v>64</v>
      </c>
      <c r="D774" t="s">
        <v>48</v>
      </c>
      <c r="E774" t="s">
        <v>12</v>
      </c>
      <c r="F774" s="26">
        <v>12.23</v>
      </c>
      <c r="G774" s="26">
        <v>26.91</v>
      </c>
      <c r="H774" s="26">
        <v>14.68</v>
      </c>
    </row>
    <row r="775" spans="1:8" x14ac:dyDescent="0.3">
      <c r="A775" s="42">
        <v>45422</v>
      </c>
      <c r="B775" s="53">
        <v>0.50555555555555598</v>
      </c>
      <c r="C775" t="s">
        <v>66</v>
      </c>
      <c r="D775" t="s">
        <v>48</v>
      </c>
      <c r="E775" t="s">
        <v>12</v>
      </c>
      <c r="F775" s="26">
        <v>9.629999999999999</v>
      </c>
      <c r="G775" s="26">
        <v>22.59</v>
      </c>
      <c r="H775" s="26">
        <v>12.96</v>
      </c>
    </row>
    <row r="776" spans="1:8" x14ac:dyDescent="0.3">
      <c r="A776" s="42">
        <v>45422</v>
      </c>
      <c r="B776" s="53">
        <v>0.50694444444444398</v>
      </c>
      <c r="C776" t="s">
        <v>91</v>
      </c>
      <c r="D776" t="s">
        <v>49</v>
      </c>
      <c r="E776" t="s">
        <v>12</v>
      </c>
      <c r="F776" s="26">
        <v>8.9700000000000006</v>
      </c>
      <c r="G776" s="26">
        <v>20.39</v>
      </c>
      <c r="H776" s="26">
        <v>11.42</v>
      </c>
    </row>
    <row r="777" spans="1:8" x14ac:dyDescent="0.3">
      <c r="A777" s="42">
        <v>45422</v>
      </c>
      <c r="B777" s="53">
        <v>0.50972222222222197</v>
      </c>
      <c r="C777" t="s">
        <v>70</v>
      </c>
      <c r="D777" t="s">
        <v>48</v>
      </c>
      <c r="E777" t="s">
        <v>12</v>
      </c>
      <c r="F777" s="26">
        <v>10.76</v>
      </c>
      <c r="G777" s="26">
        <v>25.57</v>
      </c>
      <c r="H777" s="26">
        <v>14.81</v>
      </c>
    </row>
    <row r="778" spans="1:8" x14ac:dyDescent="0.3">
      <c r="A778" s="42">
        <v>45422</v>
      </c>
      <c r="B778" s="53">
        <v>0.50972222222222197</v>
      </c>
      <c r="C778" t="s">
        <v>127</v>
      </c>
      <c r="D778" t="s">
        <v>48</v>
      </c>
      <c r="E778" t="s">
        <v>12</v>
      </c>
      <c r="F778" s="26">
        <v>4.6399999999999988</v>
      </c>
      <c r="G778" s="26">
        <v>15.86</v>
      </c>
      <c r="H778" s="26">
        <v>11.22</v>
      </c>
    </row>
    <row r="779" spans="1:8" x14ac:dyDescent="0.3">
      <c r="A779" s="42">
        <v>45422</v>
      </c>
      <c r="B779" s="53">
        <v>0.51041666666666696</v>
      </c>
      <c r="C779" t="s">
        <v>40</v>
      </c>
      <c r="D779" t="s">
        <v>48</v>
      </c>
      <c r="E779" t="s">
        <v>12</v>
      </c>
      <c r="F779" s="26">
        <v>11.660000000000002</v>
      </c>
      <c r="G779" s="26">
        <v>26.78</v>
      </c>
      <c r="H779" s="26">
        <v>15.12</v>
      </c>
    </row>
    <row r="780" spans="1:8" x14ac:dyDescent="0.3">
      <c r="A780" s="42">
        <v>45422</v>
      </c>
      <c r="B780" s="53">
        <v>0.51180555555555596</v>
      </c>
      <c r="C780" t="s">
        <v>72</v>
      </c>
      <c r="D780" t="s">
        <v>48</v>
      </c>
      <c r="E780" t="s">
        <v>12</v>
      </c>
      <c r="F780" s="26">
        <v>8.69</v>
      </c>
      <c r="G780" s="26">
        <v>20.41</v>
      </c>
      <c r="H780" s="26">
        <v>11.72</v>
      </c>
    </row>
    <row r="781" spans="1:8" x14ac:dyDescent="0.3">
      <c r="A781" s="42">
        <v>45422</v>
      </c>
      <c r="B781" s="53">
        <v>0.52430555555555602</v>
      </c>
      <c r="C781" t="s">
        <v>148</v>
      </c>
      <c r="D781" t="s">
        <v>48</v>
      </c>
      <c r="E781" t="s">
        <v>12</v>
      </c>
      <c r="F781" s="26">
        <v>7.07</v>
      </c>
      <c r="G781" s="26">
        <v>18.68</v>
      </c>
      <c r="H781" s="26">
        <v>11.61</v>
      </c>
    </row>
    <row r="782" spans="1:8" x14ac:dyDescent="0.3">
      <c r="A782" s="42">
        <v>45422</v>
      </c>
      <c r="B782" s="53">
        <v>0.53541666666666698</v>
      </c>
      <c r="C782" t="s">
        <v>60</v>
      </c>
      <c r="D782" t="s">
        <v>48</v>
      </c>
      <c r="E782" t="s">
        <v>12</v>
      </c>
      <c r="F782" s="26">
        <v>8.15</v>
      </c>
      <c r="G782" s="26">
        <v>20.05</v>
      </c>
      <c r="H782" s="26">
        <v>11.9</v>
      </c>
    </row>
    <row r="783" spans="1:8" x14ac:dyDescent="0.3">
      <c r="A783" s="42">
        <v>45422</v>
      </c>
      <c r="B783" s="53">
        <v>0.53611111111111098</v>
      </c>
      <c r="C783" t="s">
        <v>80</v>
      </c>
      <c r="D783" t="s">
        <v>48</v>
      </c>
      <c r="E783" t="s">
        <v>12</v>
      </c>
      <c r="F783" s="26">
        <v>10.990000000000002</v>
      </c>
      <c r="G783" s="26">
        <v>23.78</v>
      </c>
      <c r="H783" s="26">
        <v>12.79</v>
      </c>
    </row>
    <row r="784" spans="1:8" x14ac:dyDescent="0.3">
      <c r="A784" s="42">
        <v>45422</v>
      </c>
      <c r="B784" s="53">
        <v>0.53680555555555598</v>
      </c>
      <c r="C784" t="s">
        <v>113</v>
      </c>
      <c r="D784" t="s">
        <v>48</v>
      </c>
      <c r="E784" t="s">
        <v>12</v>
      </c>
      <c r="F784" s="26">
        <v>9.9</v>
      </c>
      <c r="G784" s="26">
        <v>22.78</v>
      </c>
      <c r="H784" s="26">
        <v>12.88</v>
      </c>
    </row>
    <row r="785" spans="1:8" x14ac:dyDescent="0.3">
      <c r="A785" s="42">
        <v>45422</v>
      </c>
      <c r="B785" s="53">
        <v>0.54027777777777797</v>
      </c>
      <c r="C785" t="s">
        <v>67</v>
      </c>
      <c r="D785" t="s">
        <v>48</v>
      </c>
      <c r="E785" t="s">
        <v>12</v>
      </c>
      <c r="F785" s="26">
        <v>8.1800000000000015</v>
      </c>
      <c r="G785" s="26">
        <v>19.760000000000002</v>
      </c>
      <c r="H785" s="26">
        <v>11.58</v>
      </c>
    </row>
    <row r="786" spans="1:8" x14ac:dyDescent="0.3">
      <c r="A786" s="42">
        <v>45422</v>
      </c>
      <c r="B786" s="53">
        <v>0.55069444444444504</v>
      </c>
      <c r="C786" t="s">
        <v>59</v>
      </c>
      <c r="D786" t="s">
        <v>48</v>
      </c>
      <c r="E786" t="s">
        <v>12</v>
      </c>
      <c r="F786" s="26">
        <v>3.580000000000001</v>
      </c>
      <c r="G786" s="26">
        <v>11.39</v>
      </c>
      <c r="H786" s="26">
        <v>7.81</v>
      </c>
    </row>
    <row r="787" spans="1:8" x14ac:dyDescent="0.3">
      <c r="A787" s="42">
        <v>45422</v>
      </c>
      <c r="B787" s="53">
        <v>0.55763888888888902</v>
      </c>
      <c r="C787" t="s">
        <v>83</v>
      </c>
      <c r="D787" t="s">
        <v>48</v>
      </c>
      <c r="E787" t="s">
        <v>12</v>
      </c>
      <c r="F787" s="26">
        <v>7.1199999999999992</v>
      </c>
      <c r="G787" s="26">
        <v>18.97</v>
      </c>
      <c r="H787" s="26">
        <v>11.85</v>
      </c>
    </row>
    <row r="788" spans="1:8" x14ac:dyDescent="0.3">
      <c r="A788" s="42">
        <v>45422</v>
      </c>
      <c r="B788" s="53">
        <v>0.55902777777777801</v>
      </c>
      <c r="C788" t="s">
        <v>126</v>
      </c>
      <c r="D788" t="s">
        <v>48</v>
      </c>
      <c r="E788" t="s">
        <v>12</v>
      </c>
      <c r="F788" s="26">
        <v>5.52</v>
      </c>
      <c r="G788" s="26">
        <v>13.2</v>
      </c>
      <c r="H788" s="26">
        <v>7.68</v>
      </c>
    </row>
    <row r="789" spans="1:8" x14ac:dyDescent="0.3">
      <c r="A789" s="42">
        <v>45422</v>
      </c>
      <c r="B789" s="53">
        <v>0.52222222222222203</v>
      </c>
      <c r="C789" t="s">
        <v>85</v>
      </c>
      <c r="D789" t="s">
        <v>48</v>
      </c>
      <c r="E789" t="s">
        <v>12</v>
      </c>
      <c r="F789" s="26">
        <v>7.5600000000000005</v>
      </c>
      <c r="G789" s="26">
        <v>19.78</v>
      </c>
      <c r="H789" s="26">
        <v>12.22</v>
      </c>
    </row>
    <row r="790" spans="1:8" x14ac:dyDescent="0.3">
      <c r="A790" s="42">
        <v>45422</v>
      </c>
      <c r="B790" s="53">
        <v>0.56597222222222199</v>
      </c>
      <c r="C790" t="s">
        <v>41</v>
      </c>
      <c r="D790" t="s">
        <v>48</v>
      </c>
      <c r="E790" t="s">
        <v>12</v>
      </c>
      <c r="F790" s="26">
        <v>5.4</v>
      </c>
      <c r="G790" s="26">
        <v>17.16</v>
      </c>
      <c r="H790" s="26">
        <v>11.76</v>
      </c>
    </row>
    <row r="791" spans="1:8" x14ac:dyDescent="0.3">
      <c r="A791" s="42">
        <v>45422</v>
      </c>
      <c r="B791" s="53">
        <v>0.57361111111111096</v>
      </c>
      <c r="C791" t="s">
        <v>51</v>
      </c>
      <c r="D791" t="s">
        <v>49</v>
      </c>
      <c r="E791" t="s">
        <v>12</v>
      </c>
      <c r="F791" s="26">
        <v>9.1600000000000019</v>
      </c>
      <c r="G791" s="26">
        <v>22.51</v>
      </c>
      <c r="H791" s="26">
        <v>13.35</v>
      </c>
    </row>
    <row r="792" spans="1:8" x14ac:dyDescent="0.3">
      <c r="A792" s="42">
        <v>45422</v>
      </c>
      <c r="B792" s="53">
        <v>0.57569444444444395</v>
      </c>
      <c r="C792" t="s">
        <v>139</v>
      </c>
      <c r="D792" t="s">
        <v>48</v>
      </c>
      <c r="E792" t="s">
        <v>12</v>
      </c>
      <c r="F792" s="26">
        <v>8.5499999999999989</v>
      </c>
      <c r="G792" s="26">
        <v>20.86</v>
      </c>
      <c r="H792" s="26">
        <v>12.31</v>
      </c>
    </row>
    <row r="793" spans="1:8" x14ac:dyDescent="0.3">
      <c r="A793" s="42">
        <v>45422</v>
      </c>
      <c r="B793" s="53">
        <v>0.57986111111111105</v>
      </c>
      <c r="C793" t="s">
        <v>123</v>
      </c>
      <c r="D793" t="s">
        <v>48</v>
      </c>
      <c r="E793" t="s">
        <v>12</v>
      </c>
      <c r="F793" s="26">
        <v>8.74</v>
      </c>
      <c r="G793" s="26">
        <v>19.8</v>
      </c>
      <c r="H793" s="26">
        <v>11.06</v>
      </c>
    </row>
    <row r="794" spans="1:8" x14ac:dyDescent="0.3">
      <c r="A794" s="42">
        <v>45422</v>
      </c>
      <c r="B794" s="53">
        <v>0.59652777777777799</v>
      </c>
      <c r="C794" t="s">
        <v>95</v>
      </c>
      <c r="D794" t="s">
        <v>48</v>
      </c>
      <c r="E794" t="s">
        <v>12</v>
      </c>
      <c r="F794" s="26">
        <v>6.6500000000000021</v>
      </c>
      <c r="G794" s="26">
        <v>21.19</v>
      </c>
      <c r="H794" s="26">
        <v>14.54</v>
      </c>
    </row>
    <row r="795" spans="1:8" x14ac:dyDescent="0.3">
      <c r="A795" s="42">
        <v>45422</v>
      </c>
      <c r="B795" s="53">
        <v>0.60347222222222197</v>
      </c>
      <c r="C795" t="s">
        <v>65</v>
      </c>
      <c r="D795" t="s">
        <v>48</v>
      </c>
      <c r="E795" t="s">
        <v>12</v>
      </c>
      <c r="F795" s="26">
        <v>6.2800000000000011</v>
      </c>
      <c r="G795" s="26">
        <v>17.14</v>
      </c>
      <c r="H795" s="26">
        <v>10.86</v>
      </c>
    </row>
    <row r="796" spans="1:8" x14ac:dyDescent="0.3">
      <c r="A796" s="42">
        <v>45422</v>
      </c>
      <c r="B796" s="53">
        <v>0.60347222222222197</v>
      </c>
      <c r="C796" t="s">
        <v>68</v>
      </c>
      <c r="D796" t="s">
        <v>48</v>
      </c>
      <c r="E796" t="s">
        <v>12</v>
      </c>
      <c r="F796" s="26">
        <v>6.4599999999999991</v>
      </c>
      <c r="G796" s="26">
        <v>19.34</v>
      </c>
      <c r="H796" s="26">
        <v>12.88</v>
      </c>
    </row>
    <row r="797" spans="1:8" x14ac:dyDescent="0.3">
      <c r="A797" s="42">
        <v>45422</v>
      </c>
      <c r="B797" s="53">
        <v>0.60416666666666696</v>
      </c>
      <c r="C797" t="s">
        <v>165</v>
      </c>
      <c r="D797" t="s">
        <v>48</v>
      </c>
      <c r="E797" t="s">
        <v>12</v>
      </c>
      <c r="F797" s="26">
        <v>6.9399999999999995</v>
      </c>
      <c r="G797" s="26">
        <v>22.06</v>
      </c>
      <c r="H797" s="26">
        <v>15.12</v>
      </c>
    </row>
    <row r="798" spans="1:8" x14ac:dyDescent="0.3">
      <c r="A798" s="42">
        <v>45422</v>
      </c>
      <c r="B798" s="53">
        <v>0.60694444444444395</v>
      </c>
      <c r="C798" t="s">
        <v>103</v>
      </c>
      <c r="D798" t="s">
        <v>49</v>
      </c>
      <c r="E798" t="s">
        <v>12</v>
      </c>
      <c r="F798" s="26">
        <v>11.550000000000002</v>
      </c>
      <c r="G798" s="26">
        <v>25.92</v>
      </c>
      <c r="H798" s="26">
        <v>14.37</v>
      </c>
    </row>
    <row r="799" spans="1:8" x14ac:dyDescent="0.3">
      <c r="A799" s="42">
        <v>45422</v>
      </c>
      <c r="B799" s="53">
        <v>0.60902777777777795</v>
      </c>
      <c r="C799" t="s">
        <v>39</v>
      </c>
      <c r="D799" t="s">
        <v>48</v>
      </c>
      <c r="E799" t="s">
        <v>12</v>
      </c>
      <c r="F799" s="26">
        <v>10.73</v>
      </c>
      <c r="G799" s="26">
        <v>25.87</v>
      </c>
      <c r="H799" s="26">
        <v>15.14</v>
      </c>
    </row>
    <row r="800" spans="1:8" x14ac:dyDescent="0.3">
      <c r="A800" s="42">
        <v>45422</v>
      </c>
      <c r="B800" s="53">
        <v>0.61041666666666705</v>
      </c>
      <c r="C800" t="s">
        <v>86</v>
      </c>
      <c r="D800" t="s">
        <v>48</v>
      </c>
      <c r="E800" t="s">
        <v>12</v>
      </c>
      <c r="F800" s="26">
        <v>7.08</v>
      </c>
      <c r="G800" s="26">
        <v>18.86</v>
      </c>
      <c r="H800" s="26">
        <v>11.78</v>
      </c>
    </row>
    <row r="801" spans="1:8" x14ac:dyDescent="0.3">
      <c r="A801" s="42">
        <v>45422</v>
      </c>
      <c r="B801" s="53">
        <v>0.61527777777777803</v>
      </c>
      <c r="C801" t="s">
        <v>96</v>
      </c>
      <c r="D801" t="s">
        <v>48</v>
      </c>
      <c r="E801" t="s">
        <v>12</v>
      </c>
      <c r="F801" s="26">
        <v>4.0400000000000009</v>
      </c>
      <c r="G801" s="26">
        <v>12.15</v>
      </c>
      <c r="H801" s="26">
        <v>8.11</v>
      </c>
    </row>
    <row r="802" spans="1:8" x14ac:dyDescent="0.3">
      <c r="A802" s="42">
        <v>45422</v>
      </c>
      <c r="B802" s="53">
        <v>0.61597222222222203</v>
      </c>
      <c r="C802" t="s">
        <v>63</v>
      </c>
      <c r="D802" t="s">
        <v>49</v>
      </c>
      <c r="E802" t="s">
        <v>12</v>
      </c>
      <c r="F802" s="26">
        <v>8.3099999999999987</v>
      </c>
      <c r="G802" s="26">
        <v>20.38</v>
      </c>
      <c r="H802" s="26">
        <v>12.07</v>
      </c>
    </row>
    <row r="803" spans="1:8" x14ac:dyDescent="0.3">
      <c r="A803" s="42">
        <v>45422</v>
      </c>
      <c r="B803" s="53">
        <v>0.61666666666666703</v>
      </c>
      <c r="C803" t="s">
        <v>122</v>
      </c>
      <c r="D803" t="s">
        <v>48</v>
      </c>
      <c r="E803" t="s">
        <v>12</v>
      </c>
      <c r="F803" s="26">
        <v>3.4800000000000004</v>
      </c>
      <c r="G803" s="26">
        <v>11.65</v>
      </c>
      <c r="H803" s="26">
        <v>8.17</v>
      </c>
    </row>
    <row r="804" spans="1:8" x14ac:dyDescent="0.3">
      <c r="A804" s="42">
        <v>45422</v>
      </c>
      <c r="B804" s="53">
        <v>0.61736111111111103</v>
      </c>
      <c r="C804" t="s">
        <v>73</v>
      </c>
      <c r="D804" t="s">
        <v>49</v>
      </c>
      <c r="E804" t="s">
        <v>12</v>
      </c>
      <c r="F804" s="26">
        <v>8.129999999999999</v>
      </c>
      <c r="G804" s="26">
        <v>20.68</v>
      </c>
      <c r="H804" s="26">
        <v>12.55</v>
      </c>
    </row>
    <row r="805" spans="1:8" x14ac:dyDescent="0.3">
      <c r="A805" s="42">
        <v>45422</v>
      </c>
      <c r="B805" s="53">
        <v>0.62013888888888902</v>
      </c>
      <c r="C805" t="s">
        <v>50</v>
      </c>
      <c r="D805" t="s">
        <v>49</v>
      </c>
      <c r="E805" t="s">
        <v>12</v>
      </c>
      <c r="F805" s="26">
        <v>11.069999999999999</v>
      </c>
      <c r="G805" s="26">
        <v>26.15</v>
      </c>
      <c r="H805" s="26">
        <v>15.08</v>
      </c>
    </row>
    <row r="806" spans="1:8" x14ac:dyDescent="0.3">
      <c r="A806" s="42">
        <v>45422</v>
      </c>
      <c r="B806" s="53">
        <v>0.62152777777777801</v>
      </c>
      <c r="C806" t="s">
        <v>162</v>
      </c>
      <c r="D806" t="s">
        <v>48</v>
      </c>
      <c r="E806" t="s">
        <v>12</v>
      </c>
      <c r="F806" s="26">
        <v>11.360000000000001</v>
      </c>
      <c r="G806" s="26">
        <v>25.94</v>
      </c>
      <c r="H806" s="26">
        <v>14.58</v>
      </c>
    </row>
    <row r="807" spans="1:8" x14ac:dyDescent="0.3">
      <c r="A807" s="42">
        <v>45422</v>
      </c>
      <c r="B807" s="53">
        <v>0.62222222222222201</v>
      </c>
      <c r="C807" t="s">
        <v>71</v>
      </c>
      <c r="D807" t="s">
        <v>48</v>
      </c>
      <c r="E807" t="s">
        <v>12</v>
      </c>
      <c r="F807" s="26">
        <v>4.7499999999999982</v>
      </c>
      <c r="G807" s="26">
        <v>17.649999999999999</v>
      </c>
      <c r="H807" s="26">
        <v>12.9</v>
      </c>
    </row>
    <row r="808" spans="1:8" x14ac:dyDescent="0.3">
      <c r="A808" s="42">
        <v>45422</v>
      </c>
      <c r="B808" s="53">
        <v>0.62847222222222199</v>
      </c>
      <c r="C808" t="s">
        <v>173</v>
      </c>
      <c r="D808" t="s">
        <v>48</v>
      </c>
      <c r="E808" t="s">
        <v>12</v>
      </c>
      <c r="F808" s="26">
        <v>8.259999999999998</v>
      </c>
      <c r="G808" s="26">
        <v>21.65</v>
      </c>
      <c r="H808" s="26">
        <v>13.39</v>
      </c>
    </row>
    <row r="809" spans="1:8" x14ac:dyDescent="0.3">
      <c r="A809" s="42">
        <v>45422</v>
      </c>
      <c r="B809" s="53">
        <v>0.63541666666666696</v>
      </c>
      <c r="C809" t="s">
        <v>44</v>
      </c>
      <c r="D809" t="s">
        <v>48</v>
      </c>
      <c r="E809" t="s">
        <v>12</v>
      </c>
      <c r="F809" s="26">
        <v>6.4500000000000011</v>
      </c>
      <c r="G809" s="26">
        <v>18.12</v>
      </c>
      <c r="H809" s="26">
        <v>11.67</v>
      </c>
    </row>
    <row r="810" spans="1:8" x14ac:dyDescent="0.3">
      <c r="A810" s="42">
        <v>45422</v>
      </c>
      <c r="B810" s="53">
        <v>0.64027777777777795</v>
      </c>
      <c r="C810" t="s">
        <v>64</v>
      </c>
      <c r="D810" t="s">
        <v>48</v>
      </c>
      <c r="E810" t="s">
        <v>12</v>
      </c>
      <c r="F810" s="26">
        <v>6.2200000000000024</v>
      </c>
      <c r="G810" s="26">
        <v>20.76</v>
      </c>
      <c r="H810" s="26">
        <v>14.54</v>
      </c>
    </row>
    <row r="811" spans="1:8" x14ac:dyDescent="0.3">
      <c r="A811" s="42">
        <v>45422</v>
      </c>
      <c r="B811" s="53">
        <v>0.65277777777777801</v>
      </c>
      <c r="C811" t="s">
        <v>69</v>
      </c>
      <c r="D811" t="s">
        <v>48</v>
      </c>
      <c r="E811" t="s">
        <v>12</v>
      </c>
      <c r="F811" s="26">
        <v>9.2399999999999984</v>
      </c>
      <c r="G811" s="26">
        <v>21.15</v>
      </c>
      <c r="H811" s="26">
        <v>11.91</v>
      </c>
    </row>
    <row r="812" spans="1:8" x14ac:dyDescent="0.3">
      <c r="A812" s="42">
        <v>45422</v>
      </c>
      <c r="B812" s="53">
        <v>0.655555555555556</v>
      </c>
      <c r="C812" t="s">
        <v>140</v>
      </c>
      <c r="D812" t="s">
        <v>49</v>
      </c>
      <c r="E812" t="s">
        <v>12</v>
      </c>
      <c r="F812" s="26">
        <v>6.5500000000000007</v>
      </c>
      <c r="G812" s="26">
        <v>17.8</v>
      </c>
      <c r="H812" s="26">
        <v>11.25</v>
      </c>
    </row>
    <row r="813" spans="1:8" x14ac:dyDescent="0.3">
      <c r="A813" s="42">
        <v>45422</v>
      </c>
      <c r="B813" s="53">
        <v>0.66180555555555598</v>
      </c>
      <c r="C813" t="s">
        <v>72</v>
      </c>
      <c r="D813" t="s">
        <v>48</v>
      </c>
      <c r="E813" t="s">
        <v>12</v>
      </c>
      <c r="F813" s="26">
        <v>4.8900000000000006</v>
      </c>
      <c r="G813" s="26">
        <v>16.5</v>
      </c>
      <c r="H813" s="26">
        <v>11.61</v>
      </c>
    </row>
    <row r="814" spans="1:8" x14ac:dyDescent="0.3">
      <c r="A814" s="42">
        <v>45422</v>
      </c>
      <c r="B814" s="53">
        <v>0.66527777777777797</v>
      </c>
      <c r="C814" t="s">
        <v>101</v>
      </c>
      <c r="D814" t="s">
        <v>48</v>
      </c>
      <c r="E814" t="s">
        <v>12</v>
      </c>
      <c r="F814" s="26">
        <v>2.8599999999999994</v>
      </c>
      <c r="G814" s="26">
        <v>11.04</v>
      </c>
      <c r="H814" s="26">
        <v>8.18</v>
      </c>
    </row>
    <row r="815" spans="1:8" x14ac:dyDescent="0.3">
      <c r="A815" s="42">
        <v>45422</v>
      </c>
      <c r="B815" s="53">
        <v>0.67013888888888895</v>
      </c>
      <c r="C815" t="s">
        <v>99</v>
      </c>
      <c r="D815" t="s">
        <v>55</v>
      </c>
      <c r="E815" t="s">
        <v>38</v>
      </c>
      <c r="F815" s="26">
        <v>2.2100000000000009</v>
      </c>
      <c r="G815" s="26">
        <v>9.7100000000000009</v>
      </c>
      <c r="H815" s="26">
        <v>7.5</v>
      </c>
    </row>
    <row r="816" spans="1:8" x14ac:dyDescent="0.3">
      <c r="A816" s="42">
        <v>45422</v>
      </c>
      <c r="B816" s="53">
        <v>0.67152777777777795</v>
      </c>
      <c r="C816" t="s">
        <v>133</v>
      </c>
      <c r="D816" t="s">
        <v>55</v>
      </c>
      <c r="E816" t="s">
        <v>38</v>
      </c>
      <c r="F816" s="26">
        <v>1.1700000000000008</v>
      </c>
      <c r="G816" s="26">
        <v>8.6300000000000008</v>
      </c>
      <c r="H816" s="26">
        <v>7.46</v>
      </c>
    </row>
    <row r="817" spans="1:8" x14ac:dyDescent="0.3">
      <c r="A817" s="42">
        <v>45422</v>
      </c>
      <c r="B817" s="53">
        <v>0.67500000000000004</v>
      </c>
      <c r="C817" t="s">
        <v>70</v>
      </c>
      <c r="D817" t="s">
        <v>48</v>
      </c>
      <c r="E817" t="s">
        <v>12</v>
      </c>
      <c r="F817" s="26">
        <v>6.9999999999999982</v>
      </c>
      <c r="G817" s="26">
        <v>21.9</v>
      </c>
      <c r="H817" s="26">
        <v>14.9</v>
      </c>
    </row>
    <row r="818" spans="1:8" x14ac:dyDescent="0.3">
      <c r="A818" s="42">
        <v>45422</v>
      </c>
      <c r="B818" s="53">
        <v>0.67708333333333304</v>
      </c>
      <c r="C818" t="s">
        <v>43</v>
      </c>
      <c r="D818" t="s">
        <v>48</v>
      </c>
      <c r="E818" t="s">
        <v>12</v>
      </c>
      <c r="F818" s="26">
        <v>6.7200000000000006</v>
      </c>
      <c r="G818" s="26">
        <v>18.57</v>
      </c>
      <c r="H818" s="26">
        <v>11.85</v>
      </c>
    </row>
    <row r="819" spans="1:8" x14ac:dyDescent="0.3">
      <c r="A819" s="42">
        <v>45422</v>
      </c>
      <c r="B819" s="53">
        <v>0.67777777777777803</v>
      </c>
      <c r="C819" t="s">
        <v>128</v>
      </c>
      <c r="D819" t="s">
        <v>55</v>
      </c>
      <c r="E819" t="s">
        <v>38</v>
      </c>
      <c r="F819" s="26">
        <v>1.8000000000000007</v>
      </c>
      <c r="G819" s="26">
        <v>9.31</v>
      </c>
      <c r="H819" s="26">
        <v>7.51</v>
      </c>
    </row>
    <row r="820" spans="1:8" x14ac:dyDescent="0.3">
      <c r="A820" s="42">
        <v>45422</v>
      </c>
      <c r="B820" s="53">
        <v>0.68333333333333302</v>
      </c>
      <c r="C820" t="s">
        <v>102</v>
      </c>
      <c r="D820" t="s">
        <v>48</v>
      </c>
      <c r="E820" t="s">
        <v>12</v>
      </c>
      <c r="F820" s="26">
        <v>4.1900000000000013</v>
      </c>
      <c r="G820" s="26">
        <v>12.39</v>
      </c>
      <c r="H820" s="26">
        <v>8.1999999999999993</v>
      </c>
    </row>
    <row r="821" spans="1:8" x14ac:dyDescent="0.3">
      <c r="A821" s="42">
        <v>45422</v>
      </c>
      <c r="B821" s="53">
        <v>0.68333333333333302</v>
      </c>
      <c r="C821" t="s">
        <v>58</v>
      </c>
      <c r="D821" t="s">
        <v>49</v>
      </c>
      <c r="E821" t="s">
        <v>12</v>
      </c>
      <c r="F821" s="26">
        <v>6.9599999999999991</v>
      </c>
      <c r="G821" s="26">
        <v>19.399999999999999</v>
      </c>
      <c r="H821" s="26">
        <v>12.44</v>
      </c>
    </row>
    <row r="822" spans="1:8" x14ac:dyDescent="0.3">
      <c r="A822" s="42">
        <v>45422</v>
      </c>
      <c r="B822" s="53">
        <v>0.68541666666666701</v>
      </c>
      <c r="C822" t="s">
        <v>60</v>
      </c>
      <c r="D822" t="s">
        <v>48</v>
      </c>
      <c r="E822" t="s">
        <v>12</v>
      </c>
      <c r="F822" s="26">
        <v>5.8599999999999994</v>
      </c>
      <c r="G822" s="26">
        <v>17.559999999999999</v>
      </c>
      <c r="H822" s="26">
        <v>11.7</v>
      </c>
    </row>
    <row r="823" spans="1:8" x14ac:dyDescent="0.3">
      <c r="A823" s="42">
        <v>45422</v>
      </c>
      <c r="B823" s="53">
        <v>0.69652777777777797</v>
      </c>
      <c r="C823" t="s">
        <v>156</v>
      </c>
      <c r="D823" t="s">
        <v>48</v>
      </c>
      <c r="E823" t="s">
        <v>12</v>
      </c>
      <c r="F823" s="26">
        <v>4.54</v>
      </c>
      <c r="G823" s="26">
        <v>12.34</v>
      </c>
      <c r="H823" s="26">
        <v>7.8</v>
      </c>
    </row>
    <row r="824" spans="1:8" x14ac:dyDescent="0.3">
      <c r="A824" s="42">
        <v>45422</v>
      </c>
      <c r="B824" s="53">
        <v>0.71597222222222201</v>
      </c>
      <c r="C824" t="s">
        <v>148</v>
      </c>
      <c r="D824" t="s">
        <v>48</v>
      </c>
      <c r="E824" t="s">
        <v>12</v>
      </c>
      <c r="F824" s="26">
        <v>6.74</v>
      </c>
      <c r="G824" s="26">
        <v>18.36</v>
      </c>
      <c r="H824" s="26">
        <v>11.62</v>
      </c>
    </row>
    <row r="825" spans="1:8" x14ac:dyDescent="0.3">
      <c r="A825" s="42">
        <v>45422</v>
      </c>
      <c r="B825" s="53">
        <v>0.72361111111111098</v>
      </c>
      <c r="C825" t="s">
        <v>100</v>
      </c>
      <c r="D825" t="s">
        <v>48</v>
      </c>
      <c r="E825" t="s">
        <v>12</v>
      </c>
      <c r="F825" s="26">
        <v>6.259999999999998</v>
      </c>
      <c r="G825" s="26">
        <v>19.579999999999998</v>
      </c>
      <c r="H825" s="26">
        <v>13.32</v>
      </c>
    </row>
    <row r="826" spans="1:8" x14ac:dyDescent="0.3">
      <c r="A826" s="42">
        <v>45422</v>
      </c>
      <c r="B826" s="53">
        <v>0.73680555555555605</v>
      </c>
      <c r="C826" t="s">
        <v>91</v>
      </c>
      <c r="D826" t="s">
        <v>49</v>
      </c>
      <c r="E826" t="s">
        <v>12</v>
      </c>
      <c r="F826" s="26">
        <v>6.5200000000000014</v>
      </c>
      <c r="G826" s="26">
        <v>17.850000000000001</v>
      </c>
      <c r="H826" s="26">
        <v>11.33</v>
      </c>
    </row>
    <row r="827" spans="1:8" x14ac:dyDescent="0.3">
      <c r="A827" s="42">
        <v>45422</v>
      </c>
      <c r="B827" s="53">
        <v>0.75</v>
      </c>
      <c r="C827" t="s">
        <v>54</v>
      </c>
      <c r="D827" t="s">
        <v>49</v>
      </c>
      <c r="E827" t="s">
        <v>12</v>
      </c>
      <c r="F827" s="26">
        <v>6.759999999999998</v>
      </c>
      <c r="G827" s="26">
        <v>19.079999999999998</v>
      </c>
      <c r="H827" s="26">
        <v>12.32</v>
      </c>
    </row>
    <row r="828" spans="1:8" x14ac:dyDescent="0.3">
      <c r="A828" s="42">
        <v>45422</v>
      </c>
      <c r="B828" s="53">
        <v>0.750694444444444</v>
      </c>
      <c r="C828" t="s">
        <v>163</v>
      </c>
      <c r="D828" t="s">
        <v>55</v>
      </c>
      <c r="E828" t="s">
        <v>38</v>
      </c>
      <c r="F828" s="26">
        <v>2.7399999999999993</v>
      </c>
      <c r="G828" s="26">
        <v>10.18</v>
      </c>
      <c r="H828" s="26">
        <v>7.44</v>
      </c>
    </row>
    <row r="829" spans="1:8" x14ac:dyDescent="0.3">
      <c r="A829" s="42">
        <v>45423</v>
      </c>
      <c r="B829" s="53">
        <v>0.36597222222222198</v>
      </c>
      <c r="C829" t="s">
        <v>41</v>
      </c>
      <c r="D829" t="s">
        <v>48</v>
      </c>
      <c r="E829" t="s">
        <v>12</v>
      </c>
      <c r="F829" s="26">
        <v>7.7099999999999991</v>
      </c>
      <c r="G829" s="26">
        <v>19.739999999999998</v>
      </c>
      <c r="H829" s="26">
        <v>12.03</v>
      </c>
    </row>
    <row r="830" spans="1:8" x14ac:dyDescent="0.3">
      <c r="A830" s="42">
        <v>45423</v>
      </c>
      <c r="B830" s="53">
        <v>0.38055555555555598</v>
      </c>
      <c r="C830" t="s">
        <v>65</v>
      </c>
      <c r="D830" t="s">
        <v>48</v>
      </c>
      <c r="E830" t="s">
        <v>12</v>
      </c>
      <c r="F830" s="26">
        <v>6.8299999999999983</v>
      </c>
      <c r="G830" s="26">
        <v>17.88</v>
      </c>
      <c r="H830" s="26">
        <v>11.05</v>
      </c>
    </row>
    <row r="831" spans="1:8" x14ac:dyDescent="0.3">
      <c r="A831" s="42">
        <v>45423</v>
      </c>
      <c r="B831" s="53">
        <v>0.39236111111111099</v>
      </c>
      <c r="C831" t="s">
        <v>42</v>
      </c>
      <c r="D831" t="s">
        <v>48</v>
      </c>
      <c r="E831" t="s">
        <v>12</v>
      </c>
      <c r="F831" s="26">
        <v>7.85</v>
      </c>
      <c r="G831" s="26">
        <v>20.72</v>
      </c>
      <c r="H831" s="26">
        <v>12.87</v>
      </c>
    </row>
    <row r="832" spans="1:8" x14ac:dyDescent="0.3">
      <c r="A832" s="42">
        <v>45423</v>
      </c>
      <c r="B832" s="53">
        <v>0.4</v>
      </c>
      <c r="C832" t="s">
        <v>51</v>
      </c>
      <c r="D832" t="s">
        <v>49</v>
      </c>
      <c r="E832" t="s">
        <v>12</v>
      </c>
      <c r="F832" s="26">
        <v>10.58</v>
      </c>
      <c r="G832" s="26">
        <v>24.86</v>
      </c>
      <c r="H832" s="26">
        <v>14.28</v>
      </c>
    </row>
    <row r="833" spans="1:8" x14ac:dyDescent="0.3">
      <c r="A833" s="42">
        <v>45423</v>
      </c>
      <c r="B833" s="53">
        <v>0.4</v>
      </c>
      <c r="C833" t="s">
        <v>50</v>
      </c>
      <c r="D833" t="s">
        <v>49</v>
      </c>
      <c r="E833" t="s">
        <v>12</v>
      </c>
      <c r="F833" s="26">
        <v>9.9600000000000009</v>
      </c>
      <c r="G833" s="26">
        <v>25.21</v>
      </c>
      <c r="H833" s="26">
        <v>15.25</v>
      </c>
    </row>
    <row r="834" spans="1:8" x14ac:dyDescent="0.3">
      <c r="A834" s="42">
        <v>45423</v>
      </c>
      <c r="B834" s="53">
        <v>0.406944444444444</v>
      </c>
      <c r="C834" t="s">
        <v>63</v>
      </c>
      <c r="D834" t="s">
        <v>49</v>
      </c>
      <c r="E834" t="s">
        <v>12</v>
      </c>
      <c r="F834" s="26">
        <v>9.2399999999999984</v>
      </c>
      <c r="G834" s="26">
        <v>21.49</v>
      </c>
      <c r="H834" s="26">
        <v>12.25</v>
      </c>
    </row>
    <row r="835" spans="1:8" x14ac:dyDescent="0.3">
      <c r="A835" s="42">
        <v>45423</v>
      </c>
      <c r="B835" s="53">
        <v>0.406944444444444</v>
      </c>
      <c r="C835" t="s">
        <v>73</v>
      </c>
      <c r="D835" t="s">
        <v>49</v>
      </c>
      <c r="E835" t="s">
        <v>12</v>
      </c>
      <c r="F835" s="26">
        <v>7.65</v>
      </c>
      <c r="G835" s="26">
        <v>20.39</v>
      </c>
      <c r="H835" s="26">
        <v>12.74</v>
      </c>
    </row>
    <row r="836" spans="1:8" x14ac:dyDescent="0.3">
      <c r="A836" s="42">
        <v>45423</v>
      </c>
      <c r="B836" s="53">
        <v>0.43333333333333302</v>
      </c>
      <c r="C836" t="s">
        <v>96</v>
      </c>
      <c r="D836" t="s">
        <v>48</v>
      </c>
      <c r="E836" t="s">
        <v>12</v>
      </c>
      <c r="F836" s="26">
        <v>3.9699999999999989</v>
      </c>
      <c r="G836" s="26">
        <v>12.11</v>
      </c>
      <c r="H836" s="26">
        <v>8.14</v>
      </c>
    </row>
    <row r="837" spans="1:8" x14ac:dyDescent="0.3">
      <c r="A837" s="42">
        <v>45423</v>
      </c>
      <c r="B837" s="53">
        <v>0.438194444444444</v>
      </c>
      <c r="C837" t="s">
        <v>140</v>
      </c>
      <c r="D837" t="s">
        <v>49</v>
      </c>
      <c r="E837" t="s">
        <v>12</v>
      </c>
      <c r="F837" s="26">
        <v>6.91</v>
      </c>
      <c r="G837" s="26">
        <v>18.25</v>
      </c>
      <c r="H837" s="26">
        <v>11.34</v>
      </c>
    </row>
    <row r="838" spans="1:8" x14ac:dyDescent="0.3">
      <c r="A838" s="42">
        <v>45423</v>
      </c>
      <c r="B838" s="53">
        <v>0.44027777777777799</v>
      </c>
      <c r="C838" t="s">
        <v>165</v>
      </c>
      <c r="D838" t="s">
        <v>48</v>
      </c>
      <c r="E838" t="s">
        <v>12</v>
      </c>
      <c r="F838" s="26">
        <v>10.229999999999999</v>
      </c>
      <c r="G838" s="26">
        <v>25.4</v>
      </c>
      <c r="H838" s="26">
        <v>15.17</v>
      </c>
    </row>
    <row r="839" spans="1:8" x14ac:dyDescent="0.3">
      <c r="A839" s="42">
        <v>45423</v>
      </c>
      <c r="B839" s="53">
        <v>0.44027777777777799</v>
      </c>
      <c r="C839" t="s">
        <v>71</v>
      </c>
      <c r="D839" t="s">
        <v>48</v>
      </c>
      <c r="E839" t="s">
        <v>12</v>
      </c>
      <c r="F839" s="26">
        <v>7.009999999999998</v>
      </c>
      <c r="G839" s="26">
        <v>20.149999999999999</v>
      </c>
      <c r="H839" s="26">
        <v>13.14</v>
      </c>
    </row>
    <row r="840" spans="1:8" x14ac:dyDescent="0.3">
      <c r="A840" s="42">
        <v>45423</v>
      </c>
      <c r="B840" s="53">
        <v>0.44166666666666698</v>
      </c>
      <c r="C840" t="s">
        <v>95</v>
      </c>
      <c r="D840" t="s">
        <v>48</v>
      </c>
      <c r="E840" t="s">
        <v>12</v>
      </c>
      <c r="F840" s="26">
        <v>11.329999999999998</v>
      </c>
      <c r="G840" s="26">
        <v>26.06</v>
      </c>
      <c r="H840" s="26">
        <v>14.73</v>
      </c>
    </row>
    <row r="841" spans="1:8" x14ac:dyDescent="0.3">
      <c r="A841" s="42">
        <v>45423</v>
      </c>
      <c r="B841" s="53">
        <v>0.44236111111111098</v>
      </c>
      <c r="C841" t="s">
        <v>59</v>
      </c>
      <c r="D841" t="s">
        <v>48</v>
      </c>
      <c r="E841" t="s">
        <v>12</v>
      </c>
      <c r="F841" s="26">
        <v>5.29</v>
      </c>
      <c r="G841" s="26">
        <v>13.08</v>
      </c>
      <c r="H841" s="26">
        <v>7.79</v>
      </c>
    </row>
    <row r="842" spans="1:8" x14ac:dyDescent="0.3">
      <c r="A842" s="42">
        <v>45423</v>
      </c>
      <c r="B842" s="53">
        <v>0.44722222222222202</v>
      </c>
      <c r="C842" t="s">
        <v>58</v>
      </c>
      <c r="D842" t="s">
        <v>49</v>
      </c>
      <c r="E842" t="s">
        <v>12</v>
      </c>
      <c r="F842" s="26">
        <v>8.48</v>
      </c>
      <c r="G842" s="26">
        <v>20.93</v>
      </c>
      <c r="H842" s="26">
        <v>12.45</v>
      </c>
    </row>
    <row r="843" spans="1:8" x14ac:dyDescent="0.3">
      <c r="A843" s="42">
        <v>45423</v>
      </c>
      <c r="B843" s="53">
        <v>0.45</v>
      </c>
      <c r="C843" t="s">
        <v>86</v>
      </c>
      <c r="D843" t="s">
        <v>48</v>
      </c>
      <c r="E843" t="s">
        <v>12</v>
      </c>
      <c r="F843" s="26">
        <v>8.370000000000001</v>
      </c>
      <c r="G843" s="26">
        <v>20.21</v>
      </c>
      <c r="H843" s="26">
        <v>11.84</v>
      </c>
    </row>
    <row r="844" spans="1:8" x14ac:dyDescent="0.3">
      <c r="A844" s="42">
        <v>45423</v>
      </c>
      <c r="B844" s="53">
        <v>0.45</v>
      </c>
      <c r="C844" t="s">
        <v>68</v>
      </c>
      <c r="D844" t="s">
        <v>48</v>
      </c>
      <c r="E844" t="s">
        <v>12</v>
      </c>
      <c r="F844" s="26">
        <v>8.23</v>
      </c>
      <c r="G844" s="26">
        <v>21.23</v>
      </c>
      <c r="H844" s="26">
        <v>13</v>
      </c>
    </row>
    <row r="845" spans="1:8" x14ac:dyDescent="0.3">
      <c r="A845" s="42">
        <v>45423</v>
      </c>
      <c r="B845" s="53">
        <v>0.45902777777777798</v>
      </c>
      <c r="C845" t="s">
        <v>39</v>
      </c>
      <c r="D845" t="s">
        <v>48</v>
      </c>
      <c r="E845" t="s">
        <v>12</v>
      </c>
      <c r="F845" s="26">
        <v>9.9800000000000022</v>
      </c>
      <c r="G845" s="26">
        <v>25.1</v>
      </c>
      <c r="H845" s="26">
        <v>15.12</v>
      </c>
    </row>
    <row r="846" spans="1:8" x14ac:dyDescent="0.3">
      <c r="A846" s="42">
        <v>45423</v>
      </c>
      <c r="B846" s="53">
        <v>0.46250000000000002</v>
      </c>
      <c r="C846" t="s">
        <v>91</v>
      </c>
      <c r="D846" t="s">
        <v>49</v>
      </c>
      <c r="E846" t="s">
        <v>12</v>
      </c>
      <c r="F846" s="26">
        <v>8.7999999999999989</v>
      </c>
      <c r="G846" s="26">
        <v>20.56</v>
      </c>
      <c r="H846" s="26">
        <v>11.76</v>
      </c>
    </row>
    <row r="847" spans="1:8" x14ac:dyDescent="0.3">
      <c r="A847" s="42">
        <v>45423</v>
      </c>
      <c r="B847" s="53">
        <v>0.46736111111111101</v>
      </c>
      <c r="C847" t="s">
        <v>102</v>
      </c>
      <c r="D847" t="s">
        <v>48</v>
      </c>
      <c r="E847" t="s">
        <v>12</v>
      </c>
      <c r="F847" s="26">
        <v>3.8999999999999986</v>
      </c>
      <c r="G847" s="26">
        <v>12.03</v>
      </c>
      <c r="H847" s="26">
        <v>8.1300000000000008</v>
      </c>
    </row>
    <row r="848" spans="1:8" x14ac:dyDescent="0.3">
      <c r="A848" s="42">
        <v>45423</v>
      </c>
      <c r="B848" s="53">
        <v>0.47222222222222199</v>
      </c>
      <c r="C848" t="s">
        <v>40</v>
      </c>
      <c r="D848" t="s">
        <v>48</v>
      </c>
      <c r="E848" t="s">
        <v>12</v>
      </c>
      <c r="F848" s="26">
        <v>11.89</v>
      </c>
      <c r="G848" s="26">
        <v>26.94</v>
      </c>
      <c r="H848" s="26">
        <v>15.05</v>
      </c>
    </row>
    <row r="849" spans="1:8" x14ac:dyDescent="0.3">
      <c r="A849" s="42">
        <v>45423</v>
      </c>
      <c r="B849" s="53">
        <v>0.47499999999999998</v>
      </c>
      <c r="C849" t="s">
        <v>69</v>
      </c>
      <c r="D849" t="s">
        <v>48</v>
      </c>
      <c r="E849" t="s">
        <v>12</v>
      </c>
      <c r="F849" s="26">
        <v>9.5200000000000014</v>
      </c>
      <c r="G849" s="26">
        <v>21.39</v>
      </c>
      <c r="H849" s="26">
        <v>11.87</v>
      </c>
    </row>
    <row r="850" spans="1:8" x14ac:dyDescent="0.3">
      <c r="A850" s="42">
        <v>45423</v>
      </c>
      <c r="B850" s="53">
        <v>0.47499999999999998</v>
      </c>
      <c r="C850" t="s">
        <v>43</v>
      </c>
      <c r="D850" t="s">
        <v>48</v>
      </c>
      <c r="E850" t="s">
        <v>12</v>
      </c>
      <c r="F850" s="26">
        <v>6.1199999999999992</v>
      </c>
      <c r="G850" s="26">
        <v>17.97</v>
      </c>
      <c r="H850" s="26">
        <v>11.85</v>
      </c>
    </row>
    <row r="851" spans="1:8" x14ac:dyDescent="0.3">
      <c r="A851" s="42">
        <v>45423</v>
      </c>
      <c r="B851" s="53">
        <v>0.47708333333333303</v>
      </c>
      <c r="C851" t="s">
        <v>103</v>
      </c>
      <c r="D851" t="s">
        <v>49</v>
      </c>
      <c r="E851" t="s">
        <v>12</v>
      </c>
      <c r="F851" s="26">
        <v>12.14</v>
      </c>
      <c r="G851" s="26">
        <v>26.5</v>
      </c>
      <c r="H851" s="26">
        <v>14.36</v>
      </c>
    </row>
    <row r="852" spans="1:8" x14ac:dyDescent="0.3">
      <c r="A852" s="42">
        <v>45423</v>
      </c>
      <c r="B852" s="53">
        <v>0.47847222222222202</v>
      </c>
      <c r="C852" t="s">
        <v>80</v>
      </c>
      <c r="D852" t="s">
        <v>48</v>
      </c>
      <c r="E852" t="s">
        <v>12</v>
      </c>
      <c r="F852" s="26">
        <v>9.5499999999999989</v>
      </c>
      <c r="G852" s="26">
        <v>22.45</v>
      </c>
      <c r="H852" s="26">
        <v>12.9</v>
      </c>
    </row>
    <row r="853" spans="1:8" x14ac:dyDescent="0.3">
      <c r="A853" s="42">
        <v>45423</v>
      </c>
      <c r="B853" s="53">
        <v>0.484722222222222</v>
      </c>
      <c r="C853" t="s">
        <v>75</v>
      </c>
      <c r="D853" t="s">
        <v>48</v>
      </c>
      <c r="E853" t="s">
        <v>12</v>
      </c>
      <c r="F853" s="26">
        <v>5.8400000000000016</v>
      </c>
      <c r="G853" s="26">
        <v>20.53</v>
      </c>
      <c r="H853" s="26">
        <v>14.69</v>
      </c>
    </row>
    <row r="854" spans="1:8" x14ac:dyDescent="0.3">
      <c r="A854" s="42">
        <v>45423</v>
      </c>
      <c r="B854" s="53">
        <v>0.484722222222222</v>
      </c>
      <c r="C854" t="s">
        <v>54</v>
      </c>
      <c r="D854" t="s">
        <v>49</v>
      </c>
      <c r="E854" t="s">
        <v>12</v>
      </c>
      <c r="F854" s="26">
        <v>7.24</v>
      </c>
      <c r="G854" s="26">
        <v>19.64</v>
      </c>
      <c r="H854" s="26">
        <v>12.4</v>
      </c>
    </row>
    <row r="855" spans="1:8" x14ac:dyDescent="0.3">
      <c r="A855" s="42">
        <v>45423</v>
      </c>
      <c r="B855" s="53">
        <v>0.485416666666667</v>
      </c>
      <c r="C855" t="s">
        <v>72</v>
      </c>
      <c r="D855" t="s">
        <v>48</v>
      </c>
      <c r="E855" t="s">
        <v>12</v>
      </c>
      <c r="F855" s="26">
        <v>8.7200000000000006</v>
      </c>
      <c r="G855" s="26">
        <v>20.39</v>
      </c>
      <c r="H855" s="26">
        <v>11.67</v>
      </c>
    </row>
    <row r="856" spans="1:8" x14ac:dyDescent="0.3">
      <c r="A856" s="42">
        <v>45423</v>
      </c>
      <c r="B856" s="53">
        <v>0.48958333333333298</v>
      </c>
      <c r="C856" t="s">
        <v>66</v>
      </c>
      <c r="D856" t="s">
        <v>48</v>
      </c>
      <c r="E856" t="s">
        <v>12</v>
      </c>
      <c r="F856" s="26">
        <v>8.4</v>
      </c>
      <c r="G856" s="26">
        <v>21.39</v>
      </c>
      <c r="H856" s="26">
        <v>12.99</v>
      </c>
    </row>
    <row r="857" spans="1:8" x14ac:dyDescent="0.3">
      <c r="A857" s="42">
        <v>45423</v>
      </c>
      <c r="B857" s="53">
        <v>0.49027777777777798</v>
      </c>
      <c r="C857" t="s">
        <v>134</v>
      </c>
      <c r="D857" t="s">
        <v>48</v>
      </c>
      <c r="E857" t="s">
        <v>12</v>
      </c>
      <c r="F857" s="26">
        <v>10.71</v>
      </c>
      <c r="G857" s="26">
        <v>25.57</v>
      </c>
      <c r="H857" s="26">
        <v>14.86</v>
      </c>
    </row>
    <row r="858" spans="1:8" x14ac:dyDescent="0.3">
      <c r="A858" s="42">
        <v>45423</v>
      </c>
      <c r="B858" s="53">
        <v>0.49444444444444402</v>
      </c>
      <c r="C858" t="s">
        <v>70</v>
      </c>
      <c r="D858" t="s">
        <v>48</v>
      </c>
      <c r="E858" t="s">
        <v>12</v>
      </c>
      <c r="F858" s="26">
        <v>10.129999999999999</v>
      </c>
      <c r="G858" s="26">
        <v>25.2</v>
      </c>
      <c r="H858" s="26">
        <v>15.07</v>
      </c>
    </row>
    <row r="859" spans="1:8" x14ac:dyDescent="0.3">
      <c r="A859" s="42">
        <v>45423</v>
      </c>
      <c r="B859" s="53">
        <v>0.49583333333333302</v>
      </c>
      <c r="C859" t="s">
        <v>136</v>
      </c>
      <c r="D859" t="s">
        <v>48</v>
      </c>
      <c r="E859" t="s">
        <v>12</v>
      </c>
      <c r="F859" s="26">
        <v>6.52</v>
      </c>
      <c r="G859" s="26">
        <v>17.95</v>
      </c>
      <c r="H859" s="26">
        <v>11.43</v>
      </c>
    </row>
    <row r="860" spans="1:8" x14ac:dyDescent="0.3">
      <c r="A860" s="42">
        <v>45423</v>
      </c>
      <c r="B860" s="53">
        <v>0.499305555555556</v>
      </c>
      <c r="C860" t="s">
        <v>148</v>
      </c>
      <c r="D860" t="s">
        <v>48</v>
      </c>
      <c r="E860" t="s">
        <v>12</v>
      </c>
      <c r="F860" s="26">
        <v>7.1199999999999992</v>
      </c>
      <c r="G860" s="26">
        <v>18.86</v>
      </c>
      <c r="H860" s="26">
        <v>11.74</v>
      </c>
    </row>
    <row r="861" spans="1:8" x14ac:dyDescent="0.3">
      <c r="A861" s="42">
        <v>45423</v>
      </c>
      <c r="B861" s="53">
        <v>0.50138888888888899</v>
      </c>
      <c r="C861" t="s">
        <v>126</v>
      </c>
      <c r="D861" t="s">
        <v>48</v>
      </c>
      <c r="E861" t="s">
        <v>12</v>
      </c>
      <c r="F861" s="26">
        <v>5.3100000000000005</v>
      </c>
      <c r="G861" s="26">
        <v>13.07</v>
      </c>
      <c r="H861" s="26">
        <v>7.76</v>
      </c>
    </row>
    <row r="862" spans="1:8" x14ac:dyDescent="0.3">
      <c r="A862" s="42">
        <v>45423</v>
      </c>
      <c r="B862" s="53">
        <v>0.50486111111111098</v>
      </c>
      <c r="C862" t="s">
        <v>60</v>
      </c>
      <c r="D862" t="s">
        <v>48</v>
      </c>
      <c r="E862" t="s">
        <v>12</v>
      </c>
      <c r="F862" s="26">
        <v>7.759999999999998</v>
      </c>
      <c r="G862" s="26">
        <v>19.559999999999999</v>
      </c>
      <c r="H862" s="26">
        <v>11.8</v>
      </c>
    </row>
    <row r="863" spans="1:8" x14ac:dyDescent="0.3">
      <c r="A863" s="42">
        <v>45423</v>
      </c>
      <c r="B863" s="53">
        <v>0.51111111111111096</v>
      </c>
      <c r="C863" t="s">
        <v>64</v>
      </c>
      <c r="D863" t="s">
        <v>48</v>
      </c>
      <c r="E863" t="s">
        <v>12</v>
      </c>
      <c r="F863" s="26">
        <v>13.089999999999998</v>
      </c>
      <c r="G863" s="26">
        <v>27.83</v>
      </c>
      <c r="H863" s="26">
        <v>14.74</v>
      </c>
    </row>
    <row r="864" spans="1:8" x14ac:dyDescent="0.3">
      <c r="A864" s="42">
        <v>45423</v>
      </c>
      <c r="B864" s="53">
        <v>0.51180555555555596</v>
      </c>
      <c r="C864" t="s">
        <v>44</v>
      </c>
      <c r="D864" t="s">
        <v>48</v>
      </c>
      <c r="E864" t="s">
        <v>12</v>
      </c>
      <c r="F864" s="26">
        <v>8.56</v>
      </c>
      <c r="G864" s="26">
        <v>20.39</v>
      </c>
      <c r="H864" s="26">
        <v>11.83</v>
      </c>
    </row>
    <row r="865" spans="1:8" x14ac:dyDescent="0.3">
      <c r="A865" s="42">
        <v>45423</v>
      </c>
      <c r="B865" s="53">
        <v>0.51944444444444504</v>
      </c>
      <c r="C865" t="s">
        <v>101</v>
      </c>
      <c r="D865" t="s">
        <v>48</v>
      </c>
      <c r="E865" t="s">
        <v>12</v>
      </c>
      <c r="F865" s="26">
        <v>3.5300000000000011</v>
      </c>
      <c r="G865" s="26">
        <v>11.73</v>
      </c>
      <c r="H865" s="26">
        <v>8.1999999999999993</v>
      </c>
    </row>
    <row r="866" spans="1:8" x14ac:dyDescent="0.3">
      <c r="A866" s="42">
        <v>45423</v>
      </c>
      <c r="B866" s="53">
        <v>0.52291666666666703</v>
      </c>
      <c r="C866" t="s">
        <v>166</v>
      </c>
      <c r="D866" t="s">
        <v>48</v>
      </c>
      <c r="E866" t="s">
        <v>12</v>
      </c>
      <c r="F866" s="26">
        <v>7.9899999999999984</v>
      </c>
      <c r="G866" s="26">
        <v>23.99</v>
      </c>
      <c r="H866" s="26">
        <v>16</v>
      </c>
    </row>
    <row r="867" spans="1:8" x14ac:dyDescent="0.3">
      <c r="A867" s="42">
        <v>45423</v>
      </c>
      <c r="B867" s="53">
        <v>0.52500000000000002</v>
      </c>
      <c r="C867" t="s">
        <v>84</v>
      </c>
      <c r="D867" t="s">
        <v>48</v>
      </c>
      <c r="E867" t="s">
        <v>12</v>
      </c>
      <c r="F867" s="26">
        <v>9.73</v>
      </c>
      <c r="G867" s="26">
        <v>22.71</v>
      </c>
      <c r="H867" s="26">
        <v>12.98</v>
      </c>
    </row>
    <row r="868" spans="1:8" x14ac:dyDescent="0.3">
      <c r="A868" s="42">
        <v>45423</v>
      </c>
      <c r="B868" s="53">
        <v>0.530555555555556</v>
      </c>
      <c r="C868" t="s">
        <v>67</v>
      </c>
      <c r="D868" t="s">
        <v>48</v>
      </c>
      <c r="E868" t="s">
        <v>12</v>
      </c>
      <c r="F868" s="26">
        <v>6.9300000000000015</v>
      </c>
      <c r="G868" s="26">
        <v>18.78</v>
      </c>
      <c r="H868" s="26">
        <v>11.85</v>
      </c>
    </row>
    <row r="869" spans="1:8" x14ac:dyDescent="0.3">
      <c r="A869" s="42">
        <v>45423</v>
      </c>
      <c r="B869" s="53">
        <v>0.53402777777777799</v>
      </c>
      <c r="C869" t="s">
        <v>127</v>
      </c>
      <c r="D869" t="s">
        <v>48</v>
      </c>
      <c r="E869" t="s">
        <v>12</v>
      </c>
      <c r="F869" s="26">
        <v>6.25</v>
      </c>
      <c r="G869" s="26">
        <v>17.66</v>
      </c>
      <c r="H869" s="26">
        <v>11.41</v>
      </c>
    </row>
    <row r="870" spans="1:8" x14ac:dyDescent="0.3">
      <c r="A870" s="42">
        <v>45423</v>
      </c>
      <c r="B870" s="53">
        <v>0.53472222222222199</v>
      </c>
      <c r="C870" t="s">
        <v>85</v>
      </c>
      <c r="D870" t="s">
        <v>48</v>
      </c>
      <c r="E870" t="s">
        <v>12</v>
      </c>
      <c r="F870" s="26">
        <v>7.7799999999999994</v>
      </c>
      <c r="G870" s="26">
        <v>20.149999999999999</v>
      </c>
      <c r="H870" s="26">
        <v>12.37</v>
      </c>
    </row>
    <row r="871" spans="1:8" x14ac:dyDescent="0.3">
      <c r="A871" s="42">
        <v>45423</v>
      </c>
      <c r="B871" s="53">
        <v>0.53541666666666698</v>
      </c>
      <c r="C871" t="s">
        <v>96</v>
      </c>
      <c r="D871" t="s">
        <v>48</v>
      </c>
      <c r="E871" t="s">
        <v>12</v>
      </c>
      <c r="F871" s="26">
        <v>2.4600000000000009</v>
      </c>
      <c r="G871" s="26">
        <v>10.73</v>
      </c>
      <c r="H871" s="26">
        <v>8.27</v>
      </c>
    </row>
    <row r="872" spans="1:8" x14ac:dyDescent="0.3">
      <c r="A872" s="42">
        <v>45423</v>
      </c>
      <c r="B872" s="53">
        <v>0.54236111111111096</v>
      </c>
      <c r="C872" t="s">
        <v>42</v>
      </c>
      <c r="D872" t="s">
        <v>48</v>
      </c>
      <c r="E872" t="s">
        <v>12</v>
      </c>
      <c r="F872" s="26">
        <v>8.1399999999999988</v>
      </c>
      <c r="G872" s="26">
        <v>21.06</v>
      </c>
      <c r="H872" s="26">
        <v>12.92</v>
      </c>
    </row>
    <row r="873" spans="1:8" x14ac:dyDescent="0.3">
      <c r="A873" s="42">
        <v>45423</v>
      </c>
      <c r="B873" s="53">
        <v>0.54374999999999996</v>
      </c>
      <c r="C873" t="s">
        <v>139</v>
      </c>
      <c r="D873" t="s">
        <v>48</v>
      </c>
      <c r="E873" t="s">
        <v>12</v>
      </c>
      <c r="F873" s="26">
        <v>8.4600000000000009</v>
      </c>
      <c r="G873" s="26">
        <v>21.01</v>
      </c>
      <c r="H873" s="26">
        <v>12.55</v>
      </c>
    </row>
    <row r="874" spans="1:8" x14ac:dyDescent="0.3">
      <c r="A874" s="42">
        <v>45423</v>
      </c>
      <c r="B874" s="53">
        <v>0.55138888888888904</v>
      </c>
      <c r="C874" t="s">
        <v>162</v>
      </c>
      <c r="D874" t="s">
        <v>48</v>
      </c>
      <c r="E874" t="s">
        <v>12</v>
      </c>
      <c r="F874" s="26">
        <v>10.190000000000001</v>
      </c>
      <c r="G874" s="26">
        <v>25.14</v>
      </c>
      <c r="H874" s="26">
        <v>14.95</v>
      </c>
    </row>
    <row r="875" spans="1:8" x14ac:dyDescent="0.3">
      <c r="A875" s="42">
        <v>45423</v>
      </c>
      <c r="B875" s="53">
        <v>0.55277777777777803</v>
      </c>
      <c r="C875" t="s">
        <v>51</v>
      </c>
      <c r="D875" t="s">
        <v>49</v>
      </c>
      <c r="E875" t="s">
        <v>12</v>
      </c>
      <c r="F875" s="26">
        <v>7.3699999999999992</v>
      </c>
      <c r="G875" s="26">
        <v>21.81</v>
      </c>
      <c r="H875" s="26">
        <v>14.44</v>
      </c>
    </row>
    <row r="876" spans="1:8" x14ac:dyDescent="0.3">
      <c r="A876" s="42">
        <v>45423</v>
      </c>
      <c r="B876" s="53">
        <v>0.54305555555555596</v>
      </c>
      <c r="C876" t="s">
        <v>41</v>
      </c>
      <c r="D876" t="s">
        <v>48</v>
      </c>
      <c r="E876" t="s">
        <v>12</v>
      </c>
      <c r="F876" s="26">
        <v>7.3500000000000014</v>
      </c>
      <c r="G876" s="26">
        <v>19.28</v>
      </c>
      <c r="H876" s="26">
        <v>11.93</v>
      </c>
    </row>
    <row r="877" spans="1:8" x14ac:dyDescent="0.3">
      <c r="A877" s="42">
        <v>45423</v>
      </c>
      <c r="B877" s="53">
        <v>0.56736111111111098</v>
      </c>
      <c r="C877" t="s">
        <v>65</v>
      </c>
      <c r="D877" t="s">
        <v>48</v>
      </c>
      <c r="E877" t="s">
        <v>12</v>
      </c>
      <c r="F877" s="26">
        <v>4.83</v>
      </c>
      <c r="G877" s="26">
        <v>15.72</v>
      </c>
      <c r="H877" s="26">
        <v>10.89</v>
      </c>
    </row>
    <row r="878" spans="1:8" x14ac:dyDescent="0.3">
      <c r="A878" s="42">
        <v>45423</v>
      </c>
      <c r="B878" s="53">
        <v>0.57291666666666696</v>
      </c>
      <c r="C878" t="s">
        <v>165</v>
      </c>
      <c r="D878" t="s">
        <v>48</v>
      </c>
      <c r="E878" t="s">
        <v>12</v>
      </c>
      <c r="F878" s="26">
        <v>5.9500000000000011</v>
      </c>
      <c r="G878" s="26">
        <v>21.07</v>
      </c>
      <c r="H878" s="26">
        <v>15.12</v>
      </c>
    </row>
    <row r="879" spans="1:8" x14ac:dyDescent="0.3">
      <c r="A879" s="42">
        <v>45423</v>
      </c>
      <c r="B879" s="53">
        <v>0.58125000000000004</v>
      </c>
      <c r="C879" t="s">
        <v>141</v>
      </c>
      <c r="D879" t="s">
        <v>48</v>
      </c>
      <c r="E879" t="s">
        <v>12</v>
      </c>
      <c r="F879" s="26">
        <v>3.2500000000000009</v>
      </c>
      <c r="G879" s="26">
        <v>9.64</v>
      </c>
      <c r="H879" s="26">
        <v>6.39</v>
      </c>
    </row>
    <row r="880" spans="1:8" x14ac:dyDescent="0.3">
      <c r="A880" s="42">
        <v>45423</v>
      </c>
      <c r="B880" s="53">
        <v>0.58125000000000004</v>
      </c>
      <c r="C880" t="s">
        <v>83</v>
      </c>
      <c r="D880" t="s">
        <v>48</v>
      </c>
      <c r="E880" t="s">
        <v>12</v>
      </c>
      <c r="F880" s="26">
        <v>7.7899999999999991</v>
      </c>
      <c r="G880" s="26">
        <v>19.399999999999999</v>
      </c>
      <c r="H880" s="26">
        <v>11.61</v>
      </c>
    </row>
    <row r="881" spans="1:8" x14ac:dyDescent="0.3">
      <c r="A881" s="42">
        <v>45423</v>
      </c>
      <c r="B881" s="53">
        <v>0.58125000000000004</v>
      </c>
      <c r="C881" t="s">
        <v>39</v>
      </c>
      <c r="D881" t="s">
        <v>48</v>
      </c>
      <c r="E881" t="s">
        <v>12</v>
      </c>
      <c r="F881" s="26">
        <v>7.370000000000001</v>
      </c>
      <c r="G881" s="26">
        <v>22.46</v>
      </c>
      <c r="H881" s="26">
        <v>15.09</v>
      </c>
    </row>
    <row r="882" spans="1:8" x14ac:dyDescent="0.3">
      <c r="A882" s="42">
        <v>45423</v>
      </c>
      <c r="B882" s="53">
        <v>0.58958333333333302</v>
      </c>
      <c r="C882" t="s">
        <v>95</v>
      </c>
      <c r="D882" t="s">
        <v>48</v>
      </c>
      <c r="E882" t="s">
        <v>12</v>
      </c>
      <c r="F882" s="26">
        <v>6.48</v>
      </c>
      <c r="G882" s="26">
        <v>21.12</v>
      </c>
      <c r="H882" s="26">
        <v>14.64</v>
      </c>
    </row>
    <row r="883" spans="1:8" x14ac:dyDescent="0.3">
      <c r="A883" s="42">
        <v>45423</v>
      </c>
      <c r="B883" s="53">
        <v>0.59097222222222201</v>
      </c>
      <c r="C883" t="s">
        <v>173</v>
      </c>
      <c r="D883" t="s">
        <v>48</v>
      </c>
      <c r="E883" t="s">
        <v>12</v>
      </c>
      <c r="F883" s="26">
        <v>7.7799999999999994</v>
      </c>
      <c r="G883" s="26">
        <v>21.15</v>
      </c>
      <c r="H883" s="26">
        <v>13.37</v>
      </c>
    </row>
    <row r="884" spans="1:8" x14ac:dyDescent="0.3">
      <c r="A884" s="42">
        <v>45423</v>
      </c>
      <c r="B884" s="53">
        <v>0.59583333333333299</v>
      </c>
      <c r="C884" t="s">
        <v>59</v>
      </c>
      <c r="D884" t="s">
        <v>48</v>
      </c>
      <c r="E884" t="s">
        <v>12</v>
      </c>
      <c r="F884" s="26">
        <v>2.6400000000000006</v>
      </c>
      <c r="G884" s="26">
        <v>10.4</v>
      </c>
      <c r="H884" s="26">
        <v>7.76</v>
      </c>
    </row>
    <row r="885" spans="1:8" x14ac:dyDescent="0.3">
      <c r="A885" s="42">
        <v>45423</v>
      </c>
      <c r="B885" s="53">
        <v>0.59791666666666698</v>
      </c>
      <c r="C885" t="s">
        <v>123</v>
      </c>
      <c r="D885" t="s">
        <v>48</v>
      </c>
      <c r="E885" t="s">
        <v>12</v>
      </c>
      <c r="F885" s="26">
        <v>8.09</v>
      </c>
      <c r="G885" s="26">
        <v>19.09</v>
      </c>
      <c r="H885" s="26">
        <v>11</v>
      </c>
    </row>
    <row r="886" spans="1:8" x14ac:dyDescent="0.3">
      <c r="A886" s="42">
        <v>45423</v>
      </c>
      <c r="B886" s="53">
        <v>0.59930555555555598</v>
      </c>
      <c r="C886" t="s">
        <v>68</v>
      </c>
      <c r="D886" t="s">
        <v>48</v>
      </c>
      <c r="E886" t="s">
        <v>12</v>
      </c>
      <c r="F886" s="26">
        <v>5.93</v>
      </c>
      <c r="G886" s="26">
        <v>18.97</v>
      </c>
      <c r="H886" s="26">
        <v>13.04</v>
      </c>
    </row>
    <row r="887" spans="1:8" x14ac:dyDescent="0.3">
      <c r="A887" s="42">
        <v>45423</v>
      </c>
      <c r="B887" s="53">
        <v>0.59930555555555598</v>
      </c>
      <c r="C887" t="s">
        <v>50</v>
      </c>
      <c r="D887" t="s">
        <v>49</v>
      </c>
      <c r="E887" t="s">
        <v>12</v>
      </c>
      <c r="F887" s="26">
        <v>11.200000000000001</v>
      </c>
      <c r="G887" s="26">
        <v>26.42</v>
      </c>
      <c r="H887" s="26">
        <v>15.22</v>
      </c>
    </row>
    <row r="888" spans="1:8" x14ac:dyDescent="0.3">
      <c r="A888" s="42">
        <v>45423</v>
      </c>
      <c r="B888" s="53">
        <v>0.60763888888888895</v>
      </c>
      <c r="C888" t="s">
        <v>102</v>
      </c>
      <c r="D888" t="s">
        <v>48</v>
      </c>
      <c r="E888" t="s">
        <v>12</v>
      </c>
      <c r="F888" s="26">
        <v>2.6499999999999986</v>
      </c>
      <c r="G888" s="26">
        <v>10.78</v>
      </c>
      <c r="H888" s="26">
        <v>8.1300000000000008</v>
      </c>
    </row>
    <row r="889" spans="1:8" x14ac:dyDescent="0.3">
      <c r="A889" s="42">
        <v>45423</v>
      </c>
      <c r="B889" s="53">
        <v>0.60763888888888895</v>
      </c>
      <c r="C889" t="s">
        <v>156</v>
      </c>
      <c r="D889" t="s">
        <v>48</v>
      </c>
      <c r="E889" t="s">
        <v>12</v>
      </c>
      <c r="F889" s="26">
        <v>2.4400000000000004</v>
      </c>
      <c r="G889" s="26">
        <v>10.31</v>
      </c>
      <c r="H889" s="26">
        <v>7.87</v>
      </c>
    </row>
    <row r="890" spans="1:8" x14ac:dyDescent="0.3">
      <c r="A890" s="42">
        <v>45423</v>
      </c>
      <c r="B890" s="53">
        <v>0.60833333333333295</v>
      </c>
      <c r="C890" t="s">
        <v>71</v>
      </c>
      <c r="D890" t="s">
        <v>48</v>
      </c>
      <c r="E890" t="s">
        <v>12</v>
      </c>
      <c r="F890" s="26">
        <v>4.5199999999999996</v>
      </c>
      <c r="G890" s="26">
        <v>17.59</v>
      </c>
      <c r="H890" s="26">
        <v>13.07</v>
      </c>
    </row>
    <row r="891" spans="1:8" x14ac:dyDescent="0.3">
      <c r="A891" s="42">
        <v>45423</v>
      </c>
      <c r="B891" s="53">
        <v>0.61250000000000004</v>
      </c>
      <c r="C891" t="s">
        <v>73</v>
      </c>
      <c r="D891" t="s">
        <v>49</v>
      </c>
      <c r="E891" t="s">
        <v>12</v>
      </c>
      <c r="F891" s="26">
        <v>6.3500000000000014</v>
      </c>
      <c r="G891" s="26">
        <v>19.100000000000001</v>
      </c>
      <c r="H891" s="26">
        <v>12.75</v>
      </c>
    </row>
    <row r="892" spans="1:8" x14ac:dyDescent="0.3">
      <c r="A892" s="42">
        <v>45423</v>
      </c>
      <c r="B892" s="53">
        <v>0.61319444444444504</v>
      </c>
      <c r="C892" t="s">
        <v>86</v>
      </c>
      <c r="D892" t="s">
        <v>48</v>
      </c>
      <c r="E892" t="s">
        <v>12</v>
      </c>
      <c r="F892" s="26">
        <v>6.85</v>
      </c>
      <c r="G892" s="26">
        <v>18.61</v>
      </c>
      <c r="H892" s="26">
        <v>11.76</v>
      </c>
    </row>
    <row r="893" spans="1:8" x14ac:dyDescent="0.3">
      <c r="A893" s="42">
        <v>45423</v>
      </c>
      <c r="B893" s="53">
        <v>0.61458333333333304</v>
      </c>
      <c r="C893" t="s">
        <v>43</v>
      </c>
      <c r="D893" t="s">
        <v>48</v>
      </c>
      <c r="E893" t="s">
        <v>12</v>
      </c>
      <c r="F893" s="26">
        <v>3.5299999999999994</v>
      </c>
      <c r="G893" s="26">
        <v>15.37</v>
      </c>
      <c r="H893" s="26">
        <v>11.84</v>
      </c>
    </row>
    <row r="894" spans="1:8" x14ac:dyDescent="0.3">
      <c r="A894" s="42">
        <v>45423</v>
      </c>
      <c r="B894" s="53">
        <v>0.61666666666666703</v>
      </c>
      <c r="C894" t="s">
        <v>63</v>
      </c>
      <c r="D894" t="s">
        <v>49</v>
      </c>
      <c r="E894" t="s">
        <v>12</v>
      </c>
      <c r="F894" s="26">
        <v>6.9799999999999986</v>
      </c>
      <c r="G894" s="26">
        <v>19.2</v>
      </c>
      <c r="H894" s="26">
        <v>12.22</v>
      </c>
    </row>
    <row r="895" spans="1:8" x14ac:dyDescent="0.3">
      <c r="A895" s="42">
        <v>45423</v>
      </c>
      <c r="B895" s="53">
        <v>0.61875000000000002</v>
      </c>
      <c r="C895" t="s">
        <v>40</v>
      </c>
      <c r="D895" t="s">
        <v>48</v>
      </c>
      <c r="E895" t="s">
        <v>12</v>
      </c>
      <c r="F895" s="26">
        <v>6.5299999999999994</v>
      </c>
      <c r="G895" s="26">
        <v>21.61</v>
      </c>
      <c r="H895" s="26">
        <v>15.08</v>
      </c>
    </row>
    <row r="896" spans="1:8" x14ac:dyDescent="0.3">
      <c r="A896" s="42">
        <v>45423</v>
      </c>
      <c r="B896" s="53">
        <v>0.62291666666666701</v>
      </c>
      <c r="C896" t="s">
        <v>140</v>
      </c>
      <c r="D896" t="s">
        <v>49</v>
      </c>
      <c r="E896" t="s">
        <v>12</v>
      </c>
      <c r="F896" s="26">
        <v>5.3599999999999994</v>
      </c>
      <c r="G896" s="26">
        <v>16.72</v>
      </c>
      <c r="H896" s="26">
        <v>11.36</v>
      </c>
    </row>
    <row r="897" spans="1:8" x14ac:dyDescent="0.3">
      <c r="A897" s="42">
        <v>45423</v>
      </c>
      <c r="B897" s="53">
        <v>0.624305555555556</v>
      </c>
      <c r="C897" t="s">
        <v>148</v>
      </c>
      <c r="D897" t="s">
        <v>48</v>
      </c>
      <c r="E897" t="s">
        <v>12</v>
      </c>
      <c r="F897" s="26">
        <v>3.16</v>
      </c>
      <c r="G897" s="26">
        <v>14.68</v>
      </c>
      <c r="H897" s="26">
        <v>11.52</v>
      </c>
    </row>
    <row r="898" spans="1:8" x14ac:dyDescent="0.3">
      <c r="A898" s="42">
        <v>45423</v>
      </c>
      <c r="B898" s="53">
        <v>0.624305555555556</v>
      </c>
      <c r="C898" t="s">
        <v>135</v>
      </c>
      <c r="D898" t="s">
        <v>48</v>
      </c>
      <c r="E898" t="s">
        <v>12</v>
      </c>
      <c r="F898" s="26">
        <v>3.9299999999999997</v>
      </c>
      <c r="G898" s="26">
        <v>16.86</v>
      </c>
      <c r="H898" s="26">
        <v>12.93</v>
      </c>
    </row>
    <row r="899" spans="1:8" x14ac:dyDescent="0.3">
      <c r="A899" s="42">
        <v>45423</v>
      </c>
      <c r="B899" s="53">
        <v>0.62916666666666698</v>
      </c>
      <c r="C899" t="s">
        <v>58</v>
      </c>
      <c r="D899" t="s">
        <v>49</v>
      </c>
      <c r="E899" t="s">
        <v>12</v>
      </c>
      <c r="F899" s="26">
        <v>5.0599999999999987</v>
      </c>
      <c r="G899" s="26">
        <v>17.54</v>
      </c>
      <c r="H899" s="26">
        <v>12.48</v>
      </c>
    </row>
    <row r="900" spans="1:8" x14ac:dyDescent="0.3">
      <c r="A900" s="42">
        <v>45423</v>
      </c>
      <c r="B900" s="53">
        <v>0.63888888888888895</v>
      </c>
      <c r="C900" t="s">
        <v>176</v>
      </c>
      <c r="D900" t="s">
        <v>48</v>
      </c>
      <c r="E900" t="s">
        <v>12</v>
      </c>
      <c r="F900" s="26">
        <v>4.4200000000000017</v>
      </c>
      <c r="G900" s="26">
        <v>16.190000000000001</v>
      </c>
      <c r="H900" s="26">
        <v>11.77</v>
      </c>
    </row>
    <row r="901" spans="1:8" x14ac:dyDescent="0.3">
      <c r="A901" s="42">
        <v>45423</v>
      </c>
      <c r="B901" s="53">
        <v>0.64513888888888904</v>
      </c>
      <c r="C901" t="s">
        <v>72</v>
      </c>
      <c r="D901" t="s">
        <v>48</v>
      </c>
      <c r="E901" t="s">
        <v>12</v>
      </c>
      <c r="F901" s="26">
        <v>4.01</v>
      </c>
      <c r="G901" s="26">
        <v>15.61</v>
      </c>
      <c r="H901" s="26">
        <v>11.6</v>
      </c>
    </row>
    <row r="902" spans="1:8" x14ac:dyDescent="0.3">
      <c r="A902" s="42">
        <v>45423</v>
      </c>
      <c r="B902" s="53">
        <v>0.64583333333333304</v>
      </c>
      <c r="C902" t="s">
        <v>119</v>
      </c>
      <c r="D902" t="s">
        <v>48</v>
      </c>
      <c r="E902" t="s">
        <v>12</v>
      </c>
      <c r="F902" s="26">
        <v>5.7899999999999991</v>
      </c>
      <c r="G902" s="26">
        <v>18.72</v>
      </c>
      <c r="H902" s="26">
        <v>12.93</v>
      </c>
    </row>
    <row r="903" spans="1:8" x14ac:dyDescent="0.3">
      <c r="A903" s="42">
        <v>45423</v>
      </c>
      <c r="B903" s="53">
        <v>0.65</v>
      </c>
      <c r="C903" t="s">
        <v>99</v>
      </c>
      <c r="D903" t="s">
        <v>55</v>
      </c>
      <c r="E903" t="s">
        <v>38</v>
      </c>
      <c r="F903" s="26">
        <v>2</v>
      </c>
      <c r="G903" s="26">
        <v>9.43</v>
      </c>
      <c r="H903" s="26">
        <v>7.43</v>
      </c>
    </row>
    <row r="904" spans="1:8" x14ac:dyDescent="0.3">
      <c r="A904" s="42">
        <v>45423</v>
      </c>
      <c r="B904" s="53">
        <v>0.65486111111111101</v>
      </c>
      <c r="C904" t="s">
        <v>91</v>
      </c>
      <c r="D904" t="s">
        <v>49</v>
      </c>
      <c r="E904" t="s">
        <v>12</v>
      </c>
      <c r="F904" s="26">
        <v>4.6399999999999988</v>
      </c>
      <c r="G904" s="26">
        <v>16.329999999999998</v>
      </c>
      <c r="H904" s="26">
        <v>11.69</v>
      </c>
    </row>
    <row r="905" spans="1:8" x14ac:dyDescent="0.3">
      <c r="A905" s="42">
        <v>45423</v>
      </c>
      <c r="B905" s="53">
        <v>0.656944444444444</v>
      </c>
      <c r="C905" t="s">
        <v>168</v>
      </c>
      <c r="D905" t="s">
        <v>55</v>
      </c>
      <c r="E905" t="s">
        <v>38</v>
      </c>
      <c r="F905" s="26">
        <v>2.2400000000000002</v>
      </c>
      <c r="G905" s="26">
        <v>9.7200000000000006</v>
      </c>
      <c r="H905" s="26">
        <v>7.48</v>
      </c>
    </row>
    <row r="906" spans="1:8" x14ac:dyDescent="0.3">
      <c r="A906" s="42">
        <v>45423</v>
      </c>
      <c r="B906" s="53">
        <v>0.66597222222222197</v>
      </c>
      <c r="C906" t="s">
        <v>69</v>
      </c>
      <c r="D906" t="s">
        <v>48</v>
      </c>
      <c r="E906" t="s">
        <v>12</v>
      </c>
      <c r="F906" s="26">
        <v>9.23</v>
      </c>
      <c r="G906" s="26">
        <v>21.12</v>
      </c>
      <c r="H906" s="26">
        <v>11.89</v>
      </c>
    </row>
    <row r="907" spans="1:8" x14ac:dyDescent="0.3">
      <c r="A907" s="42">
        <v>45423</v>
      </c>
      <c r="B907" s="53">
        <v>0.67430555555555605</v>
      </c>
      <c r="C907" t="s">
        <v>100</v>
      </c>
      <c r="D907" t="s">
        <v>48</v>
      </c>
      <c r="E907" t="s">
        <v>12</v>
      </c>
      <c r="F907" s="26">
        <v>8.4699999999999989</v>
      </c>
      <c r="G907" s="26">
        <v>21.52</v>
      </c>
      <c r="H907" s="26">
        <v>13.05</v>
      </c>
    </row>
    <row r="908" spans="1:8" x14ac:dyDescent="0.3">
      <c r="A908" s="42">
        <v>45423</v>
      </c>
      <c r="B908" s="53">
        <v>0.686805555555556</v>
      </c>
      <c r="C908" t="s">
        <v>70</v>
      </c>
      <c r="D908" t="s">
        <v>48</v>
      </c>
      <c r="E908" t="s">
        <v>12</v>
      </c>
      <c r="F908" s="26">
        <v>7.0300000000000011</v>
      </c>
      <c r="G908" s="26">
        <v>22.12</v>
      </c>
      <c r="H908" s="26">
        <v>15.09</v>
      </c>
    </row>
    <row r="909" spans="1:8" x14ac:dyDescent="0.3">
      <c r="A909" s="42">
        <v>45423</v>
      </c>
      <c r="B909" s="53">
        <v>0.69236111111111098</v>
      </c>
      <c r="C909" t="s">
        <v>101</v>
      </c>
      <c r="D909" t="s">
        <v>48</v>
      </c>
      <c r="E909" t="s">
        <v>12</v>
      </c>
      <c r="F909" s="26">
        <v>2.25</v>
      </c>
      <c r="G909" s="26">
        <v>10.45</v>
      </c>
      <c r="H909" s="26">
        <v>8.1999999999999993</v>
      </c>
    </row>
    <row r="910" spans="1:8" x14ac:dyDescent="0.3">
      <c r="A910" s="42">
        <v>45423</v>
      </c>
      <c r="B910" s="53">
        <v>0.70069444444444395</v>
      </c>
      <c r="C910" t="s">
        <v>54</v>
      </c>
      <c r="D910" t="s">
        <v>49</v>
      </c>
      <c r="E910" t="s">
        <v>12</v>
      </c>
      <c r="F910" s="26">
        <v>6.5900000000000016</v>
      </c>
      <c r="G910" s="26">
        <v>18.96</v>
      </c>
      <c r="H910" s="26">
        <v>12.37</v>
      </c>
    </row>
    <row r="911" spans="1:8" x14ac:dyDescent="0.3">
      <c r="A911" s="42">
        <v>45423</v>
      </c>
      <c r="B911" s="53">
        <v>0.71666666666666701</v>
      </c>
      <c r="C911" t="s">
        <v>133</v>
      </c>
      <c r="D911" t="s">
        <v>55</v>
      </c>
      <c r="E911" t="s">
        <v>38</v>
      </c>
      <c r="F911" s="26">
        <v>2.6399999999999997</v>
      </c>
      <c r="G911" s="26">
        <v>10.08</v>
      </c>
      <c r="H911" s="26">
        <v>7.44</v>
      </c>
    </row>
    <row r="912" spans="1:8" x14ac:dyDescent="0.3">
      <c r="A912" s="42">
        <v>45423</v>
      </c>
      <c r="B912" s="53">
        <v>0.73055555555555596</v>
      </c>
      <c r="C912" t="s">
        <v>128</v>
      </c>
      <c r="D912" t="s">
        <v>55</v>
      </c>
      <c r="E912" t="s">
        <v>38</v>
      </c>
      <c r="F912" s="26">
        <v>2.7900000000000009</v>
      </c>
      <c r="G912" s="26">
        <v>10.220000000000001</v>
      </c>
      <c r="H912" s="26">
        <v>7.43</v>
      </c>
    </row>
    <row r="913" spans="1:8" x14ac:dyDescent="0.3">
      <c r="A913" s="42">
        <v>45424</v>
      </c>
      <c r="B913" s="53">
        <v>0.358333333333333</v>
      </c>
      <c r="C913" t="s">
        <v>41</v>
      </c>
      <c r="D913" t="s">
        <v>48</v>
      </c>
      <c r="E913" t="s">
        <v>12</v>
      </c>
      <c r="F913" s="26">
        <v>6.2799999999999994</v>
      </c>
      <c r="G913" s="26">
        <v>18.13</v>
      </c>
      <c r="H913" s="26">
        <v>11.85</v>
      </c>
    </row>
    <row r="914" spans="1:8" x14ac:dyDescent="0.3">
      <c r="A914" s="42">
        <v>45424</v>
      </c>
      <c r="B914" s="53">
        <v>0.38750000000000001</v>
      </c>
      <c r="C914" t="s">
        <v>42</v>
      </c>
      <c r="D914" t="s">
        <v>48</v>
      </c>
      <c r="E914" t="s">
        <v>12</v>
      </c>
      <c r="F914" s="26">
        <v>7.23</v>
      </c>
      <c r="G914" s="26">
        <v>20.21</v>
      </c>
      <c r="H914" s="26">
        <v>12.98</v>
      </c>
    </row>
    <row r="915" spans="1:8" x14ac:dyDescent="0.3">
      <c r="A915" s="42">
        <v>45424</v>
      </c>
      <c r="B915" s="53">
        <v>0.38750000000000001</v>
      </c>
      <c r="C915" t="s">
        <v>59</v>
      </c>
      <c r="D915" t="s">
        <v>48</v>
      </c>
      <c r="E915" t="s">
        <v>12</v>
      </c>
      <c r="F915" s="26">
        <v>3.1900000000000004</v>
      </c>
      <c r="G915" s="26">
        <v>11.13</v>
      </c>
      <c r="H915" s="26">
        <v>7.94</v>
      </c>
    </row>
    <row r="916" spans="1:8" x14ac:dyDescent="0.3">
      <c r="A916" s="42">
        <v>45424</v>
      </c>
      <c r="B916" s="53">
        <v>0.39236111111111099</v>
      </c>
      <c r="C916" t="s">
        <v>65</v>
      </c>
      <c r="D916" t="s">
        <v>48</v>
      </c>
      <c r="E916" t="s">
        <v>12</v>
      </c>
      <c r="F916" s="26">
        <v>6.1399999999999988</v>
      </c>
      <c r="G916" s="26">
        <v>17.47</v>
      </c>
      <c r="H916" s="26">
        <v>11.33</v>
      </c>
    </row>
    <row r="917" spans="1:8" x14ac:dyDescent="0.3">
      <c r="A917" s="42">
        <v>45424</v>
      </c>
      <c r="B917" s="53">
        <v>0.39305555555555599</v>
      </c>
      <c r="C917" t="s">
        <v>50</v>
      </c>
      <c r="D917" t="s">
        <v>49</v>
      </c>
      <c r="E917" t="s">
        <v>12</v>
      </c>
      <c r="F917" s="26">
        <v>10.889999999999999</v>
      </c>
      <c r="G917" s="26">
        <v>26.58</v>
      </c>
      <c r="H917" s="26">
        <v>15.69</v>
      </c>
    </row>
    <row r="918" spans="1:8" x14ac:dyDescent="0.3">
      <c r="A918" s="42">
        <v>45424</v>
      </c>
      <c r="B918" s="53">
        <v>0.39861111111111103</v>
      </c>
      <c r="C918" t="s">
        <v>63</v>
      </c>
      <c r="D918" t="s">
        <v>49</v>
      </c>
      <c r="E918" t="s">
        <v>12</v>
      </c>
      <c r="F918" s="26">
        <v>8.65</v>
      </c>
      <c r="G918" s="26">
        <v>21.32</v>
      </c>
      <c r="H918" s="26">
        <v>12.67</v>
      </c>
    </row>
    <row r="919" spans="1:8" x14ac:dyDescent="0.3">
      <c r="A919" s="42">
        <v>45424</v>
      </c>
      <c r="B919" s="53">
        <v>0.40486111111111101</v>
      </c>
      <c r="C919" t="s">
        <v>126</v>
      </c>
      <c r="D919" t="s">
        <v>48</v>
      </c>
      <c r="E919" t="s">
        <v>12</v>
      </c>
      <c r="F919" s="26">
        <v>4.26</v>
      </c>
      <c r="G919" s="26">
        <v>12.32</v>
      </c>
      <c r="H919" s="26">
        <v>8.06</v>
      </c>
    </row>
    <row r="920" spans="1:8" x14ac:dyDescent="0.3">
      <c r="A920" s="42">
        <v>45424</v>
      </c>
      <c r="B920" s="53">
        <v>0.40763888888888899</v>
      </c>
      <c r="C920" t="s">
        <v>51</v>
      </c>
      <c r="D920" t="s">
        <v>49</v>
      </c>
      <c r="E920" t="s">
        <v>12</v>
      </c>
      <c r="F920" s="26">
        <v>10.219999999999999</v>
      </c>
      <c r="G920" s="26">
        <v>24.77</v>
      </c>
      <c r="H920" s="26">
        <v>14.55</v>
      </c>
    </row>
    <row r="921" spans="1:8" x14ac:dyDescent="0.3">
      <c r="A921" s="42">
        <v>45424</v>
      </c>
      <c r="B921" s="53">
        <v>0.41527777777777802</v>
      </c>
      <c r="C921" t="s">
        <v>73</v>
      </c>
      <c r="D921" t="s">
        <v>49</v>
      </c>
      <c r="E921" t="s">
        <v>12</v>
      </c>
      <c r="F921" s="26">
        <v>6.84</v>
      </c>
      <c r="G921" s="26">
        <v>20.11</v>
      </c>
      <c r="H921" s="26">
        <v>13.27</v>
      </c>
    </row>
    <row r="922" spans="1:8" x14ac:dyDescent="0.3">
      <c r="A922" s="42">
        <v>45424</v>
      </c>
      <c r="B922" s="53">
        <v>0.41666666666666702</v>
      </c>
      <c r="C922" t="s">
        <v>96</v>
      </c>
      <c r="D922" t="s">
        <v>48</v>
      </c>
      <c r="E922" t="s">
        <v>12</v>
      </c>
      <c r="F922" s="26">
        <v>3.4800000000000004</v>
      </c>
      <c r="G922" s="26">
        <v>11.96</v>
      </c>
      <c r="H922" s="26">
        <v>8.48</v>
      </c>
    </row>
    <row r="923" spans="1:8" x14ac:dyDescent="0.3">
      <c r="A923" s="42">
        <v>45424</v>
      </c>
      <c r="B923" s="53">
        <v>0.422916666666667</v>
      </c>
      <c r="C923" t="s">
        <v>68</v>
      </c>
      <c r="D923" t="s">
        <v>48</v>
      </c>
      <c r="E923" t="s">
        <v>12</v>
      </c>
      <c r="F923" s="26">
        <v>7.3199999999999985</v>
      </c>
      <c r="G923" s="26">
        <v>20.88</v>
      </c>
      <c r="H923" s="26">
        <v>13.56</v>
      </c>
    </row>
    <row r="924" spans="1:8" x14ac:dyDescent="0.3">
      <c r="A924" s="42">
        <v>45424</v>
      </c>
      <c r="B924" s="53">
        <v>0.42361111111111099</v>
      </c>
      <c r="C924" t="s">
        <v>102</v>
      </c>
      <c r="D924" t="s">
        <v>48</v>
      </c>
      <c r="E924" t="s">
        <v>12</v>
      </c>
      <c r="F924" s="26">
        <v>4.7799999999999994</v>
      </c>
      <c r="G924" s="26">
        <v>13.27</v>
      </c>
      <c r="H924" s="26">
        <v>8.49</v>
      </c>
    </row>
    <row r="925" spans="1:8" x14ac:dyDescent="0.3">
      <c r="A925" s="42">
        <v>45424</v>
      </c>
      <c r="B925" s="53">
        <v>0.42569444444444399</v>
      </c>
      <c r="C925" t="s">
        <v>86</v>
      </c>
      <c r="D925" t="s">
        <v>48</v>
      </c>
      <c r="E925" t="s">
        <v>12</v>
      </c>
      <c r="F925" s="26">
        <v>6.4599999999999991</v>
      </c>
      <c r="G925" s="26">
        <v>18.86</v>
      </c>
      <c r="H925" s="26">
        <v>12.4</v>
      </c>
    </row>
    <row r="926" spans="1:8" x14ac:dyDescent="0.3">
      <c r="A926" s="42">
        <v>45424</v>
      </c>
      <c r="B926" s="53">
        <v>0.42569444444444399</v>
      </c>
      <c r="C926" t="s">
        <v>95</v>
      </c>
      <c r="D926" t="s">
        <v>48</v>
      </c>
      <c r="E926" t="s">
        <v>12</v>
      </c>
      <c r="F926" s="26">
        <v>9.9499999999999993</v>
      </c>
      <c r="G926" s="26">
        <v>25.2</v>
      </c>
      <c r="H926" s="26">
        <v>15.25</v>
      </c>
    </row>
    <row r="927" spans="1:8" x14ac:dyDescent="0.3">
      <c r="A927" s="42">
        <v>45424</v>
      </c>
      <c r="B927" s="53">
        <v>0.42986111111111103</v>
      </c>
      <c r="C927" t="s">
        <v>167</v>
      </c>
      <c r="D927" t="s">
        <v>49</v>
      </c>
      <c r="E927" t="s">
        <v>12</v>
      </c>
      <c r="F927" s="26">
        <v>5.990000000000002</v>
      </c>
      <c r="G927" s="26">
        <v>17.010000000000002</v>
      </c>
      <c r="H927" s="26">
        <v>11.02</v>
      </c>
    </row>
    <row r="928" spans="1:8" x14ac:dyDescent="0.3">
      <c r="A928" s="42">
        <v>45424</v>
      </c>
      <c r="B928" s="53">
        <v>0.43125000000000002</v>
      </c>
      <c r="C928" t="s">
        <v>82</v>
      </c>
      <c r="D928" t="s">
        <v>48</v>
      </c>
      <c r="E928" t="s">
        <v>12</v>
      </c>
      <c r="F928" s="26">
        <v>7.8500000000000014</v>
      </c>
      <c r="G928" s="26">
        <v>21.42</v>
      </c>
      <c r="H928" s="26">
        <v>13.57</v>
      </c>
    </row>
    <row r="929" spans="1:8" x14ac:dyDescent="0.3">
      <c r="A929" s="42">
        <v>45424</v>
      </c>
      <c r="B929" s="53">
        <v>0.43541666666666701</v>
      </c>
      <c r="C929" t="s">
        <v>71</v>
      </c>
      <c r="D929" t="s">
        <v>48</v>
      </c>
      <c r="E929" t="s">
        <v>12</v>
      </c>
      <c r="F929" s="26">
        <v>5.509999999999998</v>
      </c>
      <c r="G929" s="26">
        <v>19.309999999999999</v>
      </c>
      <c r="H929" s="26">
        <v>13.8</v>
      </c>
    </row>
    <row r="930" spans="1:8" x14ac:dyDescent="0.3">
      <c r="A930" s="42">
        <v>45424</v>
      </c>
      <c r="B930" s="53">
        <v>0.452083333333333</v>
      </c>
      <c r="C930" t="s">
        <v>58</v>
      </c>
      <c r="D930" t="s">
        <v>49</v>
      </c>
      <c r="E930" t="s">
        <v>12</v>
      </c>
      <c r="F930" s="26">
        <v>7.17</v>
      </c>
      <c r="G930" s="26">
        <v>19.86</v>
      </c>
      <c r="H930" s="26">
        <v>12.69</v>
      </c>
    </row>
    <row r="931" spans="1:8" x14ac:dyDescent="0.3">
      <c r="A931" s="42">
        <v>45424</v>
      </c>
      <c r="B931" s="53">
        <v>0.45555555555555599</v>
      </c>
      <c r="C931" t="s">
        <v>39</v>
      </c>
      <c r="D931" t="s">
        <v>48</v>
      </c>
      <c r="E931" t="s">
        <v>12</v>
      </c>
      <c r="F931" s="26">
        <v>9.84</v>
      </c>
      <c r="G931" s="26">
        <v>25.95</v>
      </c>
      <c r="H931" s="26">
        <v>16.11</v>
      </c>
    </row>
    <row r="932" spans="1:8" x14ac:dyDescent="0.3">
      <c r="A932" s="42">
        <v>45424</v>
      </c>
      <c r="B932" s="53">
        <v>0.45624999999999999</v>
      </c>
      <c r="C932" t="s">
        <v>134</v>
      </c>
      <c r="D932" t="s">
        <v>48</v>
      </c>
      <c r="E932" t="s">
        <v>12</v>
      </c>
      <c r="F932" s="26">
        <v>8.4499999999999993</v>
      </c>
      <c r="G932" s="26">
        <v>23.93</v>
      </c>
      <c r="H932" s="26">
        <v>15.48</v>
      </c>
    </row>
    <row r="933" spans="1:8" x14ac:dyDescent="0.3">
      <c r="A933" s="42">
        <v>45424</v>
      </c>
      <c r="B933" s="53">
        <v>0.46180555555555602</v>
      </c>
      <c r="C933" t="s">
        <v>165</v>
      </c>
      <c r="D933" t="s">
        <v>48</v>
      </c>
      <c r="E933" t="s">
        <v>12</v>
      </c>
      <c r="F933" s="26">
        <v>8.9700000000000024</v>
      </c>
      <c r="G933" s="26">
        <v>24.92</v>
      </c>
      <c r="H933" s="26">
        <v>15.95</v>
      </c>
    </row>
    <row r="934" spans="1:8" x14ac:dyDescent="0.3">
      <c r="A934" s="42">
        <v>45424</v>
      </c>
      <c r="B934" s="53">
        <v>0.46527777777777801</v>
      </c>
      <c r="C934" t="s">
        <v>148</v>
      </c>
      <c r="D934" t="s">
        <v>48</v>
      </c>
      <c r="E934" t="s">
        <v>12</v>
      </c>
      <c r="F934" s="26">
        <v>5.5599999999999987</v>
      </c>
      <c r="G934" s="26">
        <v>17.72</v>
      </c>
      <c r="H934" s="26">
        <v>12.16</v>
      </c>
    </row>
    <row r="935" spans="1:8" x14ac:dyDescent="0.3">
      <c r="A935" s="42">
        <v>45424</v>
      </c>
      <c r="B935" s="53">
        <v>0.47291666666666698</v>
      </c>
      <c r="C935" t="s">
        <v>69</v>
      </c>
      <c r="D935" t="s">
        <v>48</v>
      </c>
      <c r="E935" t="s">
        <v>12</v>
      </c>
      <c r="F935" s="26">
        <v>8.06</v>
      </c>
      <c r="G935" s="26">
        <v>20.39</v>
      </c>
      <c r="H935" s="26">
        <v>12.33</v>
      </c>
    </row>
    <row r="936" spans="1:8" x14ac:dyDescent="0.3">
      <c r="A936" s="42">
        <v>45424</v>
      </c>
      <c r="B936" s="53">
        <v>0.47499999999999998</v>
      </c>
      <c r="C936" t="s">
        <v>40</v>
      </c>
      <c r="D936" t="s">
        <v>48</v>
      </c>
      <c r="E936" t="s">
        <v>12</v>
      </c>
      <c r="F936" s="26">
        <v>10.66</v>
      </c>
      <c r="G936" s="26">
        <v>26.7</v>
      </c>
      <c r="H936" s="26">
        <v>16.04</v>
      </c>
    </row>
    <row r="937" spans="1:8" x14ac:dyDescent="0.3">
      <c r="A937" s="42">
        <v>45424</v>
      </c>
      <c r="B937" s="53">
        <v>0.47916666666666702</v>
      </c>
      <c r="C937" t="s">
        <v>64</v>
      </c>
      <c r="D937" t="s">
        <v>48</v>
      </c>
      <c r="E937" t="s">
        <v>12</v>
      </c>
      <c r="F937" s="26">
        <v>11.69</v>
      </c>
      <c r="G937" s="26">
        <v>26.95</v>
      </c>
      <c r="H937" s="26">
        <v>15.26</v>
      </c>
    </row>
    <row r="938" spans="1:8" x14ac:dyDescent="0.3">
      <c r="A938" s="42">
        <v>45424</v>
      </c>
      <c r="B938" s="53">
        <v>0.48194444444444401</v>
      </c>
      <c r="C938" t="s">
        <v>103</v>
      </c>
      <c r="D938" t="s">
        <v>49</v>
      </c>
      <c r="E938" t="s">
        <v>12</v>
      </c>
      <c r="F938" s="26">
        <v>11.86</v>
      </c>
      <c r="G938" s="26">
        <v>26.66</v>
      </c>
      <c r="H938" s="26">
        <v>14.8</v>
      </c>
    </row>
    <row r="939" spans="1:8" x14ac:dyDescent="0.3">
      <c r="A939" s="42">
        <v>45424</v>
      </c>
      <c r="B939" s="53">
        <v>0.48819444444444399</v>
      </c>
      <c r="C939" t="s">
        <v>135</v>
      </c>
      <c r="D939" t="s">
        <v>48</v>
      </c>
      <c r="E939" t="s">
        <v>12</v>
      </c>
      <c r="F939" s="26">
        <v>6.2299999999999986</v>
      </c>
      <c r="G939" s="26">
        <v>19.36</v>
      </c>
      <c r="H939" s="26">
        <v>13.13</v>
      </c>
    </row>
    <row r="940" spans="1:8" x14ac:dyDescent="0.3">
      <c r="A940" s="42">
        <v>45424</v>
      </c>
      <c r="B940" s="53">
        <v>0.48819444444444399</v>
      </c>
      <c r="C940" t="s">
        <v>44</v>
      </c>
      <c r="D940" t="s">
        <v>48</v>
      </c>
      <c r="E940" t="s">
        <v>12</v>
      </c>
      <c r="F940" s="26">
        <v>7.4799999999999986</v>
      </c>
      <c r="G940" s="26">
        <v>19.63</v>
      </c>
      <c r="H940" s="26">
        <v>12.15</v>
      </c>
    </row>
    <row r="941" spans="1:8" x14ac:dyDescent="0.3">
      <c r="A941" s="42">
        <v>45424</v>
      </c>
      <c r="B941" s="53">
        <v>0.49513888888888902</v>
      </c>
      <c r="C941" t="s">
        <v>66</v>
      </c>
      <c r="D941" t="s">
        <v>48</v>
      </c>
      <c r="E941" t="s">
        <v>12</v>
      </c>
      <c r="F941" s="26">
        <v>7.34</v>
      </c>
      <c r="G941" s="26">
        <v>20.45</v>
      </c>
      <c r="H941" s="26">
        <v>13.11</v>
      </c>
    </row>
    <row r="942" spans="1:8" x14ac:dyDescent="0.3">
      <c r="A942" s="42">
        <v>45424</v>
      </c>
      <c r="B942" s="53">
        <v>0.50694444444444398</v>
      </c>
      <c r="C942" t="s">
        <v>54</v>
      </c>
      <c r="D942" t="s">
        <v>49</v>
      </c>
      <c r="E942" t="s">
        <v>12</v>
      </c>
      <c r="F942" s="26">
        <v>8.6599999999999984</v>
      </c>
      <c r="G942" s="26">
        <v>20.88</v>
      </c>
      <c r="H942" s="26">
        <v>12.22</v>
      </c>
    </row>
    <row r="943" spans="1:8" x14ac:dyDescent="0.3">
      <c r="A943" s="42">
        <v>45424</v>
      </c>
      <c r="B943" s="53">
        <v>0.50833333333333297</v>
      </c>
      <c r="C943" t="s">
        <v>162</v>
      </c>
      <c r="D943" t="s">
        <v>48</v>
      </c>
      <c r="E943" t="s">
        <v>12</v>
      </c>
      <c r="F943" s="26">
        <v>11.740000000000002</v>
      </c>
      <c r="G943" s="26">
        <v>26.42</v>
      </c>
      <c r="H943" s="26">
        <v>14.68</v>
      </c>
    </row>
    <row r="944" spans="1:8" x14ac:dyDescent="0.3">
      <c r="A944" s="42">
        <v>45424</v>
      </c>
      <c r="B944" s="53">
        <v>0.51249999999999996</v>
      </c>
      <c r="C944" t="s">
        <v>70</v>
      </c>
      <c r="D944" t="s">
        <v>48</v>
      </c>
      <c r="E944" t="s">
        <v>12</v>
      </c>
      <c r="F944" s="26">
        <v>10.32</v>
      </c>
      <c r="G944" s="26">
        <v>25.52</v>
      </c>
      <c r="H944" s="26">
        <v>15.2</v>
      </c>
    </row>
    <row r="945" spans="1:8" x14ac:dyDescent="0.3">
      <c r="A945" s="42">
        <v>45424</v>
      </c>
      <c r="B945" s="53">
        <v>0.51319444444444395</v>
      </c>
      <c r="C945" t="s">
        <v>141</v>
      </c>
      <c r="D945" t="s">
        <v>48</v>
      </c>
      <c r="E945" t="s">
        <v>12</v>
      </c>
      <c r="F945" s="26">
        <v>3.0000000000000009</v>
      </c>
      <c r="G945" s="26">
        <v>9.64</v>
      </c>
      <c r="H945" s="26">
        <v>6.64</v>
      </c>
    </row>
    <row r="946" spans="1:8" x14ac:dyDescent="0.3">
      <c r="A946" s="42">
        <v>45424</v>
      </c>
      <c r="B946" s="53">
        <v>0.51319444444444395</v>
      </c>
      <c r="C946" t="s">
        <v>72</v>
      </c>
      <c r="D946" t="s">
        <v>48</v>
      </c>
      <c r="E946" t="s">
        <v>12</v>
      </c>
      <c r="F946" s="26">
        <v>8.0299999999999994</v>
      </c>
      <c r="G946" s="26">
        <v>19.68</v>
      </c>
      <c r="H946" s="26">
        <v>11.65</v>
      </c>
    </row>
    <row r="947" spans="1:8" x14ac:dyDescent="0.3">
      <c r="A947" s="42">
        <v>45424</v>
      </c>
      <c r="B947" s="53">
        <v>0.51736111111111105</v>
      </c>
      <c r="C947" t="s">
        <v>43</v>
      </c>
      <c r="D947" t="s">
        <v>48</v>
      </c>
      <c r="E947" t="s">
        <v>12</v>
      </c>
      <c r="F947" s="26">
        <v>8.4499999999999993</v>
      </c>
      <c r="G947" s="26">
        <v>20.2</v>
      </c>
      <c r="H947" s="26">
        <v>11.75</v>
      </c>
    </row>
    <row r="948" spans="1:8" x14ac:dyDescent="0.3">
      <c r="A948" s="42">
        <v>45424</v>
      </c>
      <c r="B948" s="53">
        <v>0.51736111111111105</v>
      </c>
      <c r="C948" t="s">
        <v>60</v>
      </c>
      <c r="D948" t="s">
        <v>48</v>
      </c>
      <c r="E948" t="s">
        <v>12</v>
      </c>
      <c r="F948" s="26">
        <v>8.2999999999999989</v>
      </c>
      <c r="G948" s="26">
        <v>20.059999999999999</v>
      </c>
      <c r="H948" s="26">
        <v>11.76</v>
      </c>
    </row>
    <row r="949" spans="1:8" x14ac:dyDescent="0.3">
      <c r="A949" s="42">
        <v>45424</v>
      </c>
      <c r="B949" s="53">
        <v>0.52361111111111103</v>
      </c>
      <c r="C949" t="s">
        <v>140</v>
      </c>
      <c r="D949" t="s">
        <v>49</v>
      </c>
      <c r="E949" t="s">
        <v>12</v>
      </c>
      <c r="F949" s="26">
        <v>6.8299999999999983</v>
      </c>
      <c r="G949" s="26">
        <v>18.059999999999999</v>
      </c>
      <c r="H949" s="26">
        <v>11.23</v>
      </c>
    </row>
    <row r="950" spans="1:8" x14ac:dyDescent="0.3">
      <c r="A950" s="42">
        <v>45424</v>
      </c>
      <c r="B950" s="53">
        <v>0.52708333333333302</v>
      </c>
      <c r="C950" t="s">
        <v>113</v>
      </c>
      <c r="D950" t="s">
        <v>48</v>
      </c>
      <c r="E950" t="s">
        <v>12</v>
      </c>
      <c r="F950" s="26">
        <v>8.620000000000001</v>
      </c>
      <c r="G950" s="26">
        <v>21.53</v>
      </c>
      <c r="H950" s="26">
        <v>12.91</v>
      </c>
    </row>
    <row r="951" spans="1:8" x14ac:dyDescent="0.3">
      <c r="A951" s="42">
        <v>45424</v>
      </c>
      <c r="B951" s="53">
        <v>0.52708333333333302</v>
      </c>
      <c r="C951" t="s">
        <v>84</v>
      </c>
      <c r="D951" t="s">
        <v>48</v>
      </c>
      <c r="E951" t="s">
        <v>12</v>
      </c>
      <c r="F951" s="26">
        <v>9.25</v>
      </c>
      <c r="G951" s="26">
        <v>22.21</v>
      </c>
      <c r="H951" s="26">
        <v>12.96</v>
      </c>
    </row>
    <row r="952" spans="1:8" x14ac:dyDescent="0.3">
      <c r="A952" s="42">
        <v>45424</v>
      </c>
      <c r="B952" s="53">
        <v>0.54374999999999996</v>
      </c>
      <c r="C952" t="s">
        <v>165</v>
      </c>
      <c r="D952" t="s">
        <v>48</v>
      </c>
      <c r="E952" t="s">
        <v>12</v>
      </c>
      <c r="F952" s="26">
        <v>1.870000000000001</v>
      </c>
      <c r="G952" s="26">
        <v>17.03</v>
      </c>
      <c r="H952" s="26">
        <v>15.16</v>
      </c>
    </row>
    <row r="953" spans="1:8" x14ac:dyDescent="0.3">
      <c r="A953" s="42">
        <v>45424</v>
      </c>
      <c r="B953" s="53">
        <v>0.54791666666666705</v>
      </c>
      <c r="C953" t="s">
        <v>42</v>
      </c>
      <c r="D953" t="s">
        <v>48</v>
      </c>
      <c r="E953" t="s">
        <v>12</v>
      </c>
      <c r="F953" s="26">
        <v>8.84</v>
      </c>
      <c r="G953" s="26">
        <v>21.55</v>
      </c>
      <c r="H953" s="26">
        <v>12.71</v>
      </c>
    </row>
    <row r="954" spans="1:8" x14ac:dyDescent="0.3">
      <c r="A954" s="42">
        <v>45424</v>
      </c>
      <c r="B954" s="53">
        <v>0.54861111111111105</v>
      </c>
      <c r="C954" t="s">
        <v>85</v>
      </c>
      <c r="D954" t="s">
        <v>48</v>
      </c>
      <c r="E954" t="s">
        <v>12</v>
      </c>
      <c r="F954" s="26">
        <v>7.6899999999999995</v>
      </c>
      <c r="G954" s="26">
        <v>20.04</v>
      </c>
      <c r="H954" s="26">
        <v>12.35</v>
      </c>
    </row>
    <row r="955" spans="1:8" x14ac:dyDescent="0.3">
      <c r="A955" s="42">
        <v>45424</v>
      </c>
      <c r="B955" s="53">
        <v>0.54861111111111105</v>
      </c>
      <c r="C955" t="s">
        <v>83</v>
      </c>
      <c r="D955" t="s">
        <v>48</v>
      </c>
      <c r="E955" t="s">
        <v>12</v>
      </c>
      <c r="F955" s="26">
        <v>5.1399999999999988</v>
      </c>
      <c r="G955" s="26">
        <v>16.95</v>
      </c>
      <c r="H955" s="26">
        <v>11.81</v>
      </c>
    </row>
    <row r="956" spans="1:8" x14ac:dyDescent="0.3">
      <c r="A956" s="42">
        <v>45424</v>
      </c>
      <c r="B956" s="53">
        <v>0.55277777777777803</v>
      </c>
      <c r="C956" t="s">
        <v>100</v>
      </c>
      <c r="D956" t="s">
        <v>48</v>
      </c>
      <c r="E956" t="s">
        <v>12</v>
      </c>
      <c r="F956" s="26">
        <v>4.4800000000000022</v>
      </c>
      <c r="G956" s="26">
        <v>17.600000000000001</v>
      </c>
      <c r="H956" s="26">
        <v>13.12</v>
      </c>
    </row>
    <row r="957" spans="1:8" x14ac:dyDescent="0.3">
      <c r="A957" s="42">
        <v>45424</v>
      </c>
      <c r="B957" s="53">
        <v>0.55347222222222203</v>
      </c>
      <c r="C957" t="s">
        <v>86</v>
      </c>
      <c r="D957" t="s">
        <v>48</v>
      </c>
      <c r="E957" t="s">
        <v>12</v>
      </c>
      <c r="F957" s="26">
        <v>4.43</v>
      </c>
      <c r="G957" s="26">
        <v>16.32</v>
      </c>
      <c r="H957" s="26">
        <v>11.89</v>
      </c>
    </row>
    <row r="958" spans="1:8" x14ac:dyDescent="0.3">
      <c r="A958" s="42">
        <v>45424</v>
      </c>
      <c r="B958" s="53">
        <v>0.55416666666666703</v>
      </c>
      <c r="C958" t="s">
        <v>80</v>
      </c>
      <c r="D958" t="s">
        <v>48</v>
      </c>
      <c r="E958" t="s">
        <v>12</v>
      </c>
      <c r="F958" s="26">
        <v>8.51</v>
      </c>
      <c r="G958" s="26">
        <v>21.5</v>
      </c>
      <c r="H958" s="26">
        <v>12.99</v>
      </c>
    </row>
    <row r="959" spans="1:8" x14ac:dyDescent="0.3">
      <c r="A959" s="42">
        <v>45424</v>
      </c>
      <c r="B959" s="53">
        <v>0.55763888888888902</v>
      </c>
      <c r="C959" t="s">
        <v>65</v>
      </c>
      <c r="D959" t="s">
        <v>48</v>
      </c>
      <c r="E959" t="s">
        <v>12</v>
      </c>
      <c r="F959" s="26">
        <v>3.75</v>
      </c>
      <c r="G959" s="26">
        <v>14.72</v>
      </c>
      <c r="H959" s="26">
        <v>10.97</v>
      </c>
    </row>
    <row r="960" spans="1:8" x14ac:dyDescent="0.3">
      <c r="A960" s="42">
        <v>45424</v>
      </c>
      <c r="B960" s="53">
        <v>0.55972222222222201</v>
      </c>
      <c r="C960" t="s">
        <v>101</v>
      </c>
      <c r="D960" t="s">
        <v>48</v>
      </c>
      <c r="E960" t="s">
        <v>12</v>
      </c>
      <c r="F960" s="26">
        <v>2.8200000000000003</v>
      </c>
      <c r="G960" s="26">
        <v>11.14</v>
      </c>
      <c r="H960" s="26">
        <v>8.32</v>
      </c>
    </row>
    <row r="961" spans="1:8" x14ac:dyDescent="0.3">
      <c r="A961" s="42">
        <v>45424</v>
      </c>
      <c r="B961" s="53">
        <v>0.55972222222222201</v>
      </c>
      <c r="C961" t="s">
        <v>96</v>
      </c>
      <c r="D961" t="s">
        <v>48</v>
      </c>
      <c r="E961" t="s">
        <v>12</v>
      </c>
      <c r="F961" s="26">
        <v>4.1100000000000012</v>
      </c>
      <c r="G961" s="26">
        <v>12.38</v>
      </c>
      <c r="H961" s="26">
        <v>8.27</v>
      </c>
    </row>
    <row r="962" spans="1:8" x14ac:dyDescent="0.3">
      <c r="A962" s="42">
        <v>45424</v>
      </c>
      <c r="B962" s="53">
        <v>0.56111111111111101</v>
      </c>
      <c r="C962" t="s">
        <v>39</v>
      </c>
      <c r="D962" t="s">
        <v>48</v>
      </c>
      <c r="E962" t="s">
        <v>12</v>
      </c>
      <c r="F962" s="26">
        <v>5.8500000000000014</v>
      </c>
      <c r="G962" s="26">
        <v>21.03</v>
      </c>
      <c r="H962" s="26">
        <v>15.18</v>
      </c>
    </row>
    <row r="963" spans="1:8" x14ac:dyDescent="0.3">
      <c r="A963" s="42">
        <v>45424</v>
      </c>
      <c r="B963" s="53">
        <v>0.56388888888888899</v>
      </c>
      <c r="C963" t="s">
        <v>127</v>
      </c>
      <c r="D963" t="s">
        <v>48</v>
      </c>
      <c r="E963" t="s">
        <v>12</v>
      </c>
      <c r="F963" s="26">
        <v>7.2099999999999991</v>
      </c>
      <c r="G963" s="26">
        <v>18.739999999999998</v>
      </c>
      <c r="H963" s="26">
        <v>11.53</v>
      </c>
    </row>
    <row r="964" spans="1:8" x14ac:dyDescent="0.3">
      <c r="A964" s="42">
        <v>45424</v>
      </c>
      <c r="B964" s="53">
        <v>0.56666666666666698</v>
      </c>
      <c r="C964" t="s">
        <v>68</v>
      </c>
      <c r="D964" t="s">
        <v>48</v>
      </c>
      <c r="E964" t="s">
        <v>12</v>
      </c>
      <c r="F964" s="26">
        <v>5.2800000000000011</v>
      </c>
      <c r="G964" s="26">
        <v>18.12</v>
      </c>
      <c r="H964" s="26">
        <v>12.84</v>
      </c>
    </row>
    <row r="965" spans="1:8" x14ac:dyDescent="0.3">
      <c r="A965" s="42">
        <v>45424</v>
      </c>
      <c r="B965" s="53">
        <v>0.57291666666666696</v>
      </c>
      <c r="C965" t="s">
        <v>63</v>
      </c>
      <c r="D965" t="s">
        <v>49</v>
      </c>
      <c r="E965" t="s">
        <v>12</v>
      </c>
      <c r="F965" s="26">
        <v>4.2799999999999994</v>
      </c>
      <c r="G965" s="26">
        <v>16.34</v>
      </c>
      <c r="H965" s="26">
        <v>12.06</v>
      </c>
    </row>
    <row r="966" spans="1:8" x14ac:dyDescent="0.3">
      <c r="A966" s="42">
        <v>45424</v>
      </c>
      <c r="B966" s="53">
        <v>0.57777777777777795</v>
      </c>
      <c r="C966" t="s">
        <v>51</v>
      </c>
      <c r="D966" t="s">
        <v>49</v>
      </c>
      <c r="E966" t="s">
        <v>12</v>
      </c>
      <c r="F966" s="26">
        <v>7.7800000000000011</v>
      </c>
      <c r="G966" s="26">
        <v>22.39</v>
      </c>
      <c r="H966" s="26">
        <v>14.61</v>
      </c>
    </row>
    <row r="967" spans="1:8" x14ac:dyDescent="0.3">
      <c r="A967" s="42">
        <v>45424</v>
      </c>
      <c r="B967" s="53">
        <v>0.57777777777777795</v>
      </c>
      <c r="C967" t="s">
        <v>95</v>
      </c>
      <c r="D967" t="s">
        <v>48</v>
      </c>
      <c r="E967" t="s">
        <v>12</v>
      </c>
      <c r="F967" s="26">
        <v>7.5200000000000014</v>
      </c>
      <c r="G967" s="26">
        <v>22.03</v>
      </c>
      <c r="H967" s="26">
        <v>14.51</v>
      </c>
    </row>
    <row r="968" spans="1:8" x14ac:dyDescent="0.3">
      <c r="A968" s="42">
        <v>45424</v>
      </c>
      <c r="B968" s="53">
        <v>0.57916666666666705</v>
      </c>
      <c r="C968" t="s">
        <v>102</v>
      </c>
      <c r="D968" t="s">
        <v>48</v>
      </c>
      <c r="E968" t="s">
        <v>12</v>
      </c>
      <c r="F968" s="26">
        <v>3.4399999999999995</v>
      </c>
      <c r="G968" s="26">
        <v>11.65</v>
      </c>
      <c r="H968" s="26">
        <v>8.2100000000000009</v>
      </c>
    </row>
    <row r="969" spans="1:8" x14ac:dyDescent="0.3">
      <c r="A969" s="42">
        <v>45424</v>
      </c>
      <c r="B969" s="53">
        <v>0.58888888888888902</v>
      </c>
      <c r="C969" t="s">
        <v>64</v>
      </c>
      <c r="D969" t="s">
        <v>48</v>
      </c>
      <c r="E969" t="s">
        <v>12</v>
      </c>
      <c r="F969" s="26">
        <v>4.5800000000000018</v>
      </c>
      <c r="G969" s="26">
        <v>19.170000000000002</v>
      </c>
      <c r="H969" s="26">
        <v>14.59</v>
      </c>
    </row>
    <row r="970" spans="1:8" x14ac:dyDescent="0.3">
      <c r="A970" s="42">
        <v>45424</v>
      </c>
      <c r="B970" s="53">
        <v>0.59722222222222199</v>
      </c>
      <c r="C970" t="s">
        <v>50</v>
      </c>
      <c r="D970" t="s">
        <v>49</v>
      </c>
      <c r="E970" t="s">
        <v>12</v>
      </c>
      <c r="F970" s="26">
        <v>11.13</v>
      </c>
      <c r="G970" s="26">
        <v>26.32</v>
      </c>
      <c r="H970" s="26">
        <v>15.19</v>
      </c>
    </row>
    <row r="971" spans="1:8" x14ac:dyDescent="0.3">
      <c r="A971" s="42">
        <v>45424</v>
      </c>
      <c r="B971" s="53">
        <v>0.60138888888888897</v>
      </c>
      <c r="C971" t="s">
        <v>123</v>
      </c>
      <c r="D971" t="s">
        <v>48</v>
      </c>
      <c r="E971" t="s">
        <v>12</v>
      </c>
      <c r="F971" s="26">
        <v>7.5000000000000018</v>
      </c>
      <c r="G971" s="26">
        <v>18.53</v>
      </c>
      <c r="H971" s="26">
        <v>11.03</v>
      </c>
    </row>
    <row r="972" spans="1:8" x14ac:dyDescent="0.3">
      <c r="A972" s="42">
        <v>45424</v>
      </c>
      <c r="B972" s="53">
        <v>0.60416666666666696</v>
      </c>
      <c r="C972" t="s">
        <v>73</v>
      </c>
      <c r="D972" t="s">
        <v>49</v>
      </c>
      <c r="E972" t="s">
        <v>12</v>
      </c>
      <c r="F972" s="26">
        <v>7.01</v>
      </c>
      <c r="G972" s="26">
        <v>19.48</v>
      </c>
      <c r="H972" s="26">
        <v>12.47</v>
      </c>
    </row>
    <row r="973" spans="1:8" x14ac:dyDescent="0.3">
      <c r="A973" s="42">
        <v>45424</v>
      </c>
      <c r="B973" s="53">
        <v>0.60486111111111096</v>
      </c>
      <c r="C973" t="s">
        <v>167</v>
      </c>
      <c r="D973" t="s">
        <v>49</v>
      </c>
      <c r="E973" t="s">
        <v>12</v>
      </c>
      <c r="F973" s="26">
        <v>5.6199999999999992</v>
      </c>
      <c r="G973" s="26">
        <v>16.04</v>
      </c>
      <c r="H973" s="26">
        <v>10.42</v>
      </c>
    </row>
    <row r="974" spans="1:8" x14ac:dyDescent="0.3">
      <c r="A974" s="42">
        <v>45424</v>
      </c>
      <c r="B974" s="53">
        <v>0.60486111111111096</v>
      </c>
      <c r="C974" t="s">
        <v>58</v>
      </c>
      <c r="D974" t="s">
        <v>49</v>
      </c>
      <c r="E974" t="s">
        <v>12</v>
      </c>
      <c r="F974" s="26">
        <v>3.66</v>
      </c>
      <c r="G974" s="26">
        <v>16.21</v>
      </c>
      <c r="H974" s="26">
        <v>12.55</v>
      </c>
    </row>
    <row r="975" spans="1:8" x14ac:dyDescent="0.3">
      <c r="A975" s="42">
        <v>45424</v>
      </c>
      <c r="B975" s="53">
        <v>0.61250000000000004</v>
      </c>
      <c r="C975" t="s">
        <v>40</v>
      </c>
      <c r="D975" t="s">
        <v>48</v>
      </c>
      <c r="E975" t="s">
        <v>12</v>
      </c>
      <c r="F975" s="26">
        <v>6.1199999999999974</v>
      </c>
      <c r="G975" s="26">
        <v>21.33</v>
      </c>
      <c r="H975" s="26">
        <v>15.21</v>
      </c>
    </row>
    <row r="976" spans="1:8" x14ac:dyDescent="0.3">
      <c r="A976" s="42">
        <v>45424</v>
      </c>
      <c r="B976" s="53">
        <v>0.62361111111111101</v>
      </c>
      <c r="C976" t="s">
        <v>148</v>
      </c>
      <c r="D976" t="s">
        <v>48</v>
      </c>
      <c r="E976" t="s">
        <v>12</v>
      </c>
      <c r="F976" s="26">
        <v>5.6000000000000014</v>
      </c>
      <c r="G976" s="26">
        <v>17.03</v>
      </c>
      <c r="H976" s="26">
        <v>11.43</v>
      </c>
    </row>
    <row r="977" spans="1:8" x14ac:dyDescent="0.3">
      <c r="A977" s="42">
        <v>45424</v>
      </c>
      <c r="B977" s="53">
        <v>0.62986111111111098</v>
      </c>
      <c r="C977" t="s">
        <v>133</v>
      </c>
      <c r="D977" t="s">
        <v>55</v>
      </c>
      <c r="E977" t="s">
        <v>38</v>
      </c>
      <c r="F977" s="26">
        <v>1.62</v>
      </c>
      <c r="G977" s="26">
        <v>9.09</v>
      </c>
      <c r="H977" s="26">
        <v>7.47</v>
      </c>
    </row>
    <row r="978" spans="1:8" x14ac:dyDescent="0.3">
      <c r="A978" s="42">
        <v>45424</v>
      </c>
      <c r="B978" s="53">
        <v>0.65</v>
      </c>
      <c r="C978" t="s">
        <v>44</v>
      </c>
      <c r="D978" t="s">
        <v>48</v>
      </c>
      <c r="E978" t="s">
        <v>12</v>
      </c>
      <c r="F978" s="26">
        <v>4.8599999999999994</v>
      </c>
      <c r="G978" s="26">
        <v>16.59</v>
      </c>
      <c r="H978" s="26">
        <v>11.73</v>
      </c>
    </row>
    <row r="979" spans="1:8" x14ac:dyDescent="0.3">
      <c r="A979" s="42">
        <v>45424</v>
      </c>
      <c r="B979" s="53">
        <v>0.65902777777777799</v>
      </c>
      <c r="C979" t="s">
        <v>84</v>
      </c>
      <c r="D979" t="s">
        <v>48</v>
      </c>
      <c r="E979" t="s">
        <v>12</v>
      </c>
      <c r="F979" s="26">
        <v>3.92</v>
      </c>
      <c r="G979" s="26">
        <v>16.73</v>
      </c>
      <c r="H979" s="26">
        <v>12.81</v>
      </c>
    </row>
    <row r="980" spans="1:8" x14ac:dyDescent="0.3">
      <c r="A980" s="42">
        <v>45424</v>
      </c>
      <c r="B980" s="53">
        <v>0.66458333333333297</v>
      </c>
      <c r="C980" t="s">
        <v>168</v>
      </c>
      <c r="D980" t="s">
        <v>55</v>
      </c>
      <c r="E980" t="s">
        <v>38</v>
      </c>
      <c r="F980" s="26">
        <v>3.0199999999999996</v>
      </c>
      <c r="G980" s="26">
        <v>10.52</v>
      </c>
      <c r="H980" s="26">
        <v>7.5</v>
      </c>
    </row>
    <row r="981" spans="1:8" x14ac:dyDescent="0.3">
      <c r="A981" s="42">
        <v>45424</v>
      </c>
      <c r="B981" s="53">
        <v>0.66736111111111096</v>
      </c>
      <c r="C981" t="s">
        <v>60</v>
      </c>
      <c r="D981" t="s">
        <v>48</v>
      </c>
      <c r="E981" t="s">
        <v>12</v>
      </c>
      <c r="F981" s="26">
        <v>4.32</v>
      </c>
      <c r="G981" s="26">
        <v>15.96</v>
      </c>
      <c r="H981" s="26">
        <v>11.64</v>
      </c>
    </row>
    <row r="982" spans="1:8" x14ac:dyDescent="0.3">
      <c r="A982" s="42">
        <v>45424</v>
      </c>
      <c r="B982" s="53">
        <v>0.67152777777777795</v>
      </c>
      <c r="C982" t="s">
        <v>69</v>
      </c>
      <c r="D982" t="s">
        <v>48</v>
      </c>
      <c r="E982" t="s">
        <v>12</v>
      </c>
      <c r="F982" s="26">
        <v>6.5800000000000018</v>
      </c>
      <c r="G982" s="26">
        <v>18.37</v>
      </c>
      <c r="H982" s="26">
        <v>11.79</v>
      </c>
    </row>
    <row r="983" spans="1:8" x14ac:dyDescent="0.3">
      <c r="A983" s="42">
        <v>45424</v>
      </c>
      <c r="B983" s="53">
        <v>0.67291666666666705</v>
      </c>
      <c r="C983" t="s">
        <v>70</v>
      </c>
      <c r="D983" t="s">
        <v>48</v>
      </c>
      <c r="E983" t="s">
        <v>12</v>
      </c>
      <c r="F983" s="26">
        <v>6.57</v>
      </c>
      <c r="G983" s="26">
        <v>21.66</v>
      </c>
      <c r="H983" s="26">
        <v>15.09</v>
      </c>
    </row>
    <row r="984" spans="1:8" x14ac:dyDescent="0.3">
      <c r="A984" s="42">
        <v>45424</v>
      </c>
      <c r="B984" s="53">
        <v>0.70416666666666705</v>
      </c>
      <c r="C984" t="s">
        <v>128</v>
      </c>
      <c r="D984" t="s">
        <v>55</v>
      </c>
      <c r="E984" t="s">
        <v>38</v>
      </c>
      <c r="F984" s="26">
        <v>2.5499999999999989</v>
      </c>
      <c r="G984" s="26">
        <v>10.039999999999999</v>
      </c>
      <c r="H984" s="26">
        <v>7.49</v>
      </c>
    </row>
    <row r="985" spans="1:8" x14ac:dyDescent="0.3">
      <c r="A985" s="42">
        <v>45424</v>
      </c>
      <c r="B985" s="53">
        <v>0.70694444444444504</v>
      </c>
      <c r="C985" t="s">
        <v>101</v>
      </c>
      <c r="D985" t="s">
        <v>48</v>
      </c>
      <c r="E985" t="s">
        <v>12</v>
      </c>
      <c r="F985" s="26">
        <v>1.9900000000000002</v>
      </c>
      <c r="G985" s="26">
        <v>10.16</v>
      </c>
      <c r="H985" s="26">
        <v>8.17</v>
      </c>
    </row>
    <row r="986" spans="1:8" x14ac:dyDescent="0.3">
      <c r="A986" s="42">
        <v>45424</v>
      </c>
      <c r="B986" s="53">
        <v>0.74861111111111101</v>
      </c>
      <c r="C986" t="s">
        <v>99</v>
      </c>
      <c r="D986" t="s">
        <v>55</v>
      </c>
      <c r="E986" t="s">
        <v>38</v>
      </c>
      <c r="F986" s="26">
        <v>1.9699999999999998</v>
      </c>
      <c r="G986" s="26">
        <v>9.44</v>
      </c>
      <c r="H986" s="26">
        <v>7.47</v>
      </c>
    </row>
    <row r="987" spans="1:8" x14ac:dyDescent="0.3">
      <c r="A987" s="42">
        <v>45425</v>
      </c>
      <c r="B987" s="53">
        <v>0.359722222222222</v>
      </c>
      <c r="C987" t="s">
        <v>41</v>
      </c>
      <c r="D987" t="s">
        <v>48</v>
      </c>
      <c r="E987" t="s">
        <v>12</v>
      </c>
      <c r="F987" s="26">
        <v>7.33</v>
      </c>
      <c r="G987" s="26">
        <v>18.98</v>
      </c>
      <c r="H987" s="26">
        <v>11.65</v>
      </c>
    </row>
    <row r="988" spans="1:8" x14ac:dyDescent="0.3">
      <c r="A988" s="42">
        <v>45425</v>
      </c>
      <c r="B988" s="53">
        <v>0.36805555555555602</v>
      </c>
      <c r="C988" t="s">
        <v>50</v>
      </c>
      <c r="D988" t="s">
        <v>49</v>
      </c>
      <c r="E988" t="s">
        <v>12</v>
      </c>
      <c r="F988" s="26">
        <v>10.879999999999999</v>
      </c>
      <c r="G988" s="26">
        <v>26.15</v>
      </c>
      <c r="H988" s="26">
        <v>15.27</v>
      </c>
    </row>
    <row r="989" spans="1:8" x14ac:dyDescent="0.3">
      <c r="A989" s="42">
        <v>45425</v>
      </c>
      <c r="B989" s="53">
        <v>0.375694444444444</v>
      </c>
      <c r="C989" t="s">
        <v>65</v>
      </c>
      <c r="D989" t="s">
        <v>48</v>
      </c>
      <c r="E989" t="s">
        <v>12</v>
      </c>
      <c r="F989" s="26">
        <v>7.2600000000000016</v>
      </c>
      <c r="G989" s="26">
        <v>18.190000000000001</v>
      </c>
      <c r="H989" s="26">
        <v>10.93</v>
      </c>
    </row>
    <row r="990" spans="1:8" x14ac:dyDescent="0.3">
      <c r="A990" s="42">
        <v>45425</v>
      </c>
      <c r="B990" s="53">
        <v>0.39513888888888898</v>
      </c>
      <c r="C990" t="s">
        <v>73</v>
      </c>
      <c r="D990" t="s">
        <v>49</v>
      </c>
      <c r="E990" t="s">
        <v>12</v>
      </c>
      <c r="F990" s="26">
        <v>8.0900000000000016</v>
      </c>
      <c r="G990" s="26">
        <v>20.53</v>
      </c>
      <c r="H990" s="26">
        <v>12.44</v>
      </c>
    </row>
    <row r="991" spans="1:8" x14ac:dyDescent="0.3">
      <c r="A991" s="42">
        <v>45425</v>
      </c>
      <c r="B991" s="53">
        <v>0.39513888888888898</v>
      </c>
      <c r="C991" t="s">
        <v>42</v>
      </c>
      <c r="D991" t="s">
        <v>48</v>
      </c>
      <c r="E991" t="s">
        <v>12</v>
      </c>
      <c r="F991" s="26">
        <v>8.65</v>
      </c>
      <c r="G991" s="26">
        <v>21.25</v>
      </c>
      <c r="H991" s="26">
        <v>12.6</v>
      </c>
    </row>
    <row r="992" spans="1:8" x14ac:dyDescent="0.3">
      <c r="A992" s="42">
        <v>45425</v>
      </c>
      <c r="B992" s="53">
        <v>0.39791666666666697</v>
      </c>
      <c r="C992" t="s">
        <v>51</v>
      </c>
      <c r="D992" t="s">
        <v>49</v>
      </c>
      <c r="E992" t="s">
        <v>12</v>
      </c>
      <c r="F992" s="26">
        <v>11.77</v>
      </c>
      <c r="G992" s="26">
        <v>24.57</v>
      </c>
      <c r="H992" s="26">
        <v>12.8</v>
      </c>
    </row>
    <row r="993" spans="1:8" x14ac:dyDescent="0.3">
      <c r="A993" s="42">
        <v>45425</v>
      </c>
      <c r="B993" s="53">
        <v>0.40625</v>
      </c>
      <c r="C993" t="s">
        <v>54</v>
      </c>
      <c r="D993" t="s">
        <v>49</v>
      </c>
      <c r="E993" t="s">
        <v>12</v>
      </c>
      <c r="F993" s="26">
        <v>8.2900000000000009</v>
      </c>
      <c r="G993" s="26">
        <v>20.420000000000002</v>
      </c>
      <c r="H993" s="26">
        <v>12.13</v>
      </c>
    </row>
    <row r="994" spans="1:8" x14ac:dyDescent="0.3">
      <c r="A994" s="42">
        <v>45425</v>
      </c>
      <c r="B994" s="53">
        <v>0.41111111111111098</v>
      </c>
      <c r="C994" t="s">
        <v>71</v>
      </c>
      <c r="D994" t="s">
        <v>48</v>
      </c>
      <c r="E994" t="s">
        <v>12</v>
      </c>
      <c r="F994" s="26">
        <v>7.7999999999999989</v>
      </c>
      <c r="G994" s="26">
        <v>20.93</v>
      </c>
      <c r="H994" s="26">
        <v>13.13</v>
      </c>
    </row>
    <row r="995" spans="1:8" x14ac:dyDescent="0.3">
      <c r="A995" s="42">
        <v>45425</v>
      </c>
      <c r="B995" s="53">
        <v>0.41527777777777802</v>
      </c>
      <c r="C995" t="s">
        <v>84</v>
      </c>
      <c r="D995" t="s">
        <v>48</v>
      </c>
      <c r="E995" t="s">
        <v>12</v>
      </c>
      <c r="F995" s="26">
        <v>8.4300000000000015</v>
      </c>
      <c r="G995" s="26">
        <v>21.19</v>
      </c>
      <c r="H995" s="26">
        <v>12.76</v>
      </c>
    </row>
    <row r="996" spans="1:8" x14ac:dyDescent="0.3">
      <c r="A996" s="42">
        <v>45425</v>
      </c>
      <c r="B996" s="53">
        <v>0.41805555555555601</v>
      </c>
      <c r="C996" t="s">
        <v>63</v>
      </c>
      <c r="D996" t="s">
        <v>49</v>
      </c>
      <c r="E996" t="s">
        <v>12</v>
      </c>
      <c r="F996" s="26">
        <v>9.2900000000000009</v>
      </c>
      <c r="G996" s="26">
        <v>21.23</v>
      </c>
      <c r="H996" s="26">
        <v>11.94</v>
      </c>
    </row>
    <row r="997" spans="1:8" x14ac:dyDescent="0.3">
      <c r="A997" s="42">
        <v>45425</v>
      </c>
      <c r="B997" s="53">
        <v>0.41944444444444401</v>
      </c>
      <c r="C997" t="s">
        <v>82</v>
      </c>
      <c r="D997" t="s">
        <v>48</v>
      </c>
      <c r="E997" t="s">
        <v>12</v>
      </c>
      <c r="F997" s="26">
        <v>8.64</v>
      </c>
      <c r="G997" s="26">
        <v>21.48</v>
      </c>
      <c r="H997" s="26">
        <v>12.84</v>
      </c>
    </row>
    <row r="998" spans="1:8" x14ac:dyDescent="0.3">
      <c r="A998" s="42">
        <v>45425</v>
      </c>
      <c r="B998" s="53">
        <v>0.42986111111111103</v>
      </c>
      <c r="C998" t="s">
        <v>58</v>
      </c>
      <c r="D998" t="s">
        <v>49</v>
      </c>
      <c r="E998" t="s">
        <v>12</v>
      </c>
      <c r="F998" s="26">
        <v>8.6899999999999977</v>
      </c>
      <c r="G998" s="26">
        <v>21.08</v>
      </c>
      <c r="H998" s="26">
        <v>12.39</v>
      </c>
    </row>
    <row r="999" spans="1:8" x14ac:dyDescent="0.3">
      <c r="A999" s="42">
        <v>45425</v>
      </c>
      <c r="B999" s="53">
        <v>0.43194444444444402</v>
      </c>
      <c r="C999" t="s">
        <v>39</v>
      </c>
      <c r="D999" t="s">
        <v>48</v>
      </c>
      <c r="E999" t="s">
        <v>12</v>
      </c>
      <c r="F999" s="26">
        <v>10.780000000000001</v>
      </c>
      <c r="G999" s="26">
        <v>25.94</v>
      </c>
      <c r="H999" s="26">
        <v>15.16</v>
      </c>
    </row>
    <row r="1000" spans="1:8" x14ac:dyDescent="0.3">
      <c r="A1000" s="42">
        <v>45425</v>
      </c>
      <c r="B1000" s="53">
        <v>0.43611111111111101</v>
      </c>
      <c r="C1000" t="s">
        <v>96</v>
      </c>
      <c r="D1000" t="s">
        <v>48</v>
      </c>
      <c r="E1000" t="s">
        <v>12</v>
      </c>
      <c r="F1000" s="26">
        <v>4.8499999999999996</v>
      </c>
      <c r="G1000" s="26">
        <v>12.95</v>
      </c>
      <c r="H1000" s="26">
        <v>8.1</v>
      </c>
    </row>
    <row r="1001" spans="1:8" x14ac:dyDescent="0.3">
      <c r="A1001" s="42">
        <v>45425</v>
      </c>
      <c r="B1001" s="53">
        <v>0.436805555555556</v>
      </c>
      <c r="C1001" t="s">
        <v>95</v>
      </c>
      <c r="D1001" t="s">
        <v>48</v>
      </c>
      <c r="E1001" t="s">
        <v>12</v>
      </c>
      <c r="F1001" s="26">
        <v>10.97</v>
      </c>
      <c r="G1001" s="26">
        <v>25.48</v>
      </c>
      <c r="H1001" s="26">
        <v>14.51</v>
      </c>
    </row>
    <row r="1002" spans="1:8" x14ac:dyDescent="0.3">
      <c r="A1002" s="42">
        <v>45425</v>
      </c>
      <c r="B1002" s="53">
        <v>0.44791666666666702</v>
      </c>
      <c r="C1002" t="s">
        <v>91</v>
      </c>
      <c r="D1002" t="s">
        <v>49</v>
      </c>
      <c r="E1002" t="s">
        <v>12</v>
      </c>
      <c r="F1002" s="26">
        <v>8.7999999999999989</v>
      </c>
      <c r="G1002" s="26">
        <v>20.36</v>
      </c>
      <c r="H1002" s="26">
        <v>11.56</v>
      </c>
    </row>
    <row r="1003" spans="1:8" x14ac:dyDescent="0.3">
      <c r="A1003" s="42">
        <v>45425</v>
      </c>
      <c r="B1003" s="53">
        <v>0.44791666666666702</v>
      </c>
      <c r="C1003" t="s">
        <v>165</v>
      </c>
      <c r="D1003" t="s">
        <v>48</v>
      </c>
      <c r="E1003" t="s">
        <v>12</v>
      </c>
      <c r="F1003" s="26">
        <v>11.679999999999998</v>
      </c>
      <c r="G1003" s="26">
        <v>26.49</v>
      </c>
      <c r="H1003" s="26">
        <v>14.81</v>
      </c>
    </row>
    <row r="1004" spans="1:8" x14ac:dyDescent="0.3">
      <c r="A1004" s="42">
        <v>45425</v>
      </c>
      <c r="B1004" s="53">
        <v>0.45069444444444401</v>
      </c>
      <c r="C1004" t="s">
        <v>102</v>
      </c>
      <c r="D1004" t="s">
        <v>48</v>
      </c>
      <c r="E1004" t="s">
        <v>12</v>
      </c>
      <c r="F1004" s="26">
        <v>4.68</v>
      </c>
      <c r="G1004" s="26">
        <v>12.85</v>
      </c>
      <c r="H1004" s="26">
        <v>8.17</v>
      </c>
    </row>
    <row r="1005" spans="1:8" x14ac:dyDescent="0.3">
      <c r="A1005" s="42">
        <v>45425</v>
      </c>
      <c r="B1005" s="53">
        <v>0.45069444444444401</v>
      </c>
      <c r="C1005" t="s">
        <v>86</v>
      </c>
      <c r="D1005" t="s">
        <v>48</v>
      </c>
      <c r="E1005" t="s">
        <v>12</v>
      </c>
      <c r="F1005" s="26">
        <v>8.4700000000000006</v>
      </c>
      <c r="G1005" s="26">
        <v>20.14</v>
      </c>
      <c r="H1005" s="26">
        <v>11.67</v>
      </c>
    </row>
    <row r="1006" spans="1:8" x14ac:dyDescent="0.3">
      <c r="A1006" s="42">
        <v>45425</v>
      </c>
      <c r="B1006" s="53">
        <v>0.452777777777778</v>
      </c>
      <c r="C1006" t="s">
        <v>43</v>
      </c>
      <c r="D1006" t="s">
        <v>48</v>
      </c>
      <c r="E1006" t="s">
        <v>12</v>
      </c>
      <c r="F1006" s="26">
        <v>8.2100000000000009</v>
      </c>
      <c r="G1006" s="26">
        <v>20.05</v>
      </c>
      <c r="H1006" s="26">
        <v>11.84</v>
      </c>
    </row>
    <row r="1007" spans="1:8" x14ac:dyDescent="0.3">
      <c r="A1007" s="42">
        <v>45425</v>
      </c>
      <c r="B1007" s="53">
        <v>0.453472222222222</v>
      </c>
      <c r="C1007" t="s">
        <v>101</v>
      </c>
      <c r="D1007" t="s">
        <v>48</v>
      </c>
      <c r="E1007" t="s">
        <v>12</v>
      </c>
      <c r="F1007" s="26">
        <v>4.75</v>
      </c>
      <c r="G1007" s="26">
        <v>12.75</v>
      </c>
      <c r="H1007" s="26">
        <v>8</v>
      </c>
    </row>
    <row r="1008" spans="1:8" x14ac:dyDescent="0.3">
      <c r="A1008" s="42">
        <v>45425</v>
      </c>
      <c r="B1008" s="53">
        <v>0.454166666666667</v>
      </c>
      <c r="C1008" t="s">
        <v>60</v>
      </c>
      <c r="D1008" t="s">
        <v>48</v>
      </c>
      <c r="E1008" t="s">
        <v>12</v>
      </c>
      <c r="F1008" s="26">
        <v>7.7899999999999991</v>
      </c>
      <c r="G1008" s="26">
        <v>19.309999999999999</v>
      </c>
      <c r="H1008" s="26">
        <v>11.52</v>
      </c>
    </row>
    <row r="1009" spans="1:8" x14ac:dyDescent="0.3">
      <c r="A1009" s="42">
        <v>45425</v>
      </c>
      <c r="B1009" s="53">
        <v>0.45624999999999999</v>
      </c>
      <c r="C1009" t="s">
        <v>68</v>
      </c>
      <c r="D1009" t="s">
        <v>48</v>
      </c>
      <c r="E1009" t="s">
        <v>12</v>
      </c>
      <c r="F1009" s="26">
        <v>10.199999999999999</v>
      </c>
      <c r="G1009" s="26">
        <v>22.86</v>
      </c>
      <c r="H1009" s="26">
        <v>12.66</v>
      </c>
    </row>
    <row r="1010" spans="1:8" x14ac:dyDescent="0.3">
      <c r="A1010" s="42">
        <v>45425</v>
      </c>
      <c r="B1010" s="53">
        <v>0.45763888888888898</v>
      </c>
      <c r="C1010" t="s">
        <v>59</v>
      </c>
      <c r="D1010" t="s">
        <v>48</v>
      </c>
      <c r="E1010" t="s">
        <v>12</v>
      </c>
      <c r="F1010" s="26">
        <v>5.58</v>
      </c>
      <c r="G1010" s="26">
        <v>13.18</v>
      </c>
      <c r="H1010" s="26">
        <v>7.6</v>
      </c>
    </row>
    <row r="1011" spans="1:8" x14ac:dyDescent="0.3">
      <c r="A1011" s="42">
        <v>45425</v>
      </c>
      <c r="B1011" s="53">
        <v>0.46041666666666697</v>
      </c>
      <c r="C1011" t="s">
        <v>134</v>
      </c>
      <c r="D1011" t="s">
        <v>48</v>
      </c>
      <c r="E1011" t="s">
        <v>12</v>
      </c>
      <c r="F1011" s="26">
        <v>11.71</v>
      </c>
      <c r="G1011" s="26">
        <v>26.37</v>
      </c>
      <c r="H1011" s="26">
        <v>14.66</v>
      </c>
    </row>
    <row r="1012" spans="1:8" x14ac:dyDescent="0.3">
      <c r="A1012" s="42">
        <v>45425</v>
      </c>
      <c r="B1012" s="53">
        <v>0.46597222222222201</v>
      </c>
      <c r="C1012" t="s">
        <v>72</v>
      </c>
      <c r="D1012" t="s">
        <v>48</v>
      </c>
      <c r="E1012" t="s">
        <v>12</v>
      </c>
      <c r="F1012" s="26">
        <v>9.5000000000000018</v>
      </c>
      <c r="G1012" s="26">
        <v>20.94</v>
      </c>
      <c r="H1012" s="26">
        <v>11.44</v>
      </c>
    </row>
    <row r="1013" spans="1:8" x14ac:dyDescent="0.3">
      <c r="A1013" s="42">
        <v>45425</v>
      </c>
      <c r="B1013" s="53">
        <v>0.47013888888888899</v>
      </c>
      <c r="C1013" t="s">
        <v>85</v>
      </c>
      <c r="D1013" t="s">
        <v>48</v>
      </c>
      <c r="E1013" t="s">
        <v>12</v>
      </c>
      <c r="F1013" s="26">
        <v>7.83</v>
      </c>
      <c r="G1013" s="26">
        <v>19.95</v>
      </c>
      <c r="H1013" s="26">
        <v>12.12</v>
      </c>
    </row>
    <row r="1014" spans="1:8" x14ac:dyDescent="0.3">
      <c r="A1014" s="42">
        <v>45425</v>
      </c>
      <c r="B1014" s="53">
        <v>0.47916666666666702</v>
      </c>
      <c r="C1014" t="s">
        <v>64</v>
      </c>
      <c r="D1014" t="s">
        <v>48</v>
      </c>
      <c r="E1014" t="s">
        <v>12</v>
      </c>
      <c r="F1014" s="26">
        <v>12.8</v>
      </c>
      <c r="G1014" s="26">
        <v>27.26</v>
      </c>
      <c r="H1014" s="26">
        <v>14.46</v>
      </c>
    </row>
    <row r="1015" spans="1:8" x14ac:dyDescent="0.3">
      <c r="A1015" s="42">
        <v>45425</v>
      </c>
      <c r="B1015" s="53">
        <v>0.48263888888888901</v>
      </c>
      <c r="C1015" t="s">
        <v>44</v>
      </c>
      <c r="D1015" t="s">
        <v>48</v>
      </c>
      <c r="E1015" t="s">
        <v>12</v>
      </c>
      <c r="F1015" s="26">
        <v>9.84</v>
      </c>
      <c r="G1015" s="26">
        <v>21.52</v>
      </c>
      <c r="H1015" s="26">
        <v>11.68</v>
      </c>
    </row>
    <row r="1016" spans="1:8" x14ac:dyDescent="0.3">
      <c r="A1016" s="42">
        <v>45425</v>
      </c>
      <c r="B1016" s="53">
        <v>0.48680555555555599</v>
      </c>
      <c r="C1016" t="s">
        <v>103</v>
      </c>
      <c r="D1016" t="s">
        <v>49</v>
      </c>
      <c r="E1016" t="s">
        <v>12</v>
      </c>
      <c r="F1016" s="26">
        <v>12.899999999999999</v>
      </c>
      <c r="G1016" s="26">
        <v>26.9</v>
      </c>
      <c r="H1016" s="26">
        <v>14</v>
      </c>
    </row>
    <row r="1017" spans="1:8" x14ac:dyDescent="0.3">
      <c r="A1017" s="42">
        <v>45425</v>
      </c>
      <c r="B1017" s="53">
        <v>0.48958333333333298</v>
      </c>
      <c r="C1017" t="s">
        <v>126</v>
      </c>
      <c r="D1017" t="s">
        <v>48</v>
      </c>
      <c r="E1017" t="s">
        <v>12</v>
      </c>
      <c r="F1017" s="26">
        <v>5.41</v>
      </c>
      <c r="G1017" s="26">
        <v>13.01</v>
      </c>
      <c r="H1017" s="26">
        <v>7.6</v>
      </c>
    </row>
    <row r="1018" spans="1:8" x14ac:dyDescent="0.3">
      <c r="A1018" s="42">
        <v>45425</v>
      </c>
      <c r="B1018" s="53">
        <v>0.49375000000000002</v>
      </c>
      <c r="C1018" t="s">
        <v>70</v>
      </c>
      <c r="D1018" t="s">
        <v>48</v>
      </c>
      <c r="E1018" t="s">
        <v>12</v>
      </c>
      <c r="F1018" s="26">
        <v>10.379999999999999</v>
      </c>
      <c r="G1018" s="26">
        <v>25.43</v>
      </c>
      <c r="H1018" s="26">
        <v>15.05</v>
      </c>
    </row>
    <row r="1019" spans="1:8" x14ac:dyDescent="0.3">
      <c r="A1019" s="42">
        <v>45425</v>
      </c>
      <c r="B1019" s="53">
        <v>0.49861111111111101</v>
      </c>
      <c r="C1019" t="s">
        <v>148</v>
      </c>
      <c r="D1019" t="s">
        <v>48</v>
      </c>
      <c r="E1019" t="s">
        <v>12</v>
      </c>
      <c r="F1019" s="26">
        <v>8.5200000000000014</v>
      </c>
      <c r="G1019" s="26">
        <v>19.940000000000001</v>
      </c>
      <c r="H1019" s="26">
        <v>11.42</v>
      </c>
    </row>
    <row r="1020" spans="1:8" x14ac:dyDescent="0.3">
      <c r="A1020" s="42">
        <v>45425</v>
      </c>
      <c r="B1020" s="53">
        <v>0.499305555555556</v>
      </c>
      <c r="C1020" t="s">
        <v>113</v>
      </c>
      <c r="D1020" t="s">
        <v>48</v>
      </c>
      <c r="E1020" t="s">
        <v>12</v>
      </c>
      <c r="F1020" s="26">
        <v>7.9200000000000017</v>
      </c>
      <c r="G1020" s="26">
        <v>20.71</v>
      </c>
      <c r="H1020" s="26">
        <v>12.79</v>
      </c>
    </row>
    <row r="1021" spans="1:8" x14ac:dyDescent="0.3">
      <c r="A1021" s="42">
        <v>45425</v>
      </c>
      <c r="B1021" s="53">
        <v>0.54305555555555596</v>
      </c>
      <c r="C1021" t="s">
        <v>41</v>
      </c>
      <c r="D1021" t="s">
        <v>48</v>
      </c>
      <c r="E1021" t="s">
        <v>12</v>
      </c>
      <c r="F1021" s="26">
        <v>6.8699999999999992</v>
      </c>
      <c r="G1021" s="26">
        <v>18.489999999999998</v>
      </c>
      <c r="H1021" s="26">
        <v>11.62</v>
      </c>
    </row>
    <row r="1022" spans="1:8" x14ac:dyDescent="0.3">
      <c r="A1022" s="42">
        <v>45425</v>
      </c>
      <c r="B1022" s="53">
        <v>0.55208333333333304</v>
      </c>
      <c r="C1022" t="s">
        <v>50</v>
      </c>
      <c r="D1022" t="s">
        <v>49</v>
      </c>
      <c r="E1022" t="s">
        <v>12</v>
      </c>
      <c r="F1022" s="26">
        <v>12.500000000000002</v>
      </c>
      <c r="G1022" s="26">
        <v>27.51</v>
      </c>
      <c r="H1022" s="26">
        <v>15.01</v>
      </c>
    </row>
    <row r="1023" spans="1:8" x14ac:dyDescent="0.3">
      <c r="A1023" s="42">
        <v>45425</v>
      </c>
      <c r="B1023" s="53">
        <v>0.55277777777777803</v>
      </c>
      <c r="C1023" t="s">
        <v>83</v>
      </c>
      <c r="D1023" t="s">
        <v>48</v>
      </c>
      <c r="E1023" t="s">
        <v>12</v>
      </c>
      <c r="F1023" s="26">
        <v>8.4799999999999986</v>
      </c>
      <c r="G1023" s="26">
        <v>19.899999999999999</v>
      </c>
      <c r="H1023" s="26">
        <v>11.42</v>
      </c>
    </row>
    <row r="1024" spans="1:8" x14ac:dyDescent="0.3">
      <c r="A1024" s="42">
        <v>45425</v>
      </c>
      <c r="B1024" s="53">
        <v>0.55694444444444502</v>
      </c>
      <c r="C1024" t="s">
        <v>42</v>
      </c>
      <c r="D1024" t="s">
        <v>48</v>
      </c>
      <c r="E1024" t="s">
        <v>12</v>
      </c>
      <c r="F1024" s="26">
        <v>8.85</v>
      </c>
      <c r="G1024" s="26">
        <v>21.22</v>
      </c>
      <c r="H1024" s="26">
        <v>12.37</v>
      </c>
    </row>
    <row r="1025" spans="1:8" x14ac:dyDescent="0.3">
      <c r="A1025" s="42">
        <v>45425</v>
      </c>
      <c r="B1025" s="53">
        <v>0.55694444444444502</v>
      </c>
      <c r="C1025" t="s">
        <v>73</v>
      </c>
      <c r="D1025" t="s">
        <v>49</v>
      </c>
      <c r="E1025" t="s">
        <v>12</v>
      </c>
      <c r="F1025" s="26">
        <v>7.0100000000000016</v>
      </c>
      <c r="G1025" s="26">
        <v>19.670000000000002</v>
      </c>
      <c r="H1025" s="26">
        <v>12.66</v>
      </c>
    </row>
    <row r="1026" spans="1:8" x14ac:dyDescent="0.3">
      <c r="A1026" s="42">
        <v>45425</v>
      </c>
      <c r="B1026" s="53">
        <v>0.55694444444444502</v>
      </c>
      <c r="C1026" t="s">
        <v>80</v>
      </c>
      <c r="D1026" t="s">
        <v>48</v>
      </c>
      <c r="E1026" t="s">
        <v>12</v>
      </c>
      <c r="F1026" s="26">
        <v>10.57</v>
      </c>
      <c r="G1026" s="26">
        <v>23.25</v>
      </c>
      <c r="H1026" s="26">
        <v>12.68</v>
      </c>
    </row>
    <row r="1027" spans="1:8" x14ac:dyDescent="0.3">
      <c r="A1027" s="42">
        <v>45425</v>
      </c>
      <c r="B1027" s="53">
        <v>0.55833333333333302</v>
      </c>
      <c r="C1027" t="s">
        <v>139</v>
      </c>
      <c r="D1027" t="s">
        <v>48</v>
      </c>
      <c r="E1027" t="s">
        <v>12</v>
      </c>
      <c r="F1027" s="26">
        <v>9.2099999999999991</v>
      </c>
      <c r="G1027" s="26">
        <v>21.34</v>
      </c>
      <c r="H1027" s="26">
        <v>12.13</v>
      </c>
    </row>
    <row r="1028" spans="1:8" x14ac:dyDescent="0.3">
      <c r="A1028" s="42">
        <v>45425</v>
      </c>
      <c r="B1028" s="53">
        <v>0.5625</v>
      </c>
      <c r="C1028" t="s">
        <v>123</v>
      </c>
      <c r="D1028" t="s">
        <v>48</v>
      </c>
      <c r="E1028" t="s">
        <v>12</v>
      </c>
      <c r="F1028" s="26">
        <v>8.43</v>
      </c>
      <c r="G1028" s="26">
        <v>19.38</v>
      </c>
      <c r="H1028" s="26">
        <v>10.95</v>
      </c>
    </row>
    <row r="1029" spans="1:8" x14ac:dyDescent="0.3">
      <c r="A1029" s="42">
        <v>45425</v>
      </c>
      <c r="B1029" s="53">
        <v>0.57361111111111096</v>
      </c>
      <c r="C1029" t="s">
        <v>84</v>
      </c>
      <c r="D1029" t="s">
        <v>48</v>
      </c>
      <c r="E1029" t="s">
        <v>12</v>
      </c>
      <c r="F1029" s="26">
        <v>6.2699999999999978</v>
      </c>
      <c r="G1029" s="26">
        <v>18.899999999999999</v>
      </c>
      <c r="H1029" s="26">
        <v>12.63</v>
      </c>
    </row>
    <row r="1030" spans="1:8" x14ac:dyDescent="0.3">
      <c r="A1030" s="42">
        <v>45425</v>
      </c>
      <c r="B1030" s="53">
        <v>0.57986111111111105</v>
      </c>
      <c r="C1030" t="s">
        <v>127</v>
      </c>
      <c r="D1030" t="s">
        <v>48</v>
      </c>
      <c r="E1030" t="s">
        <v>12</v>
      </c>
      <c r="F1030" s="26">
        <v>9.6</v>
      </c>
      <c r="G1030" s="26">
        <v>20.82</v>
      </c>
      <c r="H1030" s="26">
        <v>11.22</v>
      </c>
    </row>
    <row r="1031" spans="1:8" x14ac:dyDescent="0.3">
      <c r="A1031" s="42">
        <v>45425</v>
      </c>
      <c r="B1031" s="53">
        <v>0.58125000000000004</v>
      </c>
      <c r="C1031" t="s">
        <v>100</v>
      </c>
      <c r="D1031" t="s">
        <v>48</v>
      </c>
      <c r="E1031" t="s">
        <v>12</v>
      </c>
      <c r="F1031" s="26">
        <v>8.2700000000000014</v>
      </c>
      <c r="G1031" s="26">
        <v>21.3</v>
      </c>
      <c r="H1031" s="26">
        <v>13.03</v>
      </c>
    </row>
    <row r="1032" spans="1:8" x14ac:dyDescent="0.3">
      <c r="A1032" s="42">
        <v>45425</v>
      </c>
      <c r="B1032" s="53">
        <v>0.61527777777777803</v>
      </c>
      <c r="C1032" t="s">
        <v>96</v>
      </c>
      <c r="D1032" t="s">
        <v>48</v>
      </c>
      <c r="E1032" t="s">
        <v>12</v>
      </c>
      <c r="F1032" s="26">
        <v>4.1400000000000006</v>
      </c>
      <c r="G1032" s="26">
        <v>12.22</v>
      </c>
      <c r="H1032" s="26">
        <v>8.08</v>
      </c>
    </row>
    <row r="1033" spans="1:8" x14ac:dyDescent="0.3">
      <c r="A1033" s="42">
        <v>45425</v>
      </c>
      <c r="B1033" s="53">
        <v>0.59236111111111101</v>
      </c>
      <c r="C1033" t="s">
        <v>51</v>
      </c>
      <c r="D1033" t="s">
        <v>49</v>
      </c>
      <c r="E1033" t="s">
        <v>12</v>
      </c>
      <c r="F1033" s="26">
        <v>11.91</v>
      </c>
      <c r="G1033" s="26">
        <v>24.71</v>
      </c>
      <c r="H1033" s="26">
        <v>12.8</v>
      </c>
    </row>
    <row r="1034" spans="1:8" x14ac:dyDescent="0.3">
      <c r="A1034" s="42">
        <v>45425</v>
      </c>
      <c r="B1034" s="53">
        <v>0.593055555555556</v>
      </c>
      <c r="C1034" t="s">
        <v>39</v>
      </c>
      <c r="D1034" t="s">
        <v>48</v>
      </c>
      <c r="E1034" t="s">
        <v>12</v>
      </c>
      <c r="F1034" s="26">
        <v>12.529999999999998</v>
      </c>
      <c r="G1034" s="26">
        <v>27.49</v>
      </c>
      <c r="H1034" s="26">
        <v>14.96</v>
      </c>
    </row>
    <row r="1035" spans="1:8" x14ac:dyDescent="0.3">
      <c r="A1035" s="42">
        <v>45425</v>
      </c>
      <c r="B1035" s="53">
        <v>0.59375</v>
      </c>
      <c r="C1035" t="s">
        <v>86</v>
      </c>
      <c r="D1035" t="s">
        <v>48</v>
      </c>
      <c r="E1035" t="s">
        <v>12</v>
      </c>
      <c r="F1035" s="26">
        <v>7.1000000000000014</v>
      </c>
      <c r="G1035" s="26">
        <v>18.53</v>
      </c>
      <c r="H1035" s="26">
        <v>11.43</v>
      </c>
    </row>
    <row r="1036" spans="1:8" x14ac:dyDescent="0.3">
      <c r="A1036" s="42">
        <v>45425</v>
      </c>
      <c r="B1036" s="53">
        <v>0.60347222222222197</v>
      </c>
      <c r="C1036" t="s">
        <v>71</v>
      </c>
      <c r="D1036" t="s">
        <v>48</v>
      </c>
      <c r="E1036" t="s">
        <v>12</v>
      </c>
      <c r="F1036" s="26">
        <v>8.8999999999999986</v>
      </c>
      <c r="G1036" s="26">
        <v>21.9</v>
      </c>
      <c r="H1036" s="26">
        <v>13</v>
      </c>
    </row>
    <row r="1037" spans="1:8" x14ac:dyDescent="0.3">
      <c r="A1037" s="42">
        <v>45425</v>
      </c>
      <c r="B1037" s="53">
        <v>0.60555555555555596</v>
      </c>
      <c r="C1037" t="s">
        <v>65</v>
      </c>
      <c r="D1037" t="s">
        <v>48</v>
      </c>
      <c r="E1037" t="s">
        <v>12</v>
      </c>
      <c r="F1037" s="26">
        <v>7.33</v>
      </c>
      <c r="G1037" s="26">
        <v>18</v>
      </c>
      <c r="H1037" s="26">
        <v>10.67</v>
      </c>
    </row>
    <row r="1038" spans="1:8" x14ac:dyDescent="0.3">
      <c r="A1038" s="42">
        <v>45425</v>
      </c>
      <c r="B1038" s="53">
        <v>0.60902777777777795</v>
      </c>
      <c r="C1038" t="s">
        <v>54</v>
      </c>
      <c r="D1038" t="s">
        <v>49</v>
      </c>
      <c r="E1038" t="s">
        <v>12</v>
      </c>
      <c r="F1038" s="26">
        <v>8.92</v>
      </c>
      <c r="G1038" s="26">
        <v>21.07</v>
      </c>
      <c r="H1038" s="26">
        <v>12.15</v>
      </c>
    </row>
    <row r="1039" spans="1:8" x14ac:dyDescent="0.3">
      <c r="A1039" s="42">
        <v>45425</v>
      </c>
      <c r="B1039" s="53">
        <v>0.61458333333333304</v>
      </c>
      <c r="C1039" t="s">
        <v>165</v>
      </c>
      <c r="D1039" t="s">
        <v>48</v>
      </c>
      <c r="E1039" t="s">
        <v>12</v>
      </c>
      <c r="F1039" s="26">
        <v>10.129999999999999</v>
      </c>
      <c r="G1039" s="26">
        <v>25.18</v>
      </c>
      <c r="H1039" s="26">
        <v>15.05</v>
      </c>
    </row>
    <row r="1040" spans="1:8" x14ac:dyDescent="0.3">
      <c r="A1040" s="42">
        <v>45425</v>
      </c>
      <c r="B1040" s="53">
        <v>0.61875000000000002</v>
      </c>
      <c r="C1040" t="s">
        <v>60</v>
      </c>
      <c r="D1040" t="s">
        <v>48</v>
      </c>
      <c r="E1040" t="s">
        <v>12</v>
      </c>
      <c r="F1040" s="26">
        <v>7.65</v>
      </c>
      <c r="G1040" s="26">
        <v>19.12</v>
      </c>
      <c r="H1040" s="26">
        <v>11.47</v>
      </c>
    </row>
    <row r="1041" spans="1:8" x14ac:dyDescent="0.3">
      <c r="A1041" s="42">
        <v>45425</v>
      </c>
      <c r="B1041" s="53">
        <v>0.61875000000000002</v>
      </c>
      <c r="C1041" t="s">
        <v>95</v>
      </c>
      <c r="D1041" t="s">
        <v>48</v>
      </c>
      <c r="E1041" t="s">
        <v>12</v>
      </c>
      <c r="F1041" s="26">
        <v>9.3199999999999985</v>
      </c>
      <c r="G1041" s="26">
        <v>23.7</v>
      </c>
      <c r="H1041" s="26">
        <v>14.38</v>
      </c>
    </row>
    <row r="1042" spans="1:8" x14ac:dyDescent="0.3">
      <c r="A1042" s="42">
        <v>45425</v>
      </c>
      <c r="B1042" s="53">
        <v>0.62777777777777799</v>
      </c>
      <c r="C1042" t="s">
        <v>122</v>
      </c>
      <c r="D1042" t="s">
        <v>48</v>
      </c>
      <c r="E1042" t="s">
        <v>12</v>
      </c>
      <c r="F1042" s="26">
        <v>5.6899999999999995</v>
      </c>
      <c r="G1042" s="26">
        <v>13.7</v>
      </c>
      <c r="H1042" s="26">
        <v>8.01</v>
      </c>
    </row>
    <row r="1043" spans="1:8" x14ac:dyDescent="0.3">
      <c r="A1043" s="42">
        <v>45425</v>
      </c>
      <c r="B1043" s="53">
        <v>0.63194444444444398</v>
      </c>
      <c r="C1043" t="s">
        <v>72</v>
      </c>
      <c r="D1043" t="s">
        <v>48</v>
      </c>
      <c r="E1043" t="s">
        <v>12</v>
      </c>
      <c r="F1043" s="26">
        <v>7.4899999999999984</v>
      </c>
      <c r="G1043" s="26">
        <v>18.989999999999998</v>
      </c>
      <c r="H1043" s="26">
        <v>11.5</v>
      </c>
    </row>
    <row r="1044" spans="1:8" x14ac:dyDescent="0.3">
      <c r="A1044" s="42">
        <v>45425</v>
      </c>
      <c r="B1044" s="53">
        <v>0.63611111111111096</v>
      </c>
      <c r="C1044" t="s">
        <v>85</v>
      </c>
      <c r="D1044" t="s">
        <v>48</v>
      </c>
      <c r="E1044" t="s">
        <v>12</v>
      </c>
      <c r="F1044" s="26">
        <v>3.8999999999999986</v>
      </c>
      <c r="G1044" s="26">
        <v>15.95</v>
      </c>
      <c r="H1044" s="26">
        <v>12.05</v>
      </c>
    </row>
    <row r="1045" spans="1:8" x14ac:dyDescent="0.3">
      <c r="A1045" s="42">
        <v>45425</v>
      </c>
      <c r="B1045" s="53">
        <v>0.64027777777777795</v>
      </c>
      <c r="C1045" t="s">
        <v>101</v>
      </c>
      <c r="D1045" t="s">
        <v>48</v>
      </c>
      <c r="E1045" t="s">
        <v>12</v>
      </c>
      <c r="F1045" s="26">
        <v>4.32</v>
      </c>
      <c r="G1045" s="26">
        <v>12.55</v>
      </c>
      <c r="H1045" s="26">
        <v>8.23</v>
      </c>
    </row>
    <row r="1046" spans="1:8" x14ac:dyDescent="0.3">
      <c r="A1046" s="42">
        <v>45425</v>
      </c>
      <c r="B1046" s="53">
        <v>0.64305555555555605</v>
      </c>
      <c r="C1046" t="s">
        <v>59</v>
      </c>
      <c r="D1046" t="s">
        <v>48</v>
      </c>
      <c r="E1046" t="s">
        <v>12</v>
      </c>
      <c r="F1046" s="26">
        <v>3.6899999999999995</v>
      </c>
      <c r="G1046" s="26">
        <v>11.34</v>
      </c>
      <c r="H1046" s="26">
        <v>7.65</v>
      </c>
    </row>
    <row r="1047" spans="1:8" x14ac:dyDescent="0.3">
      <c r="A1047" s="42">
        <v>45425</v>
      </c>
      <c r="B1047" s="53">
        <v>0.65</v>
      </c>
      <c r="C1047" t="s">
        <v>168</v>
      </c>
      <c r="D1047" t="s">
        <v>55</v>
      </c>
      <c r="E1047" t="s">
        <v>38</v>
      </c>
      <c r="F1047" s="26">
        <v>2.46</v>
      </c>
      <c r="G1047" s="26">
        <v>9.93</v>
      </c>
      <c r="H1047" s="26">
        <v>7.47</v>
      </c>
    </row>
    <row r="1048" spans="1:8" x14ac:dyDescent="0.3">
      <c r="A1048" s="42">
        <v>45425</v>
      </c>
      <c r="B1048" s="53">
        <v>0.65138888888888902</v>
      </c>
      <c r="C1048" t="s">
        <v>102</v>
      </c>
      <c r="D1048" t="s">
        <v>48</v>
      </c>
      <c r="E1048" t="s">
        <v>12</v>
      </c>
      <c r="F1048" s="26">
        <v>4.1400000000000006</v>
      </c>
      <c r="G1048" s="26">
        <v>12.3</v>
      </c>
      <c r="H1048" s="26">
        <v>8.16</v>
      </c>
    </row>
    <row r="1049" spans="1:8" x14ac:dyDescent="0.3">
      <c r="A1049" s="42">
        <v>45425</v>
      </c>
      <c r="B1049" s="53">
        <v>0.65416666666666701</v>
      </c>
      <c r="C1049" t="s">
        <v>173</v>
      </c>
      <c r="D1049" t="s">
        <v>48</v>
      </c>
      <c r="E1049" t="s">
        <v>12</v>
      </c>
      <c r="F1049" s="26">
        <v>9.2999999999999989</v>
      </c>
      <c r="G1049" s="26">
        <v>22.65</v>
      </c>
      <c r="H1049" s="26">
        <v>13.35</v>
      </c>
    </row>
    <row r="1050" spans="1:8" x14ac:dyDescent="0.3">
      <c r="A1050" s="42">
        <v>45425</v>
      </c>
      <c r="B1050" s="53">
        <v>0.655555555555556</v>
      </c>
      <c r="C1050" t="s">
        <v>156</v>
      </c>
      <c r="D1050" t="s">
        <v>48</v>
      </c>
      <c r="E1050" t="s">
        <v>12</v>
      </c>
      <c r="F1050" s="26">
        <v>4.43</v>
      </c>
      <c r="G1050" s="26">
        <v>12.36</v>
      </c>
      <c r="H1050" s="26">
        <v>7.93</v>
      </c>
    </row>
    <row r="1051" spans="1:8" x14ac:dyDescent="0.3">
      <c r="A1051" s="42">
        <v>45425</v>
      </c>
      <c r="B1051" s="53">
        <v>0.65625</v>
      </c>
      <c r="C1051" t="s">
        <v>91</v>
      </c>
      <c r="D1051" t="s">
        <v>49</v>
      </c>
      <c r="E1051" t="s">
        <v>12</v>
      </c>
      <c r="F1051" s="26">
        <v>8.64</v>
      </c>
      <c r="G1051" s="26">
        <v>20.12</v>
      </c>
      <c r="H1051" s="26">
        <v>11.48</v>
      </c>
    </row>
    <row r="1052" spans="1:8" x14ac:dyDescent="0.3">
      <c r="A1052" s="42">
        <v>45425</v>
      </c>
      <c r="B1052" s="53">
        <v>0.656944444444444</v>
      </c>
      <c r="C1052" t="s">
        <v>82</v>
      </c>
      <c r="D1052" t="s">
        <v>48</v>
      </c>
      <c r="E1052" t="s">
        <v>12</v>
      </c>
      <c r="F1052" s="26">
        <v>8.7399999999999984</v>
      </c>
      <c r="G1052" s="26">
        <v>21.45</v>
      </c>
      <c r="H1052" s="26">
        <v>12.71</v>
      </c>
    </row>
    <row r="1053" spans="1:8" x14ac:dyDescent="0.3">
      <c r="A1053" s="42">
        <v>45425</v>
      </c>
      <c r="B1053" s="53">
        <v>0.65833333333333299</v>
      </c>
      <c r="C1053" t="s">
        <v>44</v>
      </c>
      <c r="D1053" t="s">
        <v>48</v>
      </c>
      <c r="E1053" t="s">
        <v>12</v>
      </c>
      <c r="F1053" s="26">
        <v>8.4300000000000015</v>
      </c>
      <c r="G1053" s="26">
        <v>20.100000000000001</v>
      </c>
      <c r="H1053" s="26">
        <v>11.67</v>
      </c>
    </row>
    <row r="1054" spans="1:8" x14ac:dyDescent="0.3">
      <c r="A1054" s="42">
        <v>45425</v>
      </c>
      <c r="B1054" s="53">
        <v>0.65972222222222199</v>
      </c>
      <c r="C1054" t="s">
        <v>126</v>
      </c>
      <c r="D1054" t="s">
        <v>48</v>
      </c>
      <c r="E1054" t="s">
        <v>12</v>
      </c>
      <c r="F1054" s="26">
        <v>2.7399999999999993</v>
      </c>
      <c r="G1054" s="26">
        <v>10.37</v>
      </c>
      <c r="H1054" s="26">
        <v>7.63</v>
      </c>
    </row>
    <row r="1055" spans="1:8" x14ac:dyDescent="0.3">
      <c r="A1055" s="42">
        <v>45425</v>
      </c>
      <c r="B1055" s="53">
        <v>0.66249999999999998</v>
      </c>
      <c r="C1055" t="s">
        <v>140</v>
      </c>
      <c r="D1055" t="s">
        <v>49</v>
      </c>
      <c r="E1055" t="s">
        <v>12</v>
      </c>
      <c r="F1055" s="26">
        <v>7.4399999999999995</v>
      </c>
      <c r="G1055" s="26">
        <v>18.61</v>
      </c>
      <c r="H1055" s="26">
        <v>11.17</v>
      </c>
    </row>
    <row r="1056" spans="1:8" x14ac:dyDescent="0.3">
      <c r="A1056" s="42">
        <v>45425</v>
      </c>
      <c r="B1056" s="53">
        <v>0.66805555555555596</v>
      </c>
      <c r="C1056" t="s">
        <v>43</v>
      </c>
      <c r="D1056" t="s">
        <v>48</v>
      </c>
      <c r="E1056" t="s">
        <v>12</v>
      </c>
      <c r="F1056" s="26">
        <v>8.9000000000000021</v>
      </c>
      <c r="G1056" s="26">
        <v>20.350000000000001</v>
      </c>
      <c r="H1056" s="26">
        <v>11.45</v>
      </c>
    </row>
    <row r="1057" spans="1:8" x14ac:dyDescent="0.3">
      <c r="A1057" s="42">
        <v>45425</v>
      </c>
      <c r="B1057" s="53">
        <v>0.67361111111111105</v>
      </c>
      <c r="C1057" t="s">
        <v>73</v>
      </c>
      <c r="D1057" t="s">
        <v>49</v>
      </c>
      <c r="E1057" t="s">
        <v>12</v>
      </c>
      <c r="F1057" s="26">
        <v>4.879999999999999</v>
      </c>
      <c r="G1057" s="26">
        <v>17.489999999999998</v>
      </c>
      <c r="H1057" s="26">
        <v>12.61</v>
      </c>
    </row>
    <row r="1058" spans="1:8" x14ac:dyDescent="0.3">
      <c r="A1058" s="42">
        <v>45425</v>
      </c>
      <c r="B1058" s="53">
        <v>0.67500000000000004</v>
      </c>
      <c r="C1058" t="s">
        <v>40</v>
      </c>
      <c r="D1058" t="s">
        <v>48</v>
      </c>
      <c r="E1058" t="s">
        <v>12</v>
      </c>
      <c r="F1058" s="26">
        <v>13.14</v>
      </c>
      <c r="G1058" s="26">
        <v>27.87</v>
      </c>
      <c r="H1058" s="26">
        <v>14.73</v>
      </c>
    </row>
    <row r="1059" spans="1:8" x14ac:dyDescent="0.3">
      <c r="A1059" s="42">
        <v>45425</v>
      </c>
      <c r="B1059" s="53">
        <v>0.68125000000000002</v>
      </c>
      <c r="C1059" t="s">
        <v>63</v>
      </c>
      <c r="D1059" t="s">
        <v>49</v>
      </c>
      <c r="E1059" t="s">
        <v>12</v>
      </c>
      <c r="F1059" s="26">
        <v>10.290000000000001</v>
      </c>
      <c r="G1059" s="26">
        <v>22.3</v>
      </c>
      <c r="H1059" s="26">
        <v>12.01</v>
      </c>
    </row>
    <row r="1060" spans="1:8" x14ac:dyDescent="0.3">
      <c r="A1060" s="42">
        <v>45425</v>
      </c>
      <c r="B1060" s="53">
        <v>0.68541666666666701</v>
      </c>
      <c r="C1060" t="s">
        <v>64</v>
      </c>
      <c r="D1060" t="s">
        <v>48</v>
      </c>
      <c r="E1060" t="s">
        <v>12</v>
      </c>
      <c r="F1060" s="26">
        <v>11.940000000000001</v>
      </c>
      <c r="G1060" s="26">
        <v>26.48</v>
      </c>
      <c r="H1060" s="26">
        <v>14.54</v>
      </c>
    </row>
    <row r="1061" spans="1:8" x14ac:dyDescent="0.3">
      <c r="A1061" s="42">
        <v>45425</v>
      </c>
      <c r="B1061" s="53">
        <v>0.68611111111111101</v>
      </c>
      <c r="C1061" t="s">
        <v>39</v>
      </c>
      <c r="D1061" t="s">
        <v>48</v>
      </c>
      <c r="E1061" t="s">
        <v>12</v>
      </c>
      <c r="F1061" s="26">
        <v>4.3900000000000006</v>
      </c>
      <c r="G1061" s="26">
        <v>19.440000000000001</v>
      </c>
      <c r="H1061" s="26">
        <v>15.05</v>
      </c>
    </row>
    <row r="1062" spans="1:8" x14ac:dyDescent="0.3">
      <c r="A1062" s="42">
        <v>45425</v>
      </c>
      <c r="B1062" s="53">
        <v>0.69236111111111098</v>
      </c>
      <c r="C1062" t="s">
        <v>133</v>
      </c>
      <c r="D1062" t="s">
        <v>55</v>
      </c>
      <c r="E1062" t="s">
        <v>38</v>
      </c>
      <c r="F1062" s="26">
        <v>3.0299999999999994</v>
      </c>
      <c r="G1062" s="26">
        <v>10.36</v>
      </c>
      <c r="H1062" s="26">
        <v>7.33</v>
      </c>
    </row>
    <row r="1063" spans="1:8" x14ac:dyDescent="0.3">
      <c r="A1063" s="42">
        <v>45425</v>
      </c>
      <c r="B1063" s="53">
        <v>0.69583333333333297</v>
      </c>
      <c r="C1063" t="s">
        <v>128</v>
      </c>
      <c r="D1063" t="s">
        <v>55</v>
      </c>
      <c r="E1063" t="s">
        <v>38</v>
      </c>
      <c r="F1063" s="26">
        <v>2.5499999999999998</v>
      </c>
      <c r="G1063" s="26">
        <v>9.86</v>
      </c>
      <c r="H1063" s="26">
        <v>7.31</v>
      </c>
    </row>
    <row r="1064" spans="1:8" x14ac:dyDescent="0.3">
      <c r="A1064" s="42">
        <v>45425</v>
      </c>
      <c r="B1064" s="53">
        <v>0.69791666666666696</v>
      </c>
      <c r="C1064" t="s">
        <v>148</v>
      </c>
      <c r="D1064" t="s">
        <v>48</v>
      </c>
      <c r="E1064" t="s">
        <v>12</v>
      </c>
      <c r="F1064" s="26">
        <v>8.1800000000000015</v>
      </c>
      <c r="G1064" s="26">
        <v>19.690000000000001</v>
      </c>
      <c r="H1064" s="26">
        <v>11.51</v>
      </c>
    </row>
    <row r="1065" spans="1:8" x14ac:dyDescent="0.3">
      <c r="A1065" s="42">
        <v>45425</v>
      </c>
      <c r="B1065" s="53">
        <v>0.70416666666666705</v>
      </c>
      <c r="C1065" t="s">
        <v>58</v>
      </c>
      <c r="D1065" t="s">
        <v>49</v>
      </c>
      <c r="E1065" t="s">
        <v>12</v>
      </c>
      <c r="F1065" s="26">
        <v>9.7000000000000011</v>
      </c>
      <c r="G1065" s="26">
        <v>21.89</v>
      </c>
      <c r="H1065" s="26">
        <v>12.19</v>
      </c>
    </row>
    <row r="1066" spans="1:8" x14ac:dyDescent="0.3">
      <c r="A1066" s="42">
        <v>45425</v>
      </c>
      <c r="B1066" s="53">
        <v>0.71180555555555602</v>
      </c>
      <c r="C1066" t="s">
        <v>66</v>
      </c>
      <c r="D1066" t="s">
        <v>48</v>
      </c>
      <c r="E1066" t="s">
        <v>12</v>
      </c>
      <c r="F1066" s="26">
        <v>9.18</v>
      </c>
      <c r="G1066" s="26">
        <v>21.95</v>
      </c>
      <c r="H1066" s="26">
        <v>12.77</v>
      </c>
    </row>
    <row r="1067" spans="1:8" x14ac:dyDescent="0.3">
      <c r="A1067" s="42">
        <v>45425</v>
      </c>
      <c r="B1067" s="53">
        <v>0.71250000000000002</v>
      </c>
      <c r="C1067" t="s">
        <v>103</v>
      </c>
      <c r="D1067" t="s">
        <v>49</v>
      </c>
      <c r="E1067" t="s">
        <v>12</v>
      </c>
      <c r="F1067" s="26">
        <v>10.290000000000001</v>
      </c>
      <c r="G1067" s="26">
        <v>24.42</v>
      </c>
      <c r="H1067" s="26">
        <v>14.13</v>
      </c>
    </row>
    <row r="1068" spans="1:8" x14ac:dyDescent="0.3">
      <c r="A1068" s="42">
        <v>45425</v>
      </c>
      <c r="B1068" s="53">
        <v>0.72569444444444398</v>
      </c>
      <c r="C1068" t="s">
        <v>70</v>
      </c>
      <c r="D1068" t="s">
        <v>48</v>
      </c>
      <c r="E1068" t="s">
        <v>12</v>
      </c>
      <c r="F1068" s="26">
        <v>12.099999999999998</v>
      </c>
      <c r="G1068" s="26">
        <v>27.08</v>
      </c>
      <c r="H1068" s="26">
        <v>14.98</v>
      </c>
    </row>
    <row r="1069" spans="1:8" x14ac:dyDescent="0.3">
      <c r="A1069" s="42">
        <v>45425</v>
      </c>
      <c r="B1069" s="53">
        <v>0.72847222222222197</v>
      </c>
      <c r="C1069" t="s">
        <v>67</v>
      </c>
      <c r="D1069" t="s">
        <v>48</v>
      </c>
      <c r="E1069" t="s">
        <v>12</v>
      </c>
      <c r="F1069" s="26">
        <v>6.2800000000000011</v>
      </c>
      <c r="G1069" s="26">
        <v>17.850000000000001</v>
      </c>
      <c r="H1069" s="26">
        <v>11.57</v>
      </c>
    </row>
    <row r="1070" spans="1:8" x14ac:dyDescent="0.3">
      <c r="A1070" s="42">
        <v>45425</v>
      </c>
      <c r="B1070" s="53">
        <v>0.73194444444444395</v>
      </c>
      <c r="C1070" t="s">
        <v>99</v>
      </c>
      <c r="D1070" t="s">
        <v>55</v>
      </c>
      <c r="E1070" t="s">
        <v>38</v>
      </c>
      <c r="F1070" s="26">
        <v>2.29</v>
      </c>
      <c r="G1070" s="26">
        <v>9.74</v>
      </c>
      <c r="H1070" s="26">
        <v>7.45</v>
      </c>
    </row>
    <row r="1071" spans="1:8" x14ac:dyDescent="0.3">
      <c r="A1071" s="42">
        <v>45425</v>
      </c>
      <c r="B1071" s="53">
        <v>0.74861111111111101</v>
      </c>
      <c r="C1071" t="s">
        <v>162</v>
      </c>
      <c r="D1071" t="s">
        <v>48</v>
      </c>
      <c r="E1071" t="s">
        <v>12</v>
      </c>
      <c r="F1071" s="26">
        <v>11.64</v>
      </c>
      <c r="G1071" s="26">
        <v>26.44</v>
      </c>
      <c r="H1071" s="26">
        <v>14.8</v>
      </c>
    </row>
    <row r="1072" spans="1:8" x14ac:dyDescent="0.3">
      <c r="A1072" s="42">
        <v>45425</v>
      </c>
      <c r="B1072" s="53">
        <v>0.86944444444444502</v>
      </c>
      <c r="C1072" t="s">
        <v>123</v>
      </c>
      <c r="D1072" t="s">
        <v>48</v>
      </c>
      <c r="E1072" t="s">
        <v>12</v>
      </c>
      <c r="F1072" s="26">
        <v>7.3100000000000005</v>
      </c>
      <c r="G1072" s="26">
        <v>18.37</v>
      </c>
      <c r="H1072" s="26">
        <v>11.06</v>
      </c>
    </row>
    <row r="1073" spans="1:8" x14ac:dyDescent="0.3">
      <c r="A1073" s="42">
        <v>45426</v>
      </c>
      <c r="B1073" s="53">
        <v>0.29375000000000001</v>
      </c>
      <c r="C1073" t="s">
        <v>54</v>
      </c>
      <c r="D1073" t="s">
        <v>49</v>
      </c>
      <c r="E1073" t="s">
        <v>12</v>
      </c>
      <c r="F1073" s="26">
        <v>7.91</v>
      </c>
      <c r="G1073" s="26">
        <v>20.23</v>
      </c>
      <c r="H1073" s="26">
        <v>12.32</v>
      </c>
    </row>
    <row r="1074" spans="1:8" x14ac:dyDescent="0.3">
      <c r="A1074" s="42">
        <v>45426</v>
      </c>
      <c r="B1074" s="53">
        <v>0.37222222222222201</v>
      </c>
      <c r="C1074" t="s">
        <v>41</v>
      </c>
      <c r="D1074" t="s">
        <v>48</v>
      </c>
      <c r="E1074" t="s">
        <v>12</v>
      </c>
      <c r="F1074" s="26">
        <v>8.2600000000000016</v>
      </c>
      <c r="G1074" s="26">
        <v>20.100000000000001</v>
      </c>
      <c r="H1074" s="26">
        <v>11.84</v>
      </c>
    </row>
    <row r="1075" spans="1:8" x14ac:dyDescent="0.3">
      <c r="A1075" s="42">
        <v>45426</v>
      </c>
      <c r="B1075" s="53">
        <v>0.39374999999999999</v>
      </c>
      <c r="C1075" t="s">
        <v>65</v>
      </c>
      <c r="D1075" t="s">
        <v>48</v>
      </c>
      <c r="E1075" t="s">
        <v>12</v>
      </c>
      <c r="F1075" s="26">
        <v>6.9</v>
      </c>
      <c r="G1075" s="26">
        <v>17.82</v>
      </c>
      <c r="H1075" s="26">
        <v>10.92</v>
      </c>
    </row>
    <row r="1076" spans="1:8" x14ac:dyDescent="0.3">
      <c r="A1076" s="42">
        <v>45426</v>
      </c>
      <c r="B1076" s="53">
        <v>0.39583333333333298</v>
      </c>
      <c r="C1076" t="s">
        <v>42</v>
      </c>
      <c r="D1076" t="s">
        <v>48</v>
      </c>
      <c r="E1076" t="s">
        <v>12</v>
      </c>
      <c r="F1076" s="26">
        <v>8.7899999999999991</v>
      </c>
      <c r="G1076" s="26">
        <v>21.34</v>
      </c>
      <c r="H1076" s="26">
        <v>12.55</v>
      </c>
    </row>
    <row r="1077" spans="1:8" x14ac:dyDescent="0.3">
      <c r="A1077" s="42">
        <v>45426</v>
      </c>
      <c r="B1077" s="53">
        <v>0.39930555555555602</v>
      </c>
      <c r="C1077" t="s">
        <v>73</v>
      </c>
      <c r="D1077" t="s">
        <v>49</v>
      </c>
      <c r="E1077" t="s">
        <v>12</v>
      </c>
      <c r="F1077" s="26">
        <v>6.76</v>
      </c>
      <c r="G1077" s="26">
        <v>19.36</v>
      </c>
      <c r="H1077" s="26">
        <v>12.6</v>
      </c>
    </row>
    <row r="1078" spans="1:8" x14ac:dyDescent="0.3">
      <c r="A1078" s="42">
        <v>45426</v>
      </c>
      <c r="B1078" s="53">
        <v>0.40069444444444402</v>
      </c>
      <c r="C1078" t="s">
        <v>50</v>
      </c>
      <c r="D1078" t="s">
        <v>49</v>
      </c>
      <c r="E1078" t="s">
        <v>12</v>
      </c>
      <c r="F1078" s="26">
        <v>12.339999999999998</v>
      </c>
      <c r="G1078" s="26">
        <v>27.47</v>
      </c>
      <c r="H1078" s="26">
        <v>15.13</v>
      </c>
    </row>
    <row r="1079" spans="1:8" x14ac:dyDescent="0.3">
      <c r="A1079" s="42">
        <v>45426</v>
      </c>
      <c r="B1079" s="53">
        <v>0.41180555555555598</v>
      </c>
      <c r="C1079" t="s">
        <v>63</v>
      </c>
      <c r="D1079" t="s">
        <v>49</v>
      </c>
      <c r="E1079" t="s">
        <v>12</v>
      </c>
      <c r="F1079" s="26">
        <v>10.47</v>
      </c>
      <c r="G1079" s="26">
        <v>22.41</v>
      </c>
      <c r="H1079" s="26">
        <v>11.94</v>
      </c>
    </row>
    <row r="1080" spans="1:8" x14ac:dyDescent="0.3">
      <c r="A1080" s="42">
        <v>45426</v>
      </c>
      <c r="B1080" s="53">
        <v>0.41597222222222202</v>
      </c>
      <c r="C1080" t="s">
        <v>51</v>
      </c>
      <c r="D1080" t="s">
        <v>49</v>
      </c>
      <c r="E1080" t="s">
        <v>12</v>
      </c>
      <c r="F1080" s="26">
        <v>11.56</v>
      </c>
      <c r="G1080" s="26">
        <v>24.55</v>
      </c>
      <c r="H1080" s="26">
        <v>12.99</v>
      </c>
    </row>
    <row r="1081" spans="1:8" x14ac:dyDescent="0.3">
      <c r="A1081" s="42">
        <v>45426</v>
      </c>
      <c r="B1081" s="53">
        <v>0.420833333333333</v>
      </c>
      <c r="C1081" t="s">
        <v>84</v>
      </c>
      <c r="D1081" t="s">
        <v>48</v>
      </c>
      <c r="E1081" t="s">
        <v>12</v>
      </c>
      <c r="F1081" s="26">
        <v>7.879999999999999</v>
      </c>
      <c r="G1081" s="26">
        <v>20.81</v>
      </c>
      <c r="H1081" s="26">
        <v>12.93</v>
      </c>
    </row>
    <row r="1082" spans="1:8" x14ac:dyDescent="0.3">
      <c r="A1082" s="42">
        <v>45426</v>
      </c>
      <c r="B1082" s="53">
        <v>0.42430555555555599</v>
      </c>
      <c r="C1082" t="s">
        <v>58</v>
      </c>
      <c r="D1082" t="s">
        <v>49</v>
      </c>
      <c r="E1082" t="s">
        <v>12</v>
      </c>
      <c r="F1082" s="26">
        <v>8.9500000000000011</v>
      </c>
      <c r="G1082" s="26">
        <v>21.1</v>
      </c>
      <c r="H1082" s="26">
        <v>12.15</v>
      </c>
    </row>
    <row r="1083" spans="1:8" x14ac:dyDescent="0.3">
      <c r="A1083" s="42">
        <v>45426</v>
      </c>
      <c r="B1083" s="53">
        <v>0.43472222222222201</v>
      </c>
      <c r="C1083" t="s">
        <v>86</v>
      </c>
      <c r="D1083" t="s">
        <v>48</v>
      </c>
      <c r="E1083" t="s">
        <v>12</v>
      </c>
      <c r="F1083" s="26">
        <v>7.0600000000000005</v>
      </c>
      <c r="G1083" s="26">
        <v>19.09</v>
      </c>
      <c r="H1083" s="26">
        <v>12.03</v>
      </c>
    </row>
    <row r="1084" spans="1:8" x14ac:dyDescent="0.3">
      <c r="A1084" s="42">
        <v>45426</v>
      </c>
      <c r="B1084" s="53">
        <v>0.436805555555556</v>
      </c>
      <c r="C1084" t="s">
        <v>96</v>
      </c>
      <c r="D1084" t="s">
        <v>48</v>
      </c>
      <c r="E1084" t="s">
        <v>12</v>
      </c>
      <c r="F1084" s="26">
        <v>4.2800000000000011</v>
      </c>
      <c r="G1084" s="26">
        <v>12.64</v>
      </c>
      <c r="H1084" s="26">
        <v>8.36</v>
      </c>
    </row>
    <row r="1085" spans="1:8" x14ac:dyDescent="0.3">
      <c r="A1085" s="42">
        <v>45426</v>
      </c>
      <c r="B1085" s="53">
        <v>0.43888888888888899</v>
      </c>
      <c r="C1085" t="s">
        <v>134</v>
      </c>
      <c r="D1085" t="s">
        <v>48</v>
      </c>
      <c r="E1085" t="s">
        <v>12</v>
      </c>
      <c r="F1085" s="26">
        <v>11.48</v>
      </c>
      <c r="G1085" s="26">
        <v>26.32</v>
      </c>
      <c r="H1085" s="26">
        <v>14.84</v>
      </c>
    </row>
    <row r="1086" spans="1:8" x14ac:dyDescent="0.3">
      <c r="A1086" s="42">
        <v>45426</v>
      </c>
      <c r="B1086" s="53">
        <v>0.44097222222222199</v>
      </c>
      <c r="C1086" t="s">
        <v>95</v>
      </c>
      <c r="D1086" t="s">
        <v>48</v>
      </c>
      <c r="E1086" t="s">
        <v>12</v>
      </c>
      <c r="F1086" s="26">
        <v>11.83</v>
      </c>
      <c r="G1086" s="26">
        <v>26.52</v>
      </c>
      <c r="H1086" s="26">
        <v>14.69</v>
      </c>
    </row>
    <row r="1087" spans="1:8" x14ac:dyDescent="0.3">
      <c r="A1087" s="42">
        <v>45426</v>
      </c>
      <c r="B1087" s="53">
        <v>0.44305555555555598</v>
      </c>
      <c r="C1087" t="s">
        <v>140</v>
      </c>
      <c r="D1087" t="s">
        <v>49</v>
      </c>
      <c r="E1087" t="s">
        <v>12</v>
      </c>
      <c r="F1087" s="26">
        <v>7.3100000000000005</v>
      </c>
      <c r="G1087" s="26">
        <v>18.82</v>
      </c>
      <c r="H1087" s="26">
        <v>11.51</v>
      </c>
    </row>
    <row r="1088" spans="1:8" x14ac:dyDescent="0.3">
      <c r="A1088" s="42">
        <v>45426</v>
      </c>
      <c r="B1088" s="53">
        <v>0.454166666666667</v>
      </c>
      <c r="C1088" t="s">
        <v>60</v>
      </c>
      <c r="D1088" t="s">
        <v>48</v>
      </c>
      <c r="E1088" t="s">
        <v>12</v>
      </c>
      <c r="F1088" s="26">
        <v>7.0500000000000025</v>
      </c>
      <c r="G1088" s="26">
        <v>19.170000000000002</v>
      </c>
      <c r="H1088" s="26">
        <v>12.12</v>
      </c>
    </row>
    <row r="1089" spans="1:8" x14ac:dyDescent="0.3">
      <c r="A1089" s="42">
        <v>45426</v>
      </c>
      <c r="B1089" s="53">
        <v>0.45486111111111099</v>
      </c>
      <c r="C1089" t="s">
        <v>44</v>
      </c>
      <c r="D1089" t="s">
        <v>48</v>
      </c>
      <c r="E1089" t="s">
        <v>12</v>
      </c>
      <c r="F1089" s="26">
        <v>5.5200000000000014</v>
      </c>
      <c r="G1089" s="26">
        <v>17.62</v>
      </c>
      <c r="H1089" s="26">
        <v>12.1</v>
      </c>
    </row>
    <row r="1090" spans="1:8" x14ac:dyDescent="0.3">
      <c r="A1090" s="42">
        <v>45426</v>
      </c>
      <c r="B1090" s="53">
        <v>0.45902777777777798</v>
      </c>
      <c r="C1090" t="s">
        <v>39</v>
      </c>
      <c r="D1090" t="s">
        <v>48</v>
      </c>
      <c r="E1090" t="s">
        <v>12</v>
      </c>
      <c r="F1090" s="26">
        <v>11.510000000000002</v>
      </c>
      <c r="G1090" s="26">
        <v>27.05</v>
      </c>
      <c r="H1090" s="26">
        <v>15.54</v>
      </c>
    </row>
    <row r="1091" spans="1:8" x14ac:dyDescent="0.3">
      <c r="A1091" s="42">
        <v>45426</v>
      </c>
      <c r="B1091" s="53">
        <v>0.46111111111111103</v>
      </c>
      <c r="C1091" t="s">
        <v>102</v>
      </c>
      <c r="D1091" t="s">
        <v>48</v>
      </c>
      <c r="E1091" t="s">
        <v>12</v>
      </c>
      <c r="F1091" s="26">
        <v>4.4600000000000009</v>
      </c>
      <c r="G1091" s="26">
        <v>12.99</v>
      </c>
      <c r="H1091" s="26">
        <v>8.5299999999999994</v>
      </c>
    </row>
    <row r="1092" spans="1:8" x14ac:dyDescent="0.3">
      <c r="A1092" s="42">
        <v>45426</v>
      </c>
      <c r="B1092" s="53">
        <v>0.46736111111111101</v>
      </c>
      <c r="C1092" t="s">
        <v>68</v>
      </c>
      <c r="D1092" t="s">
        <v>48</v>
      </c>
      <c r="E1092" t="s">
        <v>12</v>
      </c>
      <c r="F1092" s="26">
        <v>8.9500000000000011</v>
      </c>
      <c r="G1092" s="26">
        <v>22.35</v>
      </c>
      <c r="H1092" s="26">
        <v>13.4</v>
      </c>
    </row>
    <row r="1093" spans="1:8" x14ac:dyDescent="0.3">
      <c r="A1093" s="42">
        <v>45426</v>
      </c>
      <c r="B1093" s="53">
        <v>0.46875</v>
      </c>
      <c r="C1093" t="s">
        <v>59</v>
      </c>
      <c r="D1093" t="s">
        <v>48</v>
      </c>
      <c r="E1093" t="s">
        <v>12</v>
      </c>
      <c r="F1093" s="26">
        <v>5.27</v>
      </c>
      <c r="G1093" s="26">
        <v>13.27</v>
      </c>
      <c r="H1093" s="26">
        <v>8</v>
      </c>
    </row>
    <row r="1094" spans="1:8" x14ac:dyDescent="0.3">
      <c r="A1094" s="42">
        <v>45426</v>
      </c>
      <c r="B1094" s="53">
        <v>0.47013888888888899</v>
      </c>
      <c r="C1094" t="s">
        <v>91</v>
      </c>
      <c r="D1094" t="s">
        <v>49</v>
      </c>
      <c r="E1094" t="s">
        <v>12</v>
      </c>
      <c r="F1094" s="26">
        <v>9.01</v>
      </c>
      <c r="G1094" s="26">
        <v>20.89</v>
      </c>
      <c r="H1094" s="26">
        <v>11.88</v>
      </c>
    </row>
    <row r="1095" spans="1:8" x14ac:dyDescent="0.3">
      <c r="A1095" s="42">
        <v>45426</v>
      </c>
      <c r="B1095" s="53">
        <v>0.47638888888888897</v>
      </c>
      <c r="C1095" t="s">
        <v>165</v>
      </c>
      <c r="D1095" t="s">
        <v>48</v>
      </c>
      <c r="E1095" t="s">
        <v>12</v>
      </c>
      <c r="F1095" s="26">
        <v>11.1</v>
      </c>
      <c r="G1095" s="26">
        <v>26.18</v>
      </c>
      <c r="H1095" s="26">
        <v>15.08</v>
      </c>
    </row>
    <row r="1096" spans="1:8" x14ac:dyDescent="0.3">
      <c r="A1096" s="42">
        <v>45426</v>
      </c>
      <c r="B1096" s="53">
        <v>0.49652777777777801</v>
      </c>
      <c r="C1096" t="s">
        <v>72</v>
      </c>
      <c r="D1096" t="s">
        <v>48</v>
      </c>
      <c r="E1096" t="s">
        <v>12</v>
      </c>
      <c r="F1096" s="26">
        <v>8.7600000000000016</v>
      </c>
      <c r="G1096" s="26">
        <v>20.53</v>
      </c>
      <c r="H1096" s="26">
        <v>11.77</v>
      </c>
    </row>
    <row r="1097" spans="1:8" x14ac:dyDescent="0.3">
      <c r="A1097" s="42">
        <v>45426</v>
      </c>
      <c r="B1097" s="53">
        <v>0.499305555555556</v>
      </c>
      <c r="C1097" t="s">
        <v>85</v>
      </c>
      <c r="D1097" t="s">
        <v>48</v>
      </c>
      <c r="E1097" t="s">
        <v>12</v>
      </c>
      <c r="F1097" s="26">
        <v>6.8800000000000026</v>
      </c>
      <c r="G1097" s="26">
        <v>18.420000000000002</v>
      </c>
      <c r="H1097" s="26">
        <v>11.54</v>
      </c>
    </row>
    <row r="1098" spans="1:8" x14ac:dyDescent="0.3">
      <c r="A1098" s="42">
        <v>45426</v>
      </c>
      <c r="B1098" s="53">
        <v>0.500694444444444</v>
      </c>
      <c r="C1098" t="s">
        <v>132</v>
      </c>
      <c r="D1098" t="s">
        <v>48</v>
      </c>
      <c r="E1098" t="s">
        <v>12</v>
      </c>
      <c r="F1098" s="26">
        <v>6.65</v>
      </c>
      <c r="G1098" s="26">
        <v>20.09</v>
      </c>
      <c r="H1098" s="26">
        <v>13.44</v>
      </c>
    </row>
    <row r="1099" spans="1:8" x14ac:dyDescent="0.3">
      <c r="A1099" s="42">
        <v>45426</v>
      </c>
      <c r="B1099" s="53">
        <v>0.50555555555555598</v>
      </c>
      <c r="C1099" t="s">
        <v>43</v>
      </c>
      <c r="D1099" t="s">
        <v>48</v>
      </c>
      <c r="E1099" t="s">
        <v>12</v>
      </c>
      <c r="F1099" s="26">
        <v>9.25</v>
      </c>
      <c r="G1099" s="26">
        <v>21.07</v>
      </c>
      <c r="H1099" s="26">
        <v>11.82</v>
      </c>
    </row>
    <row r="1100" spans="1:8" x14ac:dyDescent="0.3">
      <c r="A1100" s="42">
        <v>45426</v>
      </c>
      <c r="B1100" s="53">
        <v>0.50624999999999998</v>
      </c>
      <c r="C1100" t="s">
        <v>66</v>
      </c>
      <c r="D1100" t="s">
        <v>48</v>
      </c>
      <c r="E1100" t="s">
        <v>12</v>
      </c>
      <c r="F1100" s="26">
        <v>8.9700000000000006</v>
      </c>
      <c r="G1100" s="26">
        <v>21.98</v>
      </c>
      <c r="H1100" s="26">
        <v>13.01</v>
      </c>
    </row>
    <row r="1101" spans="1:8" x14ac:dyDescent="0.3">
      <c r="A1101" s="42">
        <v>45426</v>
      </c>
      <c r="B1101" s="53">
        <v>0.50833333333333297</v>
      </c>
      <c r="C1101" t="s">
        <v>54</v>
      </c>
      <c r="D1101" t="s">
        <v>49</v>
      </c>
      <c r="E1101" t="s">
        <v>12</v>
      </c>
      <c r="F1101" s="26">
        <v>8.6300000000000008</v>
      </c>
      <c r="G1101" s="26">
        <v>21.05</v>
      </c>
      <c r="H1101" s="26">
        <v>12.42</v>
      </c>
    </row>
    <row r="1102" spans="1:8" x14ac:dyDescent="0.3">
      <c r="A1102" s="42">
        <v>45426</v>
      </c>
      <c r="B1102" s="53">
        <v>0.51527777777777795</v>
      </c>
      <c r="C1102" t="s">
        <v>71</v>
      </c>
      <c r="D1102" t="s">
        <v>48</v>
      </c>
      <c r="E1102" t="s">
        <v>12</v>
      </c>
      <c r="F1102" s="26">
        <v>9.0400000000000009</v>
      </c>
      <c r="G1102" s="26">
        <v>22.6</v>
      </c>
      <c r="H1102" s="26">
        <v>13.56</v>
      </c>
    </row>
    <row r="1103" spans="1:8" x14ac:dyDescent="0.3">
      <c r="A1103" s="42">
        <v>45426</v>
      </c>
      <c r="B1103" s="53">
        <v>0.51666666666666705</v>
      </c>
      <c r="C1103" t="s">
        <v>148</v>
      </c>
      <c r="D1103" t="s">
        <v>48</v>
      </c>
      <c r="E1103" t="s">
        <v>12</v>
      </c>
      <c r="F1103" s="26">
        <v>7.1999999999999993</v>
      </c>
      <c r="G1103" s="26">
        <v>18.809999999999999</v>
      </c>
      <c r="H1103" s="26">
        <v>11.61</v>
      </c>
    </row>
    <row r="1104" spans="1:8" x14ac:dyDescent="0.3">
      <c r="A1104" s="42">
        <v>45426</v>
      </c>
      <c r="B1104" s="53">
        <v>0.51805555555555605</v>
      </c>
      <c r="C1104" t="s">
        <v>113</v>
      </c>
      <c r="D1104" t="s">
        <v>48</v>
      </c>
      <c r="E1104" t="s">
        <v>12</v>
      </c>
      <c r="F1104" s="26">
        <v>6.870000000000001</v>
      </c>
      <c r="G1104" s="26">
        <v>19.78</v>
      </c>
      <c r="H1104" s="26">
        <v>12.91</v>
      </c>
    </row>
    <row r="1105" spans="1:8" x14ac:dyDescent="0.3">
      <c r="A1105" s="42">
        <v>45426</v>
      </c>
      <c r="B1105" s="53">
        <v>0.52291666666666703</v>
      </c>
      <c r="C1105" t="s">
        <v>64</v>
      </c>
      <c r="D1105" t="s">
        <v>48</v>
      </c>
      <c r="E1105" t="s">
        <v>12</v>
      </c>
      <c r="F1105" s="26">
        <v>11.620000000000001</v>
      </c>
      <c r="G1105" s="26">
        <v>26.48</v>
      </c>
      <c r="H1105" s="26">
        <v>14.86</v>
      </c>
    </row>
    <row r="1106" spans="1:8" x14ac:dyDescent="0.3">
      <c r="A1106" s="42">
        <v>45426</v>
      </c>
      <c r="B1106" s="53">
        <v>0.52361111111111103</v>
      </c>
      <c r="C1106" t="s">
        <v>103</v>
      </c>
      <c r="D1106" t="s">
        <v>49</v>
      </c>
      <c r="E1106" t="s">
        <v>12</v>
      </c>
      <c r="F1106" s="26">
        <v>12.06</v>
      </c>
      <c r="G1106" s="26">
        <v>26.3</v>
      </c>
      <c r="H1106" s="26">
        <v>14.24</v>
      </c>
    </row>
    <row r="1107" spans="1:8" x14ac:dyDescent="0.3">
      <c r="A1107" s="42">
        <v>45426</v>
      </c>
      <c r="B1107" s="53">
        <v>0.53263888888888899</v>
      </c>
      <c r="C1107" t="s">
        <v>126</v>
      </c>
      <c r="D1107" t="s">
        <v>48</v>
      </c>
      <c r="E1107" t="s">
        <v>12</v>
      </c>
      <c r="F1107" s="26">
        <v>4.919999999999999</v>
      </c>
      <c r="G1107" s="26">
        <v>12.87</v>
      </c>
      <c r="H1107" s="26">
        <v>7.95</v>
      </c>
    </row>
    <row r="1108" spans="1:8" x14ac:dyDescent="0.3">
      <c r="A1108" s="42">
        <v>45426</v>
      </c>
      <c r="B1108" s="53">
        <v>0.53819444444444398</v>
      </c>
      <c r="C1108" t="s">
        <v>101</v>
      </c>
      <c r="D1108" t="s">
        <v>48</v>
      </c>
      <c r="E1108" t="s">
        <v>12</v>
      </c>
      <c r="F1108" s="26">
        <v>3.7999999999999989</v>
      </c>
      <c r="G1108" s="26">
        <v>12.01</v>
      </c>
      <c r="H1108" s="26">
        <v>8.2100000000000009</v>
      </c>
    </row>
    <row r="1109" spans="1:8" x14ac:dyDescent="0.3">
      <c r="A1109" s="42">
        <v>45426</v>
      </c>
      <c r="B1109" s="53">
        <v>0.54374999999999996</v>
      </c>
      <c r="C1109" t="s">
        <v>70</v>
      </c>
      <c r="D1109" t="s">
        <v>48</v>
      </c>
      <c r="E1109" t="s">
        <v>12</v>
      </c>
      <c r="F1109" s="26">
        <v>12.659999999999998</v>
      </c>
      <c r="G1109" s="26">
        <v>27.63</v>
      </c>
      <c r="H1109" s="26">
        <v>14.97</v>
      </c>
    </row>
    <row r="1110" spans="1:8" x14ac:dyDescent="0.3">
      <c r="A1110" s="42">
        <v>45426</v>
      </c>
      <c r="B1110" s="53">
        <v>0.57291666666666696</v>
      </c>
      <c r="C1110" t="s">
        <v>80</v>
      </c>
      <c r="D1110" t="s">
        <v>48</v>
      </c>
      <c r="E1110" t="s">
        <v>12</v>
      </c>
      <c r="F1110" s="26">
        <v>9.7200000000000006</v>
      </c>
      <c r="G1110" s="26">
        <v>22.62</v>
      </c>
      <c r="H1110" s="26">
        <v>12.9</v>
      </c>
    </row>
    <row r="1111" spans="1:8" x14ac:dyDescent="0.3">
      <c r="A1111" s="42">
        <v>45426</v>
      </c>
      <c r="B1111" s="53">
        <v>0.57430555555555596</v>
      </c>
      <c r="C1111" t="s">
        <v>73</v>
      </c>
      <c r="D1111" t="s">
        <v>49</v>
      </c>
      <c r="E1111" t="s">
        <v>12</v>
      </c>
      <c r="F1111" s="26">
        <v>6.240000000000002</v>
      </c>
      <c r="G1111" s="26">
        <v>18.850000000000001</v>
      </c>
      <c r="H1111" s="26">
        <v>12.61</v>
      </c>
    </row>
    <row r="1112" spans="1:8" x14ac:dyDescent="0.3">
      <c r="A1112" s="42">
        <v>45426</v>
      </c>
      <c r="B1112" s="53">
        <v>0.57569444444444395</v>
      </c>
      <c r="C1112" t="s">
        <v>41</v>
      </c>
      <c r="D1112" t="s">
        <v>48</v>
      </c>
      <c r="E1112" t="s">
        <v>12</v>
      </c>
      <c r="F1112" s="26">
        <v>6.9599999999999991</v>
      </c>
      <c r="G1112" s="26">
        <v>18.97</v>
      </c>
      <c r="H1112" s="26">
        <v>12.01</v>
      </c>
    </row>
    <row r="1113" spans="1:8" x14ac:dyDescent="0.3">
      <c r="A1113" s="42">
        <v>45426</v>
      </c>
      <c r="B1113" s="53">
        <v>0.57638888888888895</v>
      </c>
      <c r="C1113" t="s">
        <v>42</v>
      </c>
      <c r="D1113" t="s">
        <v>48</v>
      </c>
      <c r="E1113" t="s">
        <v>12</v>
      </c>
      <c r="F1113" s="26">
        <v>9.1199999999999992</v>
      </c>
      <c r="G1113" s="26">
        <v>21.97</v>
      </c>
      <c r="H1113" s="26">
        <v>12.85</v>
      </c>
    </row>
    <row r="1114" spans="1:8" x14ac:dyDescent="0.3">
      <c r="A1114" s="42">
        <v>45426</v>
      </c>
      <c r="B1114" s="53">
        <v>0.58472222222222203</v>
      </c>
      <c r="C1114" t="s">
        <v>162</v>
      </c>
      <c r="D1114" t="s">
        <v>48</v>
      </c>
      <c r="E1114" t="s">
        <v>12</v>
      </c>
      <c r="F1114" s="26">
        <v>9.0700000000000021</v>
      </c>
      <c r="G1114" s="26">
        <v>23.85</v>
      </c>
      <c r="H1114" s="26">
        <v>14.78</v>
      </c>
    </row>
    <row r="1115" spans="1:8" x14ac:dyDescent="0.3">
      <c r="A1115" s="42">
        <v>45426</v>
      </c>
      <c r="B1115" s="53">
        <v>0.594444444444444</v>
      </c>
      <c r="C1115" t="s">
        <v>51</v>
      </c>
      <c r="D1115" t="s">
        <v>49</v>
      </c>
      <c r="E1115" t="s">
        <v>12</v>
      </c>
      <c r="F1115" s="26">
        <v>10.75</v>
      </c>
      <c r="G1115" s="26">
        <v>22.75</v>
      </c>
      <c r="H1115" s="26">
        <v>12</v>
      </c>
    </row>
    <row r="1116" spans="1:8" x14ac:dyDescent="0.3">
      <c r="A1116" s="42">
        <v>45426</v>
      </c>
      <c r="B1116" s="53">
        <v>0.59513888888888899</v>
      </c>
      <c r="C1116" t="s">
        <v>86</v>
      </c>
      <c r="D1116" t="s">
        <v>48</v>
      </c>
      <c r="E1116" t="s">
        <v>12</v>
      </c>
      <c r="F1116" s="26">
        <v>5.83</v>
      </c>
      <c r="G1116" s="26">
        <v>17.75</v>
      </c>
      <c r="H1116" s="26">
        <v>11.92</v>
      </c>
    </row>
    <row r="1117" spans="1:8" x14ac:dyDescent="0.3">
      <c r="A1117" s="42">
        <v>45426</v>
      </c>
      <c r="B1117" s="53">
        <v>0.59722222222222199</v>
      </c>
      <c r="C1117" t="s">
        <v>96</v>
      </c>
      <c r="D1117" t="s">
        <v>48</v>
      </c>
      <c r="E1117" t="s">
        <v>12</v>
      </c>
      <c r="F1117" s="26">
        <v>3.74</v>
      </c>
      <c r="G1117" s="26">
        <v>12.02</v>
      </c>
      <c r="H1117" s="26">
        <v>8.2799999999999994</v>
      </c>
    </row>
    <row r="1118" spans="1:8" x14ac:dyDescent="0.3">
      <c r="A1118" s="42">
        <v>45426</v>
      </c>
      <c r="B1118" s="53">
        <v>0.60763888888888895</v>
      </c>
      <c r="C1118" t="s">
        <v>84</v>
      </c>
      <c r="D1118" t="s">
        <v>48</v>
      </c>
      <c r="E1118" t="s">
        <v>12</v>
      </c>
      <c r="F1118" s="26">
        <v>5.870000000000001</v>
      </c>
      <c r="G1118" s="26">
        <v>18.760000000000002</v>
      </c>
      <c r="H1118" s="26">
        <v>12.89</v>
      </c>
    </row>
    <row r="1119" spans="1:8" x14ac:dyDescent="0.3">
      <c r="A1119" s="42">
        <v>45426</v>
      </c>
      <c r="B1119" s="53">
        <v>0.60902777777777795</v>
      </c>
      <c r="C1119" t="s">
        <v>60</v>
      </c>
      <c r="D1119" t="s">
        <v>48</v>
      </c>
      <c r="E1119" t="s">
        <v>12</v>
      </c>
      <c r="F1119" s="26">
        <v>6.27</v>
      </c>
      <c r="G1119" s="26">
        <v>18.16</v>
      </c>
      <c r="H1119" s="26">
        <v>11.89</v>
      </c>
    </row>
    <row r="1120" spans="1:8" x14ac:dyDescent="0.3">
      <c r="A1120" s="42">
        <v>45426</v>
      </c>
      <c r="B1120" s="53">
        <v>0.61180555555555605</v>
      </c>
      <c r="C1120" t="s">
        <v>83</v>
      </c>
      <c r="D1120" t="s">
        <v>48</v>
      </c>
      <c r="E1120" t="s">
        <v>12</v>
      </c>
      <c r="F1120" s="26">
        <v>7.0900000000000016</v>
      </c>
      <c r="G1120" s="26">
        <v>18.760000000000002</v>
      </c>
      <c r="H1120" s="26">
        <v>11.67</v>
      </c>
    </row>
    <row r="1121" spans="1:8" x14ac:dyDescent="0.3">
      <c r="A1121" s="42">
        <v>45426</v>
      </c>
      <c r="B1121" s="53">
        <v>0.61319444444444504</v>
      </c>
      <c r="C1121" t="s">
        <v>69</v>
      </c>
      <c r="D1121" t="s">
        <v>48</v>
      </c>
      <c r="E1121" t="s">
        <v>12</v>
      </c>
      <c r="F1121" s="26">
        <v>8.32</v>
      </c>
      <c r="G1121" s="26">
        <v>20.11</v>
      </c>
      <c r="H1121" s="26">
        <v>11.79</v>
      </c>
    </row>
    <row r="1122" spans="1:8" x14ac:dyDescent="0.3">
      <c r="A1122" s="42">
        <v>45426</v>
      </c>
      <c r="B1122" s="53">
        <v>0.61527777777777803</v>
      </c>
      <c r="C1122" t="s">
        <v>65</v>
      </c>
      <c r="D1122" t="s">
        <v>48</v>
      </c>
      <c r="E1122" t="s">
        <v>12</v>
      </c>
      <c r="F1122" s="26">
        <v>7.5600000000000005</v>
      </c>
      <c r="G1122" s="26">
        <v>18.5</v>
      </c>
      <c r="H1122" s="26">
        <v>10.94</v>
      </c>
    </row>
    <row r="1123" spans="1:8" x14ac:dyDescent="0.3">
      <c r="A1123" s="42">
        <v>45426</v>
      </c>
      <c r="B1123" s="53">
        <v>0.625</v>
      </c>
      <c r="C1123" t="s">
        <v>44</v>
      </c>
      <c r="D1123" t="s">
        <v>48</v>
      </c>
      <c r="E1123" t="s">
        <v>12</v>
      </c>
      <c r="F1123" s="26">
        <v>6.8100000000000005</v>
      </c>
      <c r="G1123" s="26">
        <v>18.48</v>
      </c>
      <c r="H1123" s="26">
        <v>11.67</v>
      </c>
    </row>
    <row r="1124" spans="1:8" x14ac:dyDescent="0.3">
      <c r="A1124" s="42">
        <v>45426</v>
      </c>
      <c r="B1124" s="53">
        <v>0.62638888888888899</v>
      </c>
      <c r="C1124" t="s">
        <v>127</v>
      </c>
      <c r="D1124" t="s">
        <v>48</v>
      </c>
      <c r="E1124" t="s">
        <v>12</v>
      </c>
      <c r="F1124" s="26">
        <v>8.32</v>
      </c>
      <c r="G1124" s="26">
        <v>19.73</v>
      </c>
      <c r="H1124" s="26">
        <v>11.41</v>
      </c>
    </row>
    <row r="1125" spans="1:8" x14ac:dyDescent="0.3">
      <c r="A1125" s="42">
        <v>45426</v>
      </c>
      <c r="B1125" s="53">
        <v>0.62708333333333299</v>
      </c>
      <c r="C1125" t="s">
        <v>58</v>
      </c>
      <c r="D1125" t="s">
        <v>49</v>
      </c>
      <c r="E1125" t="s">
        <v>12</v>
      </c>
      <c r="F1125" s="26">
        <v>5.7799999999999994</v>
      </c>
      <c r="G1125" s="26">
        <v>17.43</v>
      </c>
      <c r="H1125" s="26">
        <v>11.65</v>
      </c>
    </row>
    <row r="1126" spans="1:8" x14ac:dyDescent="0.3">
      <c r="A1126" s="42">
        <v>45426</v>
      </c>
      <c r="B1126" s="53">
        <v>0.63680555555555596</v>
      </c>
      <c r="C1126" t="s">
        <v>68</v>
      </c>
      <c r="D1126" t="s">
        <v>48</v>
      </c>
      <c r="E1126" t="s">
        <v>12</v>
      </c>
      <c r="F1126" s="26">
        <v>7.5399999999999991</v>
      </c>
      <c r="G1126" s="26">
        <v>20.68</v>
      </c>
      <c r="H1126" s="26">
        <v>13.14</v>
      </c>
    </row>
    <row r="1127" spans="1:8" x14ac:dyDescent="0.3">
      <c r="A1127" s="42">
        <v>45426</v>
      </c>
      <c r="B1127" s="53">
        <v>0.64722222222222203</v>
      </c>
      <c r="C1127" t="s">
        <v>173</v>
      </c>
      <c r="D1127" t="s">
        <v>48</v>
      </c>
      <c r="E1127" t="s">
        <v>12</v>
      </c>
      <c r="F1127" s="26">
        <v>7.1900000000000013</v>
      </c>
      <c r="G1127" s="26">
        <v>20.51</v>
      </c>
      <c r="H1127" s="26">
        <v>13.32</v>
      </c>
    </row>
    <row r="1128" spans="1:8" x14ac:dyDescent="0.3">
      <c r="A1128" s="42">
        <v>45426</v>
      </c>
      <c r="B1128" s="53">
        <v>0.64861111111111103</v>
      </c>
      <c r="C1128" t="s">
        <v>140</v>
      </c>
      <c r="D1128" t="s">
        <v>49</v>
      </c>
      <c r="E1128" t="s">
        <v>12</v>
      </c>
      <c r="F1128" s="26">
        <v>6.2200000000000006</v>
      </c>
      <c r="G1128" s="26">
        <v>17.5</v>
      </c>
      <c r="H1128" s="26">
        <v>11.28</v>
      </c>
    </row>
    <row r="1129" spans="1:8" x14ac:dyDescent="0.3">
      <c r="A1129" s="42">
        <v>45426</v>
      </c>
      <c r="B1129" s="53">
        <v>0.64930555555555602</v>
      </c>
      <c r="C1129" t="s">
        <v>95</v>
      </c>
      <c r="D1129" t="s">
        <v>48</v>
      </c>
      <c r="E1129" t="s">
        <v>12</v>
      </c>
      <c r="F1129" s="26">
        <v>8.98</v>
      </c>
      <c r="G1129" s="26">
        <v>23.27</v>
      </c>
      <c r="H1129" s="26">
        <v>14.29</v>
      </c>
    </row>
    <row r="1130" spans="1:8" x14ac:dyDescent="0.3">
      <c r="A1130" s="42">
        <v>45426</v>
      </c>
      <c r="B1130" s="53">
        <v>0.65069444444444502</v>
      </c>
      <c r="C1130" t="s">
        <v>165</v>
      </c>
      <c r="D1130" t="s">
        <v>48</v>
      </c>
      <c r="E1130" t="s">
        <v>12</v>
      </c>
      <c r="F1130" s="26">
        <v>7.8299999999999983</v>
      </c>
      <c r="G1130" s="26">
        <v>22.81</v>
      </c>
      <c r="H1130" s="26">
        <v>14.98</v>
      </c>
    </row>
    <row r="1131" spans="1:8" x14ac:dyDescent="0.3">
      <c r="A1131" s="42">
        <v>45426</v>
      </c>
      <c r="B1131" s="53">
        <v>0.65069444444444502</v>
      </c>
      <c r="C1131" t="s">
        <v>39</v>
      </c>
      <c r="D1131" t="s">
        <v>48</v>
      </c>
      <c r="E1131" t="s">
        <v>12</v>
      </c>
      <c r="F1131" s="26">
        <v>12.5</v>
      </c>
      <c r="G1131" s="26">
        <v>27.32</v>
      </c>
      <c r="H1131" s="26">
        <v>14.82</v>
      </c>
    </row>
    <row r="1132" spans="1:8" x14ac:dyDescent="0.3">
      <c r="A1132" s="42">
        <v>45426</v>
      </c>
      <c r="B1132" s="53">
        <v>0.65138888888888902</v>
      </c>
      <c r="C1132" t="s">
        <v>59</v>
      </c>
      <c r="D1132" t="s">
        <v>48</v>
      </c>
      <c r="E1132" t="s">
        <v>12</v>
      </c>
      <c r="F1132" s="26">
        <v>3.6599999999999993</v>
      </c>
      <c r="G1132" s="26">
        <v>11.44</v>
      </c>
      <c r="H1132" s="26">
        <v>7.78</v>
      </c>
    </row>
    <row r="1133" spans="1:8" x14ac:dyDescent="0.3">
      <c r="A1133" s="42">
        <v>45426</v>
      </c>
      <c r="B1133" s="53">
        <v>0.65208333333333302</v>
      </c>
      <c r="C1133" t="s">
        <v>63</v>
      </c>
      <c r="D1133" t="s">
        <v>49</v>
      </c>
      <c r="E1133" t="s">
        <v>12</v>
      </c>
      <c r="F1133" s="26">
        <v>7.42</v>
      </c>
      <c r="G1133" s="26">
        <v>19.77</v>
      </c>
      <c r="H1133" s="26">
        <v>12.35</v>
      </c>
    </row>
    <row r="1134" spans="1:8" x14ac:dyDescent="0.3">
      <c r="A1134" s="42">
        <v>45426</v>
      </c>
      <c r="B1134" s="53">
        <v>0.66041666666666698</v>
      </c>
      <c r="C1134" t="s">
        <v>50</v>
      </c>
      <c r="D1134" t="s">
        <v>49</v>
      </c>
      <c r="E1134" t="s">
        <v>12</v>
      </c>
      <c r="F1134" s="26">
        <v>13.469999999999999</v>
      </c>
      <c r="G1134" s="26">
        <v>28.45</v>
      </c>
      <c r="H1134" s="26">
        <v>14.98</v>
      </c>
    </row>
    <row r="1135" spans="1:8" x14ac:dyDescent="0.3">
      <c r="A1135" s="42">
        <v>45426</v>
      </c>
      <c r="B1135" s="53">
        <v>0.66111111111111098</v>
      </c>
      <c r="C1135" t="s">
        <v>148</v>
      </c>
      <c r="D1135" t="s">
        <v>48</v>
      </c>
      <c r="E1135" t="s">
        <v>12</v>
      </c>
      <c r="F1135" s="26">
        <v>4.8299999999999983</v>
      </c>
      <c r="G1135" s="26">
        <v>16.239999999999998</v>
      </c>
      <c r="H1135" s="26">
        <v>11.41</v>
      </c>
    </row>
    <row r="1136" spans="1:8" x14ac:dyDescent="0.3">
      <c r="A1136" s="42">
        <v>45426</v>
      </c>
      <c r="B1136" s="53">
        <v>0.66319444444444398</v>
      </c>
      <c r="C1136" t="s">
        <v>102</v>
      </c>
      <c r="D1136" t="s">
        <v>48</v>
      </c>
      <c r="E1136" t="s">
        <v>12</v>
      </c>
      <c r="F1136" s="26">
        <v>2.5700000000000003</v>
      </c>
      <c r="G1136" s="26">
        <v>10.76</v>
      </c>
      <c r="H1136" s="26">
        <v>8.19</v>
      </c>
    </row>
    <row r="1137" spans="1:8" x14ac:dyDescent="0.3">
      <c r="A1137" s="42">
        <v>45426</v>
      </c>
      <c r="B1137" s="53">
        <v>0.67152777777777795</v>
      </c>
      <c r="C1137" t="s">
        <v>163</v>
      </c>
      <c r="D1137" t="s">
        <v>55</v>
      </c>
      <c r="E1137" t="s">
        <v>38</v>
      </c>
      <c r="F1137" s="26">
        <v>2.5000000000000009</v>
      </c>
      <c r="G1137" s="26">
        <v>10.050000000000001</v>
      </c>
      <c r="H1137" s="26">
        <v>7.55</v>
      </c>
    </row>
    <row r="1138" spans="1:8" x14ac:dyDescent="0.3">
      <c r="A1138" s="42">
        <v>45426</v>
      </c>
      <c r="B1138" s="53">
        <v>0.67916666666666703</v>
      </c>
      <c r="C1138" t="s">
        <v>128</v>
      </c>
      <c r="D1138" t="s">
        <v>55</v>
      </c>
      <c r="E1138" t="s">
        <v>38</v>
      </c>
      <c r="F1138" s="26">
        <v>1.92</v>
      </c>
      <c r="G1138" s="26">
        <v>9.42</v>
      </c>
      <c r="H1138" s="26">
        <v>7.5</v>
      </c>
    </row>
    <row r="1139" spans="1:8" x14ac:dyDescent="0.3">
      <c r="A1139" s="42">
        <v>45426</v>
      </c>
      <c r="B1139" s="53">
        <v>0.69027777777777799</v>
      </c>
      <c r="C1139" t="s">
        <v>133</v>
      </c>
      <c r="D1139" t="s">
        <v>55</v>
      </c>
      <c r="E1139" t="s">
        <v>38</v>
      </c>
      <c r="F1139" s="26">
        <v>2.3100000000000005</v>
      </c>
      <c r="G1139" s="26">
        <v>9.81</v>
      </c>
      <c r="H1139" s="26">
        <v>7.5</v>
      </c>
    </row>
    <row r="1140" spans="1:8" x14ac:dyDescent="0.3">
      <c r="A1140" s="42">
        <v>45426</v>
      </c>
      <c r="B1140" s="53">
        <v>0.69097222222222199</v>
      </c>
      <c r="C1140" t="s">
        <v>91</v>
      </c>
      <c r="D1140" t="s">
        <v>49</v>
      </c>
      <c r="E1140" t="s">
        <v>12</v>
      </c>
      <c r="F1140" s="26">
        <v>6.7099999999999991</v>
      </c>
      <c r="G1140" s="26">
        <v>18.11</v>
      </c>
      <c r="H1140" s="26">
        <v>11.4</v>
      </c>
    </row>
    <row r="1141" spans="1:8" x14ac:dyDescent="0.3">
      <c r="A1141" s="42">
        <v>45426</v>
      </c>
      <c r="B1141" s="53">
        <v>0.69444444444444398</v>
      </c>
      <c r="C1141" t="s">
        <v>122</v>
      </c>
      <c r="D1141" t="s">
        <v>48</v>
      </c>
      <c r="E1141" t="s">
        <v>12</v>
      </c>
      <c r="F1141" s="26">
        <v>4.6300000000000008</v>
      </c>
      <c r="G1141" s="26">
        <v>12.88</v>
      </c>
      <c r="H1141" s="26">
        <v>8.25</v>
      </c>
    </row>
    <row r="1142" spans="1:8" x14ac:dyDescent="0.3">
      <c r="A1142" s="42">
        <v>45426</v>
      </c>
      <c r="B1142" s="53">
        <v>0.69861111111111096</v>
      </c>
      <c r="C1142" t="s">
        <v>54</v>
      </c>
      <c r="D1142" t="s">
        <v>49</v>
      </c>
      <c r="E1142" t="s">
        <v>12</v>
      </c>
      <c r="F1142" s="26">
        <v>7.3999999999999986</v>
      </c>
      <c r="G1142" s="26">
        <v>19.7</v>
      </c>
      <c r="H1142" s="26">
        <v>12.3</v>
      </c>
    </row>
    <row r="1143" spans="1:8" x14ac:dyDescent="0.3">
      <c r="A1143" s="42">
        <v>45426</v>
      </c>
      <c r="B1143" s="53">
        <v>0.69930555555555596</v>
      </c>
      <c r="C1143" t="s">
        <v>177</v>
      </c>
      <c r="D1143" t="s">
        <v>48</v>
      </c>
      <c r="E1143" t="s">
        <v>12</v>
      </c>
      <c r="F1143" s="26">
        <v>8.629999999999999</v>
      </c>
      <c r="G1143" s="26">
        <v>19.84</v>
      </c>
      <c r="H1143" s="26">
        <v>11.21</v>
      </c>
    </row>
    <row r="1144" spans="1:8" x14ac:dyDescent="0.3">
      <c r="A1144" s="42">
        <v>45426</v>
      </c>
      <c r="B1144" s="53">
        <v>0.71041666666666703</v>
      </c>
      <c r="C1144" t="s">
        <v>67</v>
      </c>
      <c r="D1144" t="s">
        <v>48</v>
      </c>
      <c r="E1144" t="s">
        <v>12</v>
      </c>
      <c r="F1144" s="26">
        <v>8.9600000000000009</v>
      </c>
      <c r="G1144" s="26">
        <v>20.55</v>
      </c>
      <c r="H1144" s="26">
        <v>11.59</v>
      </c>
    </row>
    <row r="1145" spans="1:8" x14ac:dyDescent="0.3">
      <c r="A1145" s="42">
        <v>45426</v>
      </c>
      <c r="B1145" s="53">
        <v>0.72013888888888899</v>
      </c>
      <c r="C1145" t="s">
        <v>100</v>
      </c>
      <c r="D1145" t="s">
        <v>48</v>
      </c>
      <c r="E1145" t="s">
        <v>12</v>
      </c>
      <c r="F1145" s="26">
        <v>7.620000000000001</v>
      </c>
      <c r="G1145" s="26">
        <v>20.71</v>
      </c>
      <c r="H1145" s="26">
        <v>13.09</v>
      </c>
    </row>
    <row r="1146" spans="1:8" x14ac:dyDescent="0.3">
      <c r="A1146" s="42">
        <v>45426</v>
      </c>
      <c r="B1146" s="53">
        <v>0.72986111111111096</v>
      </c>
      <c r="C1146" t="s">
        <v>135</v>
      </c>
      <c r="D1146" t="s">
        <v>48</v>
      </c>
      <c r="E1146" t="s">
        <v>12</v>
      </c>
      <c r="F1146" s="26">
        <v>6.7500000000000018</v>
      </c>
      <c r="G1146" s="26">
        <v>19.690000000000001</v>
      </c>
      <c r="H1146" s="26">
        <v>12.94</v>
      </c>
    </row>
    <row r="1147" spans="1:8" x14ac:dyDescent="0.3">
      <c r="A1147" s="42">
        <v>45426</v>
      </c>
      <c r="B1147" s="53">
        <v>0.74375000000000002</v>
      </c>
      <c r="C1147" t="s">
        <v>70</v>
      </c>
      <c r="D1147" t="s">
        <v>48</v>
      </c>
      <c r="E1147" t="s">
        <v>12</v>
      </c>
      <c r="F1147" s="26">
        <v>8.8699999999999992</v>
      </c>
      <c r="G1147" s="26">
        <v>23.52</v>
      </c>
      <c r="H1147" s="26">
        <v>14.65</v>
      </c>
    </row>
    <row r="1148" spans="1:8" x14ac:dyDescent="0.3">
      <c r="A1148" s="42">
        <v>45426</v>
      </c>
      <c r="B1148" s="53">
        <v>0.74444444444444502</v>
      </c>
      <c r="C1148" t="s">
        <v>119</v>
      </c>
      <c r="D1148" t="s">
        <v>48</v>
      </c>
      <c r="E1148" t="s">
        <v>12</v>
      </c>
      <c r="F1148" s="26">
        <v>8.86</v>
      </c>
      <c r="G1148" s="26">
        <v>21.59</v>
      </c>
      <c r="H1148" s="26">
        <v>12.73</v>
      </c>
    </row>
    <row r="1149" spans="1:8" x14ac:dyDescent="0.3">
      <c r="A1149" s="42">
        <v>45426</v>
      </c>
      <c r="B1149" s="53">
        <v>0.76458333333333295</v>
      </c>
      <c r="C1149" t="s">
        <v>64</v>
      </c>
      <c r="D1149" t="s">
        <v>48</v>
      </c>
      <c r="E1149" t="s">
        <v>12</v>
      </c>
      <c r="F1149" s="26">
        <v>11</v>
      </c>
      <c r="G1149" s="26">
        <v>25.57</v>
      </c>
      <c r="H1149" s="26">
        <v>14.57</v>
      </c>
    </row>
    <row r="1150" spans="1:8" x14ac:dyDescent="0.3">
      <c r="A1150" s="42">
        <v>45426</v>
      </c>
      <c r="B1150" s="53">
        <v>0.84027777777777801</v>
      </c>
      <c r="C1150" t="s">
        <v>99</v>
      </c>
      <c r="D1150" t="s">
        <v>55</v>
      </c>
      <c r="E1150" t="s">
        <v>38</v>
      </c>
      <c r="F1150" s="26">
        <v>2.4999999999999991</v>
      </c>
      <c r="G1150" s="26">
        <v>9.94</v>
      </c>
      <c r="H1150" s="26">
        <v>7.44</v>
      </c>
    </row>
  </sheetData>
  <autoFilter ref="A1:H786" xr:uid="{00000000-0001-0000-0400-000000000000}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P329"/>
  <sheetViews>
    <sheetView tabSelected="1" topLeftCell="A302" zoomScaleNormal="100" workbookViewId="0">
      <selection activeCell="E322" sqref="E322"/>
    </sheetView>
  </sheetViews>
  <sheetFormatPr defaultRowHeight="14.4" x14ac:dyDescent="0.3"/>
  <cols>
    <col min="1" max="1" width="10.77734375" style="42" bestFit="1" customWidth="1"/>
    <col min="2" max="2" width="8.77734375" style="53" bestFit="1" customWidth="1"/>
    <col min="3" max="3" width="26.5546875" bestFit="1" customWidth="1"/>
    <col min="4" max="4" width="10.77734375" bestFit="1" customWidth="1"/>
    <col min="5" max="5" width="11.77734375" bestFit="1" customWidth="1"/>
    <col min="6" max="6" width="12.5546875" bestFit="1" customWidth="1"/>
    <col min="7" max="8" width="6.44140625" bestFit="1" customWidth="1"/>
    <col min="9" max="9" width="23.44140625" style="26" bestFit="1" customWidth="1"/>
    <col min="10" max="10" width="15" style="26" bestFit="1" customWidth="1"/>
    <col min="11" max="11" width="13" style="26" bestFit="1" customWidth="1"/>
    <col min="13" max="13" width="23.21875" bestFit="1" customWidth="1"/>
    <col min="14" max="14" width="19" bestFit="1" customWidth="1"/>
    <col min="15" max="15" width="15.21875" bestFit="1" customWidth="1"/>
    <col min="16" max="16" width="10.77734375" style="42" bestFit="1" customWidth="1"/>
  </cols>
  <sheetData>
    <row r="1" spans="1:14" ht="28.8" x14ac:dyDescent="0.3">
      <c r="A1" s="54" t="s">
        <v>1</v>
      </c>
      <c r="B1" s="55" t="s">
        <v>20</v>
      </c>
      <c r="C1" s="56" t="s">
        <v>24</v>
      </c>
      <c r="D1" s="56" t="s">
        <v>16</v>
      </c>
      <c r="E1" s="56" t="s">
        <v>15</v>
      </c>
      <c r="F1" s="57" t="s">
        <v>21</v>
      </c>
      <c r="G1" s="56" t="s">
        <v>25</v>
      </c>
      <c r="H1" s="56" t="s">
        <v>26</v>
      </c>
      <c r="I1" s="20" t="s">
        <v>27</v>
      </c>
      <c r="J1" s="71" t="s">
        <v>22</v>
      </c>
      <c r="K1" s="71" t="s">
        <v>23</v>
      </c>
      <c r="M1" s="56" t="s">
        <v>97</v>
      </c>
      <c r="N1" s="56" t="s">
        <v>98</v>
      </c>
    </row>
    <row r="2" spans="1:14" x14ac:dyDescent="0.3">
      <c r="A2" s="42">
        <v>45413</v>
      </c>
      <c r="B2" s="53">
        <v>0.31388888888888899</v>
      </c>
      <c r="C2" t="s">
        <v>87</v>
      </c>
      <c r="D2" t="s">
        <v>81</v>
      </c>
      <c r="E2" t="s">
        <v>55</v>
      </c>
      <c r="F2">
        <v>17.13</v>
      </c>
      <c r="G2">
        <v>29.48</v>
      </c>
      <c r="H2">
        <v>16.46</v>
      </c>
      <c r="I2" s="85">
        <v>19.38</v>
      </c>
      <c r="J2" s="26">
        <v>45.94</v>
      </c>
      <c r="K2" s="26">
        <v>28.81</v>
      </c>
      <c r="N2" s="66">
        <f>M2/F2</f>
        <v>0</v>
      </c>
    </row>
    <row r="3" spans="1:14" x14ac:dyDescent="0.3">
      <c r="A3" s="42">
        <v>45413</v>
      </c>
      <c r="B3" s="53">
        <v>0.31666666666666698</v>
      </c>
      <c r="C3" t="s">
        <v>87</v>
      </c>
      <c r="D3" t="s">
        <v>131</v>
      </c>
      <c r="E3" t="s">
        <v>55</v>
      </c>
      <c r="F3">
        <v>18.170000000000005</v>
      </c>
      <c r="G3">
        <v>28.86</v>
      </c>
      <c r="H3">
        <v>17.760000000000002</v>
      </c>
      <c r="I3" s="85">
        <v>21.18</v>
      </c>
      <c r="J3" s="26">
        <v>46.620000000000005</v>
      </c>
      <c r="K3" s="26">
        <v>28.45</v>
      </c>
      <c r="N3" s="66">
        <f t="shared" ref="N3:N66" si="0">M3/F3</f>
        <v>0</v>
      </c>
    </row>
    <row r="4" spans="1:14" x14ac:dyDescent="0.3">
      <c r="A4" s="42">
        <v>45413</v>
      </c>
      <c r="B4" s="53">
        <v>0.31944444444444398</v>
      </c>
      <c r="C4" t="s">
        <v>87</v>
      </c>
      <c r="D4" t="s">
        <v>137</v>
      </c>
      <c r="E4" t="s">
        <v>55</v>
      </c>
      <c r="F4">
        <v>18.760000000000002</v>
      </c>
      <c r="G4">
        <v>26.73</v>
      </c>
      <c r="H4">
        <v>19.690000000000001</v>
      </c>
      <c r="I4" s="85">
        <v>19.559999999999999</v>
      </c>
      <c r="J4" s="26">
        <v>46.42</v>
      </c>
      <c r="K4" s="26">
        <v>27.66</v>
      </c>
      <c r="N4" s="66">
        <f t="shared" si="0"/>
        <v>0</v>
      </c>
    </row>
    <row r="5" spans="1:14" x14ac:dyDescent="0.3">
      <c r="A5" s="42">
        <v>45413</v>
      </c>
      <c r="B5" s="53">
        <v>0.32222222222222202</v>
      </c>
      <c r="C5" t="s">
        <v>87</v>
      </c>
      <c r="D5" t="s">
        <v>138</v>
      </c>
      <c r="E5" t="s">
        <v>55</v>
      </c>
      <c r="F5">
        <v>19.120000000000005</v>
      </c>
      <c r="G5">
        <v>28.23</v>
      </c>
      <c r="H5">
        <v>18.920000000000002</v>
      </c>
      <c r="I5" s="85">
        <v>21.66</v>
      </c>
      <c r="J5" s="26">
        <v>47.150000000000006</v>
      </c>
      <c r="K5" s="26">
        <v>28.03</v>
      </c>
      <c r="N5" s="66">
        <f t="shared" si="0"/>
        <v>0</v>
      </c>
    </row>
    <row r="6" spans="1:14" x14ac:dyDescent="0.3">
      <c r="A6" s="42">
        <v>45413</v>
      </c>
      <c r="B6" s="53">
        <v>0.32569444444444401</v>
      </c>
      <c r="C6" t="s">
        <v>87</v>
      </c>
      <c r="D6" t="s">
        <v>56</v>
      </c>
      <c r="E6" t="s">
        <v>55</v>
      </c>
      <c r="F6">
        <v>16.68</v>
      </c>
      <c r="G6">
        <v>26.84</v>
      </c>
      <c r="H6">
        <v>16.739999999999998</v>
      </c>
      <c r="I6" s="85">
        <v>17.28</v>
      </c>
      <c r="J6" s="26">
        <v>43.58</v>
      </c>
      <c r="K6" s="26">
        <v>26.9</v>
      </c>
      <c r="N6" s="66">
        <f t="shared" si="0"/>
        <v>0</v>
      </c>
    </row>
    <row r="7" spans="1:14" x14ac:dyDescent="0.3">
      <c r="A7" s="42">
        <v>45413</v>
      </c>
      <c r="B7" s="53">
        <v>0.328472222222222</v>
      </c>
      <c r="C7" t="s">
        <v>87</v>
      </c>
      <c r="D7" t="s">
        <v>129</v>
      </c>
      <c r="E7" t="s">
        <v>55</v>
      </c>
      <c r="F7">
        <v>26.4</v>
      </c>
      <c r="G7">
        <v>30.72</v>
      </c>
      <c r="H7">
        <v>21.83</v>
      </c>
      <c r="I7" s="85">
        <v>28.5</v>
      </c>
      <c r="J7" s="26">
        <v>52.55</v>
      </c>
      <c r="K7" s="26">
        <v>26.15</v>
      </c>
      <c r="N7" s="66">
        <f t="shared" si="0"/>
        <v>0</v>
      </c>
    </row>
    <row r="8" spans="1:14" x14ac:dyDescent="0.3">
      <c r="A8" s="42">
        <v>45413</v>
      </c>
      <c r="B8" s="53">
        <v>0.33333333333333298</v>
      </c>
      <c r="C8" t="s">
        <v>87</v>
      </c>
      <c r="D8" t="s">
        <v>109</v>
      </c>
      <c r="E8" t="s">
        <v>55</v>
      </c>
      <c r="F8">
        <v>28.62</v>
      </c>
      <c r="G8">
        <v>31.28</v>
      </c>
      <c r="H8">
        <v>24.36</v>
      </c>
      <c r="I8" s="85">
        <v>31.38</v>
      </c>
      <c r="J8" s="26">
        <v>55.64</v>
      </c>
      <c r="K8" s="26">
        <v>27.02</v>
      </c>
      <c r="N8" s="66">
        <f t="shared" si="0"/>
        <v>0</v>
      </c>
    </row>
    <row r="9" spans="1:14" x14ac:dyDescent="0.3">
      <c r="A9" s="42">
        <v>45413</v>
      </c>
      <c r="B9" s="53">
        <v>0.33750000000000002</v>
      </c>
      <c r="C9" t="s">
        <v>87</v>
      </c>
      <c r="D9" t="s">
        <v>130</v>
      </c>
      <c r="E9" t="s">
        <v>55</v>
      </c>
      <c r="F9">
        <v>22.459999999999997</v>
      </c>
      <c r="G9">
        <v>26.86</v>
      </c>
      <c r="H9">
        <v>21.54</v>
      </c>
      <c r="I9" s="85">
        <v>22.7</v>
      </c>
      <c r="J9" s="26">
        <v>48.4</v>
      </c>
      <c r="K9" s="26">
        <v>25.94</v>
      </c>
      <c r="N9" s="66">
        <f t="shared" si="0"/>
        <v>0</v>
      </c>
    </row>
    <row r="10" spans="1:14" x14ac:dyDescent="0.3">
      <c r="A10" s="42">
        <v>45413</v>
      </c>
      <c r="B10" s="53">
        <v>0.34097222222222201</v>
      </c>
      <c r="C10" t="s">
        <v>87</v>
      </c>
      <c r="D10" t="s">
        <v>110</v>
      </c>
      <c r="E10" t="s">
        <v>55</v>
      </c>
      <c r="F10">
        <v>29.7</v>
      </c>
      <c r="G10">
        <v>32.07</v>
      </c>
      <c r="H10">
        <v>23.43</v>
      </c>
      <c r="I10" s="26">
        <v>31.36</v>
      </c>
      <c r="J10" s="26">
        <v>55.5</v>
      </c>
      <c r="K10" s="26">
        <v>25.8</v>
      </c>
      <c r="N10" s="66">
        <f t="shared" si="0"/>
        <v>0</v>
      </c>
    </row>
    <row r="11" spans="1:14" x14ac:dyDescent="0.3">
      <c r="A11" s="42">
        <v>45413</v>
      </c>
      <c r="B11" s="53">
        <v>0.34722222222222199</v>
      </c>
      <c r="C11" t="s">
        <v>87</v>
      </c>
      <c r="D11" t="s">
        <v>125</v>
      </c>
      <c r="E11" t="s">
        <v>55</v>
      </c>
      <c r="F11">
        <v>22.34</v>
      </c>
      <c r="G11">
        <v>29.25</v>
      </c>
      <c r="H11">
        <v>20.53</v>
      </c>
      <c r="I11" s="26">
        <v>20.440000000000001</v>
      </c>
      <c r="J11" s="26">
        <v>49.78</v>
      </c>
      <c r="K11" s="26">
        <v>27.44</v>
      </c>
      <c r="N11" s="66">
        <f t="shared" si="0"/>
        <v>0</v>
      </c>
    </row>
    <row r="12" spans="1:14" x14ac:dyDescent="0.3">
      <c r="A12" s="42">
        <v>45413</v>
      </c>
      <c r="B12" s="53">
        <v>0.35</v>
      </c>
      <c r="C12" t="s">
        <v>87</v>
      </c>
      <c r="D12" t="s">
        <v>88</v>
      </c>
      <c r="E12" t="s">
        <v>55</v>
      </c>
      <c r="F12">
        <v>32.500000000000007</v>
      </c>
      <c r="G12">
        <v>33.78</v>
      </c>
      <c r="H12">
        <v>25.87</v>
      </c>
      <c r="I12" s="85">
        <v>31.76</v>
      </c>
      <c r="J12" s="26">
        <v>59.650000000000006</v>
      </c>
      <c r="K12" s="26">
        <v>27.15</v>
      </c>
      <c r="N12" s="66">
        <f t="shared" si="0"/>
        <v>0</v>
      </c>
    </row>
    <row r="13" spans="1:14" x14ac:dyDescent="0.3">
      <c r="A13" s="42">
        <v>45413</v>
      </c>
      <c r="B13" s="53">
        <v>0.35347222222222202</v>
      </c>
      <c r="C13" t="s">
        <v>87</v>
      </c>
      <c r="D13" t="s">
        <v>108</v>
      </c>
      <c r="E13" t="s">
        <v>55</v>
      </c>
      <c r="F13">
        <v>17.470000000000002</v>
      </c>
      <c r="G13">
        <v>24.35</v>
      </c>
      <c r="H13">
        <v>19.88</v>
      </c>
      <c r="I13" s="85">
        <v>17.98</v>
      </c>
      <c r="J13" s="26">
        <v>44.230000000000004</v>
      </c>
      <c r="K13" s="26">
        <v>26.76</v>
      </c>
      <c r="N13" s="66">
        <f t="shared" si="0"/>
        <v>0</v>
      </c>
    </row>
    <row r="14" spans="1:14" x14ac:dyDescent="0.3">
      <c r="A14" s="42">
        <v>45413</v>
      </c>
      <c r="B14" s="53">
        <v>0.35694444444444401</v>
      </c>
      <c r="C14" t="s">
        <v>87</v>
      </c>
      <c r="D14" t="s">
        <v>74</v>
      </c>
      <c r="E14" t="s">
        <v>55</v>
      </c>
      <c r="F14">
        <v>16.489999999999998</v>
      </c>
      <c r="G14">
        <v>27.59</v>
      </c>
      <c r="H14">
        <v>15.91</v>
      </c>
      <c r="I14" s="85">
        <v>18.12</v>
      </c>
      <c r="J14" s="26">
        <v>43.5</v>
      </c>
      <c r="K14" s="26">
        <v>27.01</v>
      </c>
      <c r="N14" s="66">
        <f t="shared" si="0"/>
        <v>0</v>
      </c>
    </row>
    <row r="15" spans="1:14" x14ac:dyDescent="0.3">
      <c r="A15" s="42">
        <v>45413</v>
      </c>
      <c r="B15" s="53">
        <v>0.49583333333333302</v>
      </c>
      <c r="C15" t="s">
        <v>87</v>
      </c>
      <c r="D15" t="s">
        <v>109</v>
      </c>
      <c r="E15" t="s">
        <v>55</v>
      </c>
      <c r="F15">
        <v>23.31</v>
      </c>
      <c r="G15">
        <v>28.89</v>
      </c>
      <c r="H15">
        <v>21.55</v>
      </c>
      <c r="I15" s="85">
        <v>24.24</v>
      </c>
      <c r="J15" s="26">
        <v>50.44</v>
      </c>
      <c r="K15" s="26">
        <v>27.13</v>
      </c>
      <c r="N15" s="66">
        <f t="shared" si="0"/>
        <v>0</v>
      </c>
    </row>
    <row r="16" spans="1:14" x14ac:dyDescent="0.3">
      <c r="A16" s="42">
        <v>45413</v>
      </c>
      <c r="B16" s="53">
        <v>0.52430555555555602</v>
      </c>
      <c r="C16" t="s">
        <v>87</v>
      </c>
      <c r="D16" t="s">
        <v>81</v>
      </c>
      <c r="E16" t="s">
        <v>55</v>
      </c>
      <c r="F16">
        <v>15.639999999999997</v>
      </c>
      <c r="G16">
        <v>29.95</v>
      </c>
      <c r="H16">
        <v>13.57</v>
      </c>
      <c r="I16" s="85">
        <v>19.7</v>
      </c>
      <c r="J16" s="26">
        <v>43.519999999999996</v>
      </c>
      <c r="K16" s="26">
        <v>27.88</v>
      </c>
      <c r="N16" s="66">
        <f t="shared" si="0"/>
        <v>0</v>
      </c>
    </row>
    <row r="17" spans="1:14" x14ac:dyDescent="0.3">
      <c r="A17" s="42">
        <v>45413</v>
      </c>
      <c r="B17" s="53">
        <v>0.52638888888888902</v>
      </c>
      <c r="C17" t="s">
        <v>87</v>
      </c>
      <c r="D17" t="s">
        <v>138</v>
      </c>
      <c r="E17" t="s">
        <v>55</v>
      </c>
      <c r="F17">
        <v>25.690000000000005</v>
      </c>
      <c r="G17">
        <v>31.23</v>
      </c>
      <c r="H17">
        <v>21.78</v>
      </c>
      <c r="I17" s="85">
        <v>27.6</v>
      </c>
      <c r="J17" s="26">
        <v>53.010000000000005</v>
      </c>
      <c r="K17" s="26">
        <v>27.32</v>
      </c>
      <c r="N17" s="66">
        <f t="shared" si="0"/>
        <v>0</v>
      </c>
    </row>
    <row r="18" spans="1:14" x14ac:dyDescent="0.3">
      <c r="A18" s="42">
        <v>45413</v>
      </c>
      <c r="B18" s="53">
        <v>0.53472222222222199</v>
      </c>
      <c r="C18" t="s">
        <v>87</v>
      </c>
      <c r="D18" t="s">
        <v>130</v>
      </c>
      <c r="E18" t="s">
        <v>55</v>
      </c>
      <c r="F18">
        <v>18.630000000000003</v>
      </c>
      <c r="G18">
        <v>27.14</v>
      </c>
      <c r="H18">
        <v>18.45</v>
      </c>
      <c r="I18" s="85">
        <v>19.62</v>
      </c>
      <c r="J18" s="26">
        <v>45.59</v>
      </c>
      <c r="K18" s="26">
        <v>26.96</v>
      </c>
      <c r="N18" s="66">
        <f t="shared" si="0"/>
        <v>0</v>
      </c>
    </row>
    <row r="19" spans="1:14" x14ac:dyDescent="0.3">
      <c r="A19" s="42">
        <v>45413</v>
      </c>
      <c r="B19" s="53">
        <v>0.54583333333333295</v>
      </c>
      <c r="C19" t="s">
        <v>87</v>
      </c>
      <c r="D19" t="s">
        <v>131</v>
      </c>
      <c r="E19" t="s">
        <v>55</v>
      </c>
      <c r="F19">
        <v>26.499999999999996</v>
      </c>
      <c r="G19">
        <v>30.15</v>
      </c>
      <c r="H19">
        <v>22.29</v>
      </c>
      <c r="I19" s="85">
        <v>28.52</v>
      </c>
      <c r="J19" s="26">
        <v>52.44</v>
      </c>
      <c r="K19" s="26">
        <v>25.94</v>
      </c>
      <c r="N19" s="66">
        <f t="shared" si="0"/>
        <v>0</v>
      </c>
    </row>
    <row r="20" spans="1:14" x14ac:dyDescent="0.3">
      <c r="A20" s="42">
        <v>45413</v>
      </c>
      <c r="B20" s="53">
        <v>0.54861111111111105</v>
      </c>
      <c r="C20" t="s">
        <v>87</v>
      </c>
      <c r="D20" t="s">
        <v>110</v>
      </c>
      <c r="E20" t="s">
        <v>55</v>
      </c>
      <c r="F20">
        <v>24.040000000000003</v>
      </c>
      <c r="G20">
        <v>26.28</v>
      </c>
      <c r="H20">
        <v>23.71</v>
      </c>
      <c r="I20" s="85">
        <v>23.6</v>
      </c>
      <c r="J20" s="26">
        <v>49.99</v>
      </c>
      <c r="K20" s="26">
        <v>25.95</v>
      </c>
      <c r="N20" s="66">
        <f t="shared" si="0"/>
        <v>0</v>
      </c>
    </row>
    <row r="21" spans="1:14" x14ac:dyDescent="0.3">
      <c r="A21" s="42">
        <v>45413</v>
      </c>
      <c r="B21" s="53">
        <v>0.55208333333333304</v>
      </c>
      <c r="C21" t="s">
        <v>87</v>
      </c>
      <c r="D21" t="s">
        <v>124</v>
      </c>
      <c r="E21" t="s">
        <v>55</v>
      </c>
      <c r="F21">
        <v>18.37</v>
      </c>
      <c r="G21">
        <v>26.59</v>
      </c>
      <c r="H21">
        <v>19.3</v>
      </c>
      <c r="I21" s="85">
        <v>18.32</v>
      </c>
      <c r="J21" s="26">
        <v>45.89</v>
      </c>
      <c r="K21" s="26">
        <v>27.52</v>
      </c>
      <c r="N21" s="66">
        <f t="shared" si="0"/>
        <v>0</v>
      </c>
    </row>
    <row r="22" spans="1:14" x14ac:dyDescent="0.3">
      <c r="A22" s="42">
        <v>45413</v>
      </c>
      <c r="B22" s="53">
        <v>0.55486111111111103</v>
      </c>
      <c r="C22" t="s">
        <v>87</v>
      </c>
      <c r="D22" t="s">
        <v>108</v>
      </c>
      <c r="E22" t="s">
        <v>55</v>
      </c>
      <c r="F22">
        <v>22.300000000000004</v>
      </c>
      <c r="G22">
        <v>31.35</v>
      </c>
      <c r="H22">
        <v>18.170000000000002</v>
      </c>
      <c r="I22" s="85">
        <v>23.6</v>
      </c>
      <c r="J22" s="26">
        <v>49.52</v>
      </c>
      <c r="K22" s="26">
        <v>27.22</v>
      </c>
      <c r="N22" s="66">
        <f t="shared" si="0"/>
        <v>0</v>
      </c>
    </row>
    <row r="23" spans="1:14" x14ac:dyDescent="0.3">
      <c r="A23" s="42">
        <v>45413</v>
      </c>
      <c r="B23" s="53">
        <v>0.55902777777777801</v>
      </c>
      <c r="C23" t="s">
        <v>87</v>
      </c>
      <c r="D23" t="s">
        <v>56</v>
      </c>
      <c r="E23" t="s">
        <v>55</v>
      </c>
      <c r="F23">
        <v>23.240000000000002</v>
      </c>
      <c r="G23">
        <v>27.65</v>
      </c>
      <c r="H23">
        <v>22.49</v>
      </c>
      <c r="I23" s="85">
        <v>23.02</v>
      </c>
      <c r="J23" s="26">
        <v>50.14</v>
      </c>
      <c r="K23" s="26">
        <v>26.9</v>
      </c>
      <c r="N23" s="66">
        <f t="shared" si="0"/>
        <v>0</v>
      </c>
    </row>
    <row r="24" spans="1:14" x14ac:dyDescent="0.3">
      <c r="A24" s="42">
        <v>45413</v>
      </c>
      <c r="B24" s="53">
        <v>0.56597222222222199</v>
      </c>
      <c r="C24" t="s">
        <v>87</v>
      </c>
      <c r="D24" t="s">
        <v>88</v>
      </c>
      <c r="E24" t="s">
        <v>55</v>
      </c>
      <c r="F24">
        <v>21.939999999999998</v>
      </c>
      <c r="G24">
        <v>30.18</v>
      </c>
      <c r="H24">
        <v>20.18</v>
      </c>
      <c r="I24" s="85">
        <v>23.82</v>
      </c>
      <c r="J24" s="26">
        <v>50.36</v>
      </c>
      <c r="K24" s="26">
        <v>28.42</v>
      </c>
      <c r="N24" s="66">
        <f t="shared" si="0"/>
        <v>0</v>
      </c>
    </row>
    <row r="25" spans="1:14" x14ac:dyDescent="0.3">
      <c r="A25" s="42">
        <v>45413</v>
      </c>
      <c r="B25" s="53">
        <v>0.56944444444444398</v>
      </c>
      <c r="C25" t="s">
        <v>87</v>
      </c>
      <c r="D25" t="s">
        <v>129</v>
      </c>
      <c r="E25" t="s">
        <v>55</v>
      </c>
      <c r="F25">
        <v>24.180000000000003</v>
      </c>
      <c r="G25">
        <v>32.18</v>
      </c>
      <c r="H25">
        <v>18.3</v>
      </c>
      <c r="I25" s="85">
        <v>23.98</v>
      </c>
      <c r="J25" s="26">
        <v>50.480000000000004</v>
      </c>
      <c r="K25" s="26">
        <v>26.3</v>
      </c>
      <c r="N25" s="66">
        <f t="shared" si="0"/>
        <v>0</v>
      </c>
    </row>
    <row r="26" spans="1:14" x14ac:dyDescent="0.3">
      <c r="A26" s="42">
        <v>45413</v>
      </c>
      <c r="B26" s="53">
        <v>0.57291666666666696</v>
      </c>
      <c r="C26" t="s">
        <v>87</v>
      </c>
      <c r="D26" t="s">
        <v>74</v>
      </c>
      <c r="E26" t="s">
        <v>55</v>
      </c>
      <c r="F26">
        <v>21.259999999999998</v>
      </c>
      <c r="G26">
        <v>31.02</v>
      </c>
      <c r="H26">
        <v>17.739999999999998</v>
      </c>
      <c r="I26" s="85">
        <v>21.98</v>
      </c>
      <c r="J26" s="26">
        <v>48.76</v>
      </c>
      <c r="K26" s="26">
        <v>27.5</v>
      </c>
      <c r="N26" s="66">
        <f t="shared" si="0"/>
        <v>0</v>
      </c>
    </row>
    <row r="27" spans="1:14" x14ac:dyDescent="0.3">
      <c r="A27" s="42">
        <v>45414</v>
      </c>
      <c r="B27" s="53">
        <v>0.32569444444444401</v>
      </c>
      <c r="C27" t="s">
        <v>87</v>
      </c>
      <c r="D27" t="s">
        <v>56</v>
      </c>
      <c r="E27" t="s">
        <v>55</v>
      </c>
      <c r="F27">
        <v>27.81</v>
      </c>
      <c r="G27">
        <v>32.93</v>
      </c>
      <c r="H27">
        <v>21.93</v>
      </c>
      <c r="I27" s="85">
        <v>30.18</v>
      </c>
      <c r="J27" s="26">
        <v>54.86</v>
      </c>
      <c r="K27" s="26">
        <v>27.05</v>
      </c>
      <c r="N27" s="66">
        <f t="shared" si="0"/>
        <v>0</v>
      </c>
    </row>
    <row r="28" spans="1:14" x14ac:dyDescent="0.3">
      <c r="A28" s="42">
        <v>45414</v>
      </c>
      <c r="B28" s="53">
        <v>0.32986111111111099</v>
      </c>
      <c r="C28" t="s">
        <v>87</v>
      </c>
      <c r="D28" t="s">
        <v>137</v>
      </c>
      <c r="E28" t="s">
        <v>55</v>
      </c>
      <c r="F28">
        <v>19.11</v>
      </c>
      <c r="G28">
        <v>27.24</v>
      </c>
      <c r="H28">
        <v>18.940000000000001</v>
      </c>
      <c r="I28" s="85">
        <v>19.579999999999998</v>
      </c>
      <c r="J28" s="26">
        <v>46.18</v>
      </c>
      <c r="K28" s="26">
        <v>27.07</v>
      </c>
      <c r="N28" s="66">
        <f t="shared" si="0"/>
        <v>0</v>
      </c>
    </row>
    <row r="29" spans="1:14" x14ac:dyDescent="0.3">
      <c r="A29" s="42">
        <v>45414</v>
      </c>
      <c r="B29" s="53">
        <v>0.33750000000000002</v>
      </c>
      <c r="C29" t="s">
        <v>87</v>
      </c>
      <c r="D29" t="s">
        <v>124</v>
      </c>
      <c r="E29" t="s">
        <v>55</v>
      </c>
      <c r="F29">
        <v>19.669999999999995</v>
      </c>
      <c r="G29">
        <v>29.22</v>
      </c>
      <c r="H29">
        <v>18.989999999999998</v>
      </c>
      <c r="I29" s="85">
        <v>22.64</v>
      </c>
      <c r="J29" s="26">
        <v>48.209999999999994</v>
      </c>
      <c r="K29" s="26">
        <v>28.54</v>
      </c>
      <c r="N29" s="66">
        <f t="shared" si="0"/>
        <v>0</v>
      </c>
    </row>
    <row r="30" spans="1:14" x14ac:dyDescent="0.3">
      <c r="A30" s="42">
        <v>45414</v>
      </c>
      <c r="B30" s="53">
        <v>0.34097222222222201</v>
      </c>
      <c r="C30" t="s">
        <v>87</v>
      </c>
      <c r="D30" t="s">
        <v>164</v>
      </c>
      <c r="E30" t="s">
        <v>55</v>
      </c>
      <c r="F30">
        <v>24.909999999999997</v>
      </c>
      <c r="G30">
        <v>31.29</v>
      </c>
      <c r="H30">
        <v>20.399999999999999</v>
      </c>
      <c r="I30" s="85">
        <v>25.52</v>
      </c>
      <c r="J30" s="26">
        <v>51.69</v>
      </c>
      <c r="K30" s="26">
        <v>26.78</v>
      </c>
      <c r="N30" s="66">
        <f t="shared" si="0"/>
        <v>0</v>
      </c>
    </row>
    <row r="31" spans="1:14" x14ac:dyDescent="0.3">
      <c r="A31" s="42">
        <v>45414</v>
      </c>
      <c r="B31" s="53">
        <v>0.34583333333333299</v>
      </c>
      <c r="C31" t="s">
        <v>87</v>
      </c>
      <c r="D31" t="s">
        <v>129</v>
      </c>
      <c r="E31" t="s">
        <v>55</v>
      </c>
      <c r="F31">
        <v>21.689999999999998</v>
      </c>
      <c r="G31">
        <v>29.5</v>
      </c>
      <c r="H31">
        <v>19.36</v>
      </c>
      <c r="I31" s="85">
        <v>25.56</v>
      </c>
      <c r="J31" s="26">
        <v>48.86</v>
      </c>
      <c r="K31" s="26">
        <v>27.17</v>
      </c>
      <c r="N31" s="66">
        <f t="shared" si="0"/>
        <v>0</v>
      </c>
    </row>
    <row r="32" spans="1:14" x14ac:dyDescent="0.3">
      <c r="A32" s="42">
        <v>45414</v>
      </c>
      <c r="B32" s="53">
        <v>0.35069444444444398</v>
      </c>
      <c r="C32" t="s">
        <v>87</v>
      </c>
      <c r="D32" t="s">
        <v>138</v>
      </c>
      <c r="E32" t="s">
        <v>55</v>
      </c>
      <c r="F32">
        <v>22.520000000000003</v>
      </c>
      <c r="G32">
        <v>29.6</v>
      </c>
      <c r="H32">
        <v>20.239999999999998</v>
      </c>
      <c r="I32" s="85">
        <v>24.36</v>
      </c>
      <c r="J32" s="26">
        <v>49.84</v>
      </c>
      <c r="K32" s="26">
        <v>27.32</v>
      </c>
      <c r="N32" s="66">
        <f t="shared" si="0"/>
        <v>0</v>
      </c>
    </row>
    <row r="33" spans="1:14" x14ac:dyDescent="0.3">
      <c r="A33" s="42">
        <v>45414</v>
      </c>
      <c r="B33" s="53">
        <v>0.35555555555555601</v>
      </c>
      <c r="C33" t="s">
        <v>87</v>
      </c>
      <c r="D33" t="s">
        <v>88</v>
      </c>
      <c r="E33" t="s">
        <v>55</v>
      </c>
      <c r="F33">
        <v>23.609999999999996</v>
      </c>
      <c r="G33">
        <v>31.95</v>
      </c>
      <c r="H33">
        <v>19.68</v>
      </c>
      <c r="I33" s="85">
        <v>24.78</v>
      </c>
      <c r="J33" s="26">
        <v>51.629999999999995</v>
      </c>
      <c r="K33" s="26">
        <v>28.02</v>
      </c>
      <c r="N33" s="66">
        <f t="shared" si="0"/>
        <v>0</v>
      </c>
    </row>
    <row r="34" spans="1:14" x14ac:dyDescent="0.3">
      <c r="A34" s="42">
        <v>45414</v>
      </c>
      <c r="B34" s="53">
        <v>0.359722222222222</v>
      </c>
      <c r="C34" t="s">
        <v>87</v>
      </c>
      <c r="D34" t="s">
        <v>108</v>
      </c>
      <c r="E34" t="s">
        <v>55</v>
      </c>
      <c r="F34">
        <v>27.810000000000006</v>
      </c>
      <c r="G34">
        <v>32.67</v>
      </c>
      <c r="H34">
        <v>21.34</v>
      </c>
      <c r="I34" s="85">
        <v>29.58</v>
      </c>
      <c r="J34" s="26">
        <v>54.010000000000005</v>
      </c>
      <c r="K34" s="26">
        <v>26.2</v>
      </c>
      <c r="N34" s="66">
        <f t="shared" si="0"/>
        <v>0</v>
      </c>
    </row>
    <row r="35" spans="1:14" x14ac:dyDescent="0.3">
      <c r="A35" s="42">
        <v>45414</v>
      </c>
      <c r="B35" s="53">
        <v>0.36458333333333298</v>
      </c>
      <c r="C35" t="s">
        <v>87</v>
      </c>
      <c r="D35" t="s">
        <v>130</v>
      </c>
      <c r="E35" t="s">
        <v>55</v>
      </c>
      <c r="F35">
        <v>16.27</v>
      </c>
      <c r="G35">
        <v>26.01</v>
      </c>
      <c r="H35">
        <v>16.2</v>
      </c>
      <c r="I35" s="85">
        <v>16.36</v>
      </c>
      <c r="J35" s="26">
        <v>42.21</v>
      </c>
      <c r="K35" s="26">
        <v>25.94</v>
      </c>
      <c r="N35" s="66">
        <f t="shared" si="0"/>
        <v>0</v>
      </c>
    </row>
    <row r="36" spans="1:14" x14ac:dyDescent="0.3">
      <c r="A36" s="42">
        <v>45414</v>
      </c>
      <c r="B36" s="53">
        <v>0.36875000000000002</v>
      </c>
      <c r="C36" t="s">
        <v>87</v>
      </c>
      <c r="D36" t="s">
        <v>131</v>
      </c>
      <c r="E36" t="s">
        <v>55</v>
      </c>
      <c r="F36">
        <v>16.61</v>
      </c>
      <c r="G36">
        <v>28.12</v>
      </c>
      <c r="H36">
        <v>16.57</v>
      </c>
      <c r="I36" s="85">
        <v>18.260000000000002</v>
      </c>
      <c r="J36" s="26">
        <v>44.69</v>
      </c>
      <c r="K36" s="26">
        <v>28.08</v>
      </c>
      <c r="N36" s="66">
        <f t="shared" si="0"/>
        <v>0</v>
      </c>
    </row>
    <row r="37" spans="1:14" x14ac:dyDescent="0.3">
      <c r="A37" s="42">
        <v>45414</v>
      </c>
      <c r="B37" s="53">
        <v>0.37291666666666701</v>
      </c>
      <c r="C37" t="s">
        <v>87</v>
      </c>
      <c r="D37" t="s">
        <v>110</v>
      </c>
      <c r="E37" t="s">
        <v>55</v>
      </c>
      <c r="F37">
        <v>19.39</v>
      </c>
      <c r="G37">
        <v>26.51</v>
      </c>
      <c r="H37">
        <v>20.100000000000001</v>
      </c>
      <c r="I37" s="85">
        <v>19.559999999999999</v>
      </c>
      <c r="J37" s="26">
        <v>46.61</v>
      </c>
      <c r="K37" s="26">
        <v>27.22</v>
      </c>
      <c r="N37" s="66">
        <f t="shared" si="0"/>
        <v>0</v>
      </c>
    </row>
    <row r="38" spans="1:14" x14ac:dyDescent="0.3">
      <c r="A38" s="42">
        <v>45414</v>
      </c>
      <c r="B38" s="53">
        <v>0.37777777777777799</v>
      </c>
      <c r="C38" t="s">
        <v>87</v>
      </c>
      <c r="D38" t="s">
        <v>81</v>
      </c>
      <c r="E38" t="s">
        <v>55</v>
      </c>
      <c r="F38">
        <v>21.530000000000005</v>
      </c>
      <c r="G38">
        <v>26.32</v>
      </c>
      <c r="H38">
        <v>22.44</v>
      </c>
      <c r="I38" s="85">
        <v>21.94</v>
      </c>
      <c r="J38" s="26">
        <v>48.760000000000005</v>
      </c>
      <c r="K38" s="26">
        <v>27.23</v>
      </c>
      <c r="N38" s="66">
        <f t="shared" si="0"/>
        <v>0</v>
      </c>
    </row>
    <row r="39" spans="1:14" x14ac:dyDescent="0.3">
      <c r="A39" s="42">
        <v>45414</v>
      </c>
      <c r="B39" s="53">
        <v>0.38124999999999998</v>
      </c>
      <c r="C39" t="s">
        <v>87</v>
      </c>
      <c r="D39" t="s">
        <v>109</v>
      </c>
      <c r="E39" t="s">
        <v>55</v>
      </c>
      <c r="F39">
        <v>21.790000000000006</v>
      </c>
      <c r="G39">
        <v>27.67</v>
      </c>
      <c r="H39">
        <v>22.12</v>
      </c>
      <c r="I39" s="85">
        <v>23.52</v>
      </c>
      <c r="J39" s="26">
        <v>49.790000000000006</v>
      </c>
      <c r="K39" s="26">
        <v>28</v>
      </c>
      <c r="N39" s="66">
        <f t="shared" si="0"/>
        <v>0</v>
      </c>
    </row>
    <row r="40" spans="1:14" x14ac:dyDescent="0.3">
      <c r="A40" s="42">
        <v>45414</v>
      </c>
      <c r="B40" s="53">
        <v>0.53541666666666698</v>
      </c>
      <c r="C40" t="s">
        <v>87</v>
      </c>
      <c r="D40" t="s">
        <v>164</v>
      </c>
      <c r="E40" t="s">
        <v>55</v>
      </c>
      <c r="F40">
        <v>23.659999999999997</v>
      </c>
      <c r="G40">
        <v>32.15</v>
      </c>
      <c r="H40">
        <v>17.37</v>
      </c>
      <c r="I40" s="85">
        <v>24.98</v>
      </c>
      <c r="J40" s="26">
        <v>49.519999999999996</v>
      </c>
      <c r="K40" s="26">
        <v>25.86</v>
      </c>
      <c r="N40" s="66">
        <f t="shared" si="0"/>
        <v>0</v>
      </c>
    </row>
    <row r="41" spans="1:14" x14ac:dyDescent="0.3">
      <c r="A41" s="42">
        <v>45414</v>
      </c>
      <c r="B41" s="53">
        <v>0.53611111111111098</v>
      </c>
      <c r="C41" t="s">
        <v>87</v>
      </c>
      <c r="D41" t="s">
        <v>124</v>
      </c>
      <c r="E41" t="s">
        <v>55</v>
      </c>
      <c r="F41">
        <v>21.179999999999996</v>
      </c>
      <c r="G41">
        <v>30.53</v>
      </c>
      <c r="H41">
        <v>18.88</v>
      </c>
      <c r="I41" s="85">
        <v>24.04</v>
      </c>
      <c r="J41" s="26">
        <v>49.41</v>
      </c>
      <c r="K41" s="26">
        <v>28.23</v>
      </c>
      <c r="N41" s="66">
        <f t="shared" si="0"/>
        <v>0</v>
      </c>
    </row>
    <row r="42" spans="1:14" x14ac:dyDescent="0.3">
      <c r="A42" s="42">
        <v>45414</v>
      </c>
      <c r="B42" s="53">
        <v>0.54305555555555596</v>
      </c>
      <c r="C42" t="s">
        <v>87</v>
      </c>
      <c r="D42" t="s">
        <v>88</v>
      </c>
      <c r="E42" t="s">
        <v>55</v>
      </c>
      <c r="F42">
        <v>19.169999999999998</v>
      </c>
      <c r="G42">
        <v>29.52</v>
      </c>
      <c r="H42">
        <v>17.670000000000002</v>
      </c>
      <c r="I42" s="85">
        <v>19.760000000000002</v>
      </c>
      <c r="J42" s="26">
        <v>47.19</v>
      </c>
      <c r="K42" s="26">
        <v>28.02</v>
      </c>
      <c r="N42" s="66">
        <f t="shared" si="0"/>
        <v>0</v>
      </c>
    </row>
    <row r="43" spans="1:14" x14ac:dyDescent="0.3">
      <c r="A43" s="42">
        <v>45414</v>
      </c>
      <c r="B43" s="53">
        <v>0.54722222222222205</v>
      </c>
      <c r="C43" t="s">
        <v>87</v>
      </c>
      <c r="D43" t="s">
        <v>138</v>
      </c>
      <c r="E43" t="s">
        <v>55</v>
      </c>
      <c r="F43">
        <v>17.29</v>
      </c>
      <c r="G43">
        <v>25.64</v>
      </c>
      <c r="H43">
        <v>19.68</v>
      </c>
      <c r="I43" s="85">
        <v>20.5</v>
      </c>
      <c r="J43" s="26">
        <v>45.32</v>
      </c>
      <c r="K43" s="26">
        <v>28.03</v>
      </c>
      <c r="N43" s="66">
        <f t="shared" si="0"/>
        <v>0</v>
      </c>
    </row>
    <row r="44" spans="1:14" x14ac:dyDescent="0.3">
      <c r="A44" s="42">
        <v>45414</v>
      </c>
      <c r="B44" s="53">
        <v>0.55486111111111103</v>
      </c>
      <c r="C44" t="s">
        <v>87</v>
      </c>
      <c r="D44" t="s">
        <v>137</v>
      </c>
      <c r="E44" t="s">
        <v>55</v>
      </c>
      <c r="F44">
        <v>25.86</v>
      </c>
      <c r="G44">
        <v>31.21</v>
      </c>
      <c r="H44">
        <v>21.29</v>
      </c>
      <c r="I44" s="85">
        <v>26.74</v>
      </c>
      <c r="J44" s="26">
        <v>52.5</v>
      </c>
      <c r="K44" s="26">
        <v>26.64</v>
      </c>
      <c r="N44" s="66">
        <f t="shared" si="0"/>
        <v>0</v>
      </c>
    </row>
    <row r="45" spans="1:14" x14ac:dyDescent="0.3">
      <c r="A45" s="42">
        <v>45414</v>
      </c>
      <c r="B45" s="53">
        <v>0.56666666666666698</v>
      </c>
      <c r="C45" t="s">
        <v>87</v>
      </c>
      <c r="D45" t="s">
        <v>81</v>
      </c>
      <c r="E45" t="s">
        <v>55</v>
      </c>
      <c r="F45">
        <v>20.400000000000002</v>
      </c>
      <c r="G45">
        <v>28.1</v>
      </c>
      <c r="H45">
        <v>21.42</v>
      </c>
      <c r="I45" s="85">
        <v>22.38</v>
      </c>
      <c r="J45" s="26">
        <v>49.52</v>
      </c>
      <c r="K45" s="26">
        <v>29.12</v>
      </c>
      <c r="N45" s="66">
        <f t="shared" si="0"/>
        <v>0</v>
      </c>
    </row>
    <row r="46" spans="1:14" x14ac:dyDescent="0.3">
      <c r="A46" s="42">
        <v>45414</v>
      </c>
      <c r="B46" s="53">
        <v>0.57291666666666696</v>
      </c>
      <c r="C46" t="s">
        <v>87</v>
      </c>
      <c r="D46" t="s">
        <v>108</v>
      </c>
      <c r="E46" t="s">
        <v>55</v>
      </c>
      <c r="F46">
        <v>27.249999999999996</v>
      </c>
      <c r="G46">
        <v>32.729999999999997</v>
      </c>
      <c r="H46">
        <v>20.72</v>
      </c>
      <c r="I46" s="85">
        <v>28.34</v>
      </c>
      <c r="J46" s="26">
        <v>53.449999999999996</v>
      </c>
      <c r="K46" s="26">
        <v>26.2</v>
      </c>
      <c r="N46" s="66">
        <f t="shared" si="0"/>
        <v>0</v>
      </c>
    </row>
    <row r="47" spans="1:14" x14ac:dyDescent="0.3">
      <c r="A47" s="42">
        <v>45414</v>
      </c>
      <c r="B47" s="53">
        <v>0.58402777777777803</v>
      </c>
      <c r="C47" t="s">
        <v>87</v>
      </c>
      <c r="D47" t="s">
        <v>110</v>
      </c>
      <c r="E47" t="s">
        <v>55</v>
      </c>
      <c r="F47">
        <v>22.300000000000004</v>
      </c>
      <c r="G47">
        <v>27.2</v>
      </c>
      <c r="H47">
        <v>21.92</v>
      </c>
      <c r="I47" s="26">
        <v>24.2</v>
      </c>
      <c r="J47" s="26">
        <v>49.120000000000005</v>
      </c>
      <c r="K47" s="26">
        <v>26.82</v>
      </c>
      <c r="N47" s="66">
        <f t="shared" si="0"/>
        <v>0</v>
      </c>
    </row>
    <row r="48" spans="1:14" x14ac:dyDescent="0.3">
      <c r="A48" s="42">
        <v>45415</v>
      </c>
      <c r="B48" s="53">
        <v>0.32152777777777802</v>
      </c>
      <c r="C48" t="s">
        <v>87</v>
      </c>
      <c r="D48" t="s">
        <v>137</v>
      </c>
      <c r="E48" t="s">
        <v>55</v>
      </c>
      <c r="F48">
        <v>22.210000000000004</v>
      </c>
      <c r="G48">
        <v>30.89</v>
      </c>
      <c r="H48">
        <v>18.98</v>
      </c>
      <c r="I48" s="85">
        <v>23.52</v>
      </c>
      <c r="J48" s="26">
        <v>49.870000000000005</v>
      </c>
      <c r="K48" s="26">
        <v>27.66</v>
      </c>
      <c r="N48" s="66">
        <f t="shared" si="0"/>
        <v>0</v>
      </c>
    </row>
    <row r="49" spans="1:14" x14ac:dyDescent="0.3">
      <c r="A49" s="42">
        <v>45415</v>
      </c>
      <c r="B49" s="53">
        <v>0.32430555555555601</v>
      </c>
      <c r="C49" t="s">
        <v>87</v>
      </c>
      <c r="D49" t="s">
        <v>56</v>
      </c>
      <c r="E49" t="s">
        <v>55</v>
      </c>
      <c r="F49">
        <v>22.929999999999996</v>
      </c>
      <c r="G49">
        <v>31.54</v>
      </c>
      <c r="H49">
        <v>19.149999999999999</v>
      </c>
      <c r="I49" s="85">
        <v>24.16</v>
      </c>
      <c r="J49" s="26">
        <v>50.69</v>
      </c>
      <c r="K49" s="26">
        <v>27.76</v>
      </c>
      <c r="N49" s="66">
        <f t="shared" si="0"/>
        <v>0</v>
      </c>
    </row>
    <row r="50" spans="1:14" x14ac:dyDescent="0.3">
      <c r="A50" s="42">
        <v>45415</v>
      </c>
      <c r="B50" s="53">
        <v>0.329166666666667</v>
      </c>
      <c r="C50" t="s">
        <v>87</v>
      </c>
      <c r="D50" t="s">
        <v>124</v>
      </c>
      <c r="E50" t="s">
        <v>55</v>
      </c>
      <c r="F50">
        <v>23.749999999999996</v>
      </c>
      <c r="G50">
        <v>29.8</v>
      </c>
      <c r="H50">
        <v>21.47</v>
      </c>
      <c r="I50" s="85">
        <v>25.4</v>
      </c>
      <c r="J50" s="26">
        <v>51.269999999999996</v>
      </c>
      <c r="K50" s="26">
        <v>27.52</v>
      </c>
      <c r="N50" s="66">
        <f t="shared" si="0"/>
        <v>0</v>
      </c>
    </row>
    <row r="51" spans="1:14" x14ac:dyDescent="0.3">
      <c r="A51" s="42">
        <v>45415</v>
      </c>
      <c r="B51" s="53">
        <v>0.33333333333333298</v>
      </c>
      <c r="C51" t="s">
        <v>87</v>
      </c>
      <c r="D51" t="s">
        <v>88</v>
      </c>
      <c r="E51" t="s">
        <v>55</v>
      </c>
      <c r="F51">
        <v>20.450000000000003</v>
      </c>
      <c r="G51">
        <v>31.92</v>
      </c>
      <c r="H51">
        <v>15.53</v>
      </c>
      <c r="I51" s="85">
        <v>22.04</v>
      </c>
      <c r="J51" s="26">
        <v>47.45</v>
      </c>
      <c r="K51" s="26">
        <v>27</v>
      </c>
      <c r="N51" s="66">
        <f t="shared" si="0"/>
        <v>0</v>
      </c>
    </row>
    <row r="52" spans="1:14" x14ac:dyDescent="0.3">
      <c r="A52" s="42">
        <v>45415</v>
      </c>
      <c r="B52" s="53">
        <v>0.33750000000000002</v>
      </c>
      <c r="C52" t="s">
        <v>87</v>
      </c>
      <c r="D52" t="s">
        <v>164</v>
      </c>
      <c r="E52" t="s">
        <v>55</v>
      </c>
      <c r="F52">
        <v>21.950000000000003</v>
      </c>
      <c r="G52">
        <v>24.73</v>
      </c>
      <c r="H52">
        <v>23.44</v>
      </c>
      <c r="I52" s="85">
        <v>23.02</v>
      </c>
      <c r="J52" s="26">
        <v>48.17</v>
      </c>
      <c r="K52" s="26">
        <v>26.22</v>
      </c>
      <c r="N52" s="66">
        <f t="shared" si="0"/>
        <v>0</v>
      </c>
    </row>
    <row r="53" spans="1:14" x14ac:dyDescent="0.3">
      <c r="A53" s="42">
        <v>45415</v>
      </c>
      <c r="B53" s="53">
        <v>0.34097222222222201</v>
      </c>
      <c r="C53" t="s">
        <v>87</v>
      </c>
      <c r="D53" t="s">
        <v>81</v>
      </c>
      <c r="E53" t="s">
        <v>55</v>
      </c>
      <c r="F53">
        <v>20.269999999999996</v>
      </c>
      <c r="G53">
        <v>25.79</v>
      </c>
      <c r="H53">
        <v>21.56</v>
      </c>
      <c r="I53" s="85">
        <v>21.72</v>
      </c>
      <c r="J53" s="26">
        <v>47.349999999999994</v>
      </c>
      <c r="K53" s="26">
        <v>27.08</v>
      </c>
      <c r="N53" s="66">
        <f t="shared" si="0"/>
        <v>0</v>
      </c>
    </row>
    <row r="54" spans="1:14" x14ac:dyDescent="0.3">
      <c r="A54" s="42">
        <v>45415</v>
      </c>
      <c r="B54" s="53">
        <v>0.34375</v>
      </c>
      <c r="C54" t="s">
        <v>87</v>
      </c>
      <c r="D54" t="s">
        <v>138</v>
      </c>
      <c r="E54" t="s">
        <v>55</v>
      </c>
      <c r="F54">
        <v>24.019999999999996</v>
      </c>
      <c r="G54">
        <v>31.81</v>
      </c>
      <c r="H54">
        <v>19.68</v>
      </c>
      <c r="I54" s="85">
        <v>27.2</v>
      </c>
      <c r="J54" s="26">
        <v>51.489999999999995</v>
      </c>
      <c r="K54" s="26">
        <v>27.47</v>
      </c>
      <c r="N54" s="66">
        <f t="shared" si="0"/>
        <v>0</v>
      </c>
    </row>
    <row r="55" spans="1:14" x14ac:dyDescent="0.3">
      <c r="A55" s="42">
        <v>45415</v>
      </c>
      <c r="B55" s="53">
        <v>0.34652777777777799</v>
      </c>
      <c r="C55" t="s">
        <v>87</v>
      </c>
      <c r="D55" t="s">
        <v>109</v>
      </c>
      <c r="E55" t="s">
        <v>55</v>
      </c>
      <c r="F55">
        <v>21.739999999999995</v>
      </c>
      <c r="G55">
        <v>32.15</v>
      </c>
      <c r="H55">
        <v>17.37</v>
      </c>
      <c r="I55" s="85">
        <v>22.86</v>
      </c>
      <c r="J55" s="26">
        <v>49.519999999999996</v>
      </c>
      <c r="K55" s="26">
        <v>27.78</v>
      </c>
      <c r="N55" s="66">
        <f t="shared" si="0"/>
        <v>0</v>
      </c>
    </row>
    <row r="56" spans="1:14" x14ac:dyDescent="0.3">
      <c r="A56" s="42">
        <v>45415</v>
      </c>
      <c r="B56" s="53">
        <v>0.35</v>
      </c>
      <c r="C56" t="s">
        <v>87</v>
      </c>
      <c r="D56" t="s">
        <v>129</v>
      </c>
      <c r="E56" t="s">
        <v>55</v>
      </c>
      <c r="F56">
        <v>17.79</v>
      </c>
      <c r="G56">
        <v>26.26</v>
      </c>
      <c r="H56">
        <v>18.7</v>
      </c>
      <c r="I56" s="85">
        <v>19.100000000000001</v>
      </c>
      <c r="J56" s="26">
        <v>44.96</v>
      </c>
      <c r="K56" s="26">
        <v>27.17</v>
      </c>
      <c r="N56" s="66">
        <f t="shared" si="0"/>
        <v>0</v>
      </c>
    </row>
    <row r="57" spans="1:14" x14ac:dyDescent="0.3">
      <c r="A57" s="42">
        <v>45415</v>
      </c>
      <c r="B57" s="53">
        <v>0.35416666666666702</v>
      </c>
      <c r="C57" t="s">
        <v>87</v>
      </c>
      <c r="D57" t="s">
        <v>110</v>
      </c>
      <c r="E57" t="s">
        <v>55</v>
      </c>
      <c r="F57">
        <v>18.450000000000006</v>
      </c>
      <c r="G57">
        <v>29.12</v>
      </c>
      <c r="H57">
        <v>17.170000000000002</v>
      </c>
      <c r="I57" s="85">
        <v>19.3</v>
      </c>
      <c r="J57" s="26">
        <v>46.290000000000006</v>
      </c>
      <c r="K57" s="26">
        <v>27.84</v>
      </c>
      <c r="N57" s="66">
        <f t="shared" si="0"/>
        <v>0</v>
      </c>
    </row>
    <row r="58" spans="1:14" x14ac:dyDescent="0.3">
      <c r="A58" s="42">
        <v>45415</v>
      </c>
      <c r="B58" s="53">
        <v>0.359722222222222</v>
      </c>
      <c r="C58" t="s">
        <v>87</v>
      </c>
      <c r="D58" t="s">
        <v>131</v>
      </c>
      <c r="E58" t="s">
        <v>55</v>
      </c>
      <c r="F58">
        <v>20.789999999999996</v>
      </c>
      <c r="G58">
        <v>29.31</v>
      </c>
      <c r="H58">
        <v>18.600000000000001</v>
      </c>
      <c r="I58" s="85">
        <v>22.74</v>
      </c>
      <c r="J58" s="26">
        <v>47.91</v>
      </c>
      <c r="K58" s="26">
        <v>27.12</v>
      </c>
      <c r="N58" s="66">
        <f t="shared" si="0"/>
        <v>0</v>
      </c>
    </row>
    <row r="59" spans="1:14" x14ac:dyDescent="0.3">
      <c r="A59" s="42">
        <v>45415</v>
      </c>
      <c r="B59" s="53">
        <v>0.36388888888888898</v>
      </c>
      <c r="C59" t="s">
        <v>87</v>
      </c>
      <c r="D59" t="s">
        <v>108</v>
      </c>
      <c r="E59" t="s">
        <v>55</v>
      </c>
      <c r="F59">
        <v>26.28</v>
      </c>
      <c r="G59">
        <v>33.36</v>
      </c>
      <c r="H59">
        <v>20.14</v>
      </c>
      <c r="I59" s="85">
        <v>27.08</v>
      </c>
      <c r="J59" s="26">
        <v>53.5</v>
      </c>
      <c r="K59" s="26">
        <v>27.22</v>
      </c>
      <c r="N59" s="66">
        <f t="shared" si="0"/>
        <v>0</v>
      </c>
    </row>
    <row r="60" spans="1:14" x14ac:dyDescent="0.3">
      <c r="A60" s="42">
        <v>45415</v>
      </c>
      <c r="B60" s="53">
        <v>0.36805555555555602</v>
      </c>
      <c r="C60" t="s">
        <v>87</v>
      </c>
      <c r="D60" t="s">
        <v>125</v>
      </c>
      <c r="E60" t="s">
        <v>55</v>
      </c>
      <c r="F60">
        <v>20.160000000000007</v>
      </c>
      <c r="G60">
        <v>27.73</v>
      </c>
      <c r="H60">
        <v>20.67</v>
      </c>
      <c r="I60" s="85">
        <v>21.52</v>
      </c>
      <c r="J60" s="26">
        <v>48.400000000000006</v>
      </c>
      <c r="K60" s="26">
        <v>28.24</v>
      </c>
      <c r="N60" s="66">
        <f t="shared" si="0"/>
        <v>0</v>
      </c>
    </row>
    <row r="61" spans="1:14" x14ac:dyDescent="0.3">
      <c r="A61" s="42">
        <v>45415</v>
      </c>
      <c r="B61" s="53">
        <v>0.47222222222222199</v>
      </c>
      <c r="C61" t="s">
        <v>87</v>
      </c>
      <c r="D61" t="s">
        <v>88</v>
      </c>
      <c r="E61" t="s">
        <v>55</v>
      </c>
      <c r="F61">
        <v>26.439999999999998</v>
      </c>
      <c r="G61">
        <v>32.21</v>
      </c>
      <c r="H61">
        <v>21.23</v>
      </c>
      <c r="I61" s="85">
        <v>27.46</v>
      </c>
      <c r="J61" s="26">
        <v>53.44</v>
      </c>
      <c r="K61" s="26">
        <v>27</v>
      </c>
      <c r="N61" s="66">
        <f t="shared" si="0"/>
        <v>0</v>
      </c>
    </row>
    <row r="62" spans="1:14" x14ac:dyDescent="0.3">
      <c r="A62" s="42">
        <v>45415</v>
      </c>
      <c r="B62" s="53">
        <v>0.52430555555555602</v>
      </c>
      <c r="C62" t="s">
        <v>87</v>
      </c>
      <c r="D62" t="s">
        <v>124</v>
      </c>
      <c r="E62" t="s">
        <v>55</v>
      </c>
      <c r="F62">
        <v>20.43</v>
      </c>
      <c r="G62">
        <v>30.41</v>
      </c>
      <c r="H62">
        <v>17.940000000000001</v>
      </c>
      <c r="I62" s="85">
        <v>22.34</v>
      </c>
      <c r="J62" s="26">
        <v>48.35</v>
      </c>
      <c r="K62" s="26">
        <v>27.92</v>
      </c>
      <c r="N62" s="66">
        <f t="shared" si="0"/>
        <v>0</v>
      </c>
    </row>
    <row r="63" spans="1:14" x14ac:dyDescent="0.3">
      <c r="A63" s="42">
        <v>45415</v>
      </c>
      <c r="B63" s="53">
        <v>0.53611111111111098</v>
      </c>
      <c r="C63" t="s">
        <v>87</v>
      </c>
      <c r="D63" t="s">
        <v>81</v>
      </c>
      <c r="E63" t="s">
        <v>55</v>
      </c>
      <c r="F63">
        <v>17.860000000000003</v>
      </c>
      <c r="G63">
        <v>27.06</v>
      </c>
      <c r="H63">
        <v>19.61</v>
      </c>
      <c r="I63" s="85">
        <v>19.48</v>
      </c>
      <c r="J63" s="26">
        <v>46.67</v>
      </c>
      <c r="K63" s="26">
        <v>28.81</v>
      </c>
      <c r="N63" s="66">
        <f t="shared" si="0"/>
        <v>0</v>
      </c>
    </row>
    <row r="64" spans="1:14" x14ac:dyDescent="0.3">
      <c r="A64" s="42">
        <v>45415</v>
      </c>
      <c r="B64" s="53">
        <v>0.54027777777777797</v>
      </c>
      <c r="C64" t="s">
        <v>87</v>
      </c>
      <c r="D64" t="s">
        <v>164</v>
      </c>
      <c r="E64" t="s">
        <v>55</v>
      </c>
      <c r="F64">
        <v>15.520000000000003</v>
      </c>
      <c r="G64">
        <v>24.76</v>
      </c>
      <c r="H64">
        <v>16.98</v>
      </c>
      <c r="I64" s="85">
        <v>15.42</v>
      </c>
      <c r="J64" s="26">
        <v>41.74</v>
      </c>
      <c r="K64" s="26">
        <v>26.22</v>
      </c>
      <c r="N64" s="66">
        <f t="shared" si="0"/>
        <v>0</v>
      </c>
    </row>
    <row r="65" spans="1:14" x14ac:dyDescent="0.3">
      <c r="A65" s="42">
        <v>45415</v>
      </c>
      <c r="B65" s="53">
        <v>0.54236111111111096</v>
      </c>
      <c r="C65" t="s">
        <v>87</v>
      </c>
      <c r="D65" t="s">
        <v>129</v>
      </c>
      <c r="E65" t="s">
        <v>55</v>
      </c>
      <c r="F65">
        <v>17.660000000000004</v>
      </c>
      <c r="G65">
        <v>26.75</v>
      </c>
      <c r="H65">
        <v>17.059999999999999</v>
      </c>
      <c r="I65" s="85">
        <v>17.98</v>
      </c>
      <c r="J65" s="26">
        <v>43.81</v>
      </c>
      <c r="K65" s="26">
        <v>26.15</v>
      </c>
      <c r="N65" s="66">
        <f t="shared" si="0"/>
        <v>0</v>
      </c>
    </row>
    <row r="66" spans="1:14" x14ac:dyDescent="0.3">
      <c r="A66" s="42">
        <v>45415</v>
      </c>
      <c r="B66" s="53">
        <v>0.56041666666666701</v>
      </c>
      <c r="C66" t="s">
        <v>87</v>
      </c>
      <c r="D66" t="s">
        <v>138</v>
      </c>
      <c r="E66" t="s">
        <v>55</v>
      </c>
      <c r="F66">
        <v>16.64</v>
      </c>
      <c r="G66">
        <v>26.79</v>
      </c>
      <c r="H66">
        <v>17.32</v>
      </c>
      <c r="I66" s="85">
        <v>17.38</v>
      </c>
      <c r="J66" s="26">
        <v>44.11</v>
      </c>
      <c r="K66" s="26">
        <v>27.47</v>
      </c>
      <c r="N66" s="66">
        <f t="shared" si="0"/>
        <v>0</v>
      </c>
    </row>
    <row r="67" spans="1:14" x14ac:dyDescent="0.3">
      <c r="A67" s="42">
        <v>45415</v>
      </c>
      <c r="B67" s="53">
        <v>0.56527777777777799</v>
      </c>
      <c r="C67" t="s">
        <v>87</v>
      </c>
      <c r="D67" t="s">
        <v>137</v>
      </c>
      <c r="E67" t="s">
        <v>55</v>
      </c>
      <c r="F67">
        <v>19.929999999999996</v>
      </c>
      <c r="G67">
        <v>29.81</v>
      </c>
      <c r="H67">
        <v>17.100000000000001</v>
      </c>
      <c r="I67" s="85">
        <v>20.02</v>
      </c>
      <c r="J67" s="26">
        <v>46.91</v>
      </c>
      <c r="K67" s="26">
        <v>26.98</v>
      </c>
      <c r="N67" s="66">
        <f t="shared" ref="N67:N76" si="1">M67/F67</f>
        <v>0</v>
      </c>
    </row>
    <row r="68" spans="1:14" x14ac:dyDescent="0.3">
      <c r="A68" s="42">
        <v>45415</v>
      </c>
      <c r="B68" s="53">
        <v>0.57013888888888897</v>
      </c>
      <c r="C68" t="s">
        <v>87</v>
      </c>
      <c r="D68" t="s">
        <v>56</v>
      </c>
      <c r="E68" t="s">
        <v>55</v>
      </c>
      <c r="F68">
        <v>26.349999999999994</v>
      </c>
      <c r="G68">
        <v>33.86</v>
      </c>
      <c r="H68">
        <v>20.41</v>
      </c>
      <c r="I68" s="85">
        <v>27.76</v>
      </c>
      <c r="J68" s="26">
        <v>54.269999999999996</v>
      </c>
      <c r="K68" s="26">
        <v>27.92</v>
      </c>
      <c r="N68" s="66">
        <f t="shared" si="1"/>
        <v>0</v>
      </c>
    </row>
    <row r="69" spans="1:14" x14ac:dyDescent="0.3">
      <c r="A69" s="42">
        <v>45415</v>
      </c>
      <c r="B69" s="53">
        <v>0.58402777777777803</v>
      </c>
      <c r="C69" t="s">
        <v>87</v>
      </c>
      <c r="D69" t="s">
        <v>109</v>
      </c>
      <c r="E69" t="s">
        <v>55</v>
      </c>
      <c r="F69">
        <v>25.880000000000006</v>
      </c>
      <c r="G69">
        <v>33.06</v>
      </c>
      <c r="H69">
        <v>20.51</v>
      </c>
      <c r="I69" s="85">
        <v>25.62</v>
      </c>
      <c r="J69" s="26">
        <v>53.570000000000007</v>
      </c>
      <c r="K69" s="26">
        <v>27.69</v>
      </c>
      <c r="N69" s="66">
        <f t="shared" si="1"/>
        <v>0</v>
      </c>
    </row>
    <row r="70" spans="1:14" x14ac:dyDescent="0.3">
      <c r="A70" s="42">
        <v>45415</v>
      </c>
      <c r="B70" s="53">
        <v>0.61180555555555605</v>
      </c>
      <c r="C70" t="s">
        <v>87</v>
      </c>
      <c r="D70" t="s">
        <v>131</v>
      </c>
      <c r="E70" t="s">
        <v>55</v>
      </c>
      <c r="F70">
        <v>23.270000000000003</v>
      </c>
      <c r="G70">
        <v>26.82</v>
      </c>
      <c r="H70">
        <v>23.88</v>
      </c>
      <c r="I70" s="85">
        <v>24.38</v>
      </c>
      <c r="J70" s="26">
        <v>50.7</v>
      </c>
      <c r="K70" s="26">
        <v>27.43</v>
      </c>
      <c r="N70" s="66">
        <f t="shared" si="1"/>
        <v>0</v>
      </c>
    </row>
    <row r="71" spans="1:14" x14ac:dyDescent="0.3">
      <c r="A71" s="42">
        <v>45415</v>
      </c>
      <c r="B71" s="53">
        <v>0.63680555555555596</v>
      </c>
      <c r="C71" t="s">
        <v>87</v>
      </c>
      <c r="D71" t="s">
        <v>125</v>
      </c>
      <c r="E71" t="s">
        <v>55</v>
      </c>
      <c r="F71">
        <v>19.61</v>
      </c>
      <c r="G71">
        <v>31.26</v>
      </c>
      <c r="H71">
        <v>14.77</v>
      </c>
      <c r="I71" s="85">
        <v>21.62</v>
      </c>
      <c r="J71" s="26">
        <v>46.03</v>
      </c>
      <c r="K71" s="26">
        <v>26.42</v>
      </c>
      <c r="N71" s="66">
        <f t="shared" si="1"/>
        <v>0</v>
      </c>
    </row>
    <row r="72" spans="1:14" x14ac:dyDescent="0.3">
      <c r="A72" s="42">
        <v>45416</v>
      </c>
      <c r="B72" s="53">
        <v>0.32638888888888901</v>
      </c>
      <c r="C72" t="s">
        <v>87</v>
      </c>
      <c r="D72" t="s">
        <v>56</v>
      </c>
      <c r="E72" t="s">
        <v>55</v>
      </c>
      <c r="F72">
        <v>20.799999999999994</v>
      </c>
      <c r="G72">
        <v>32.729999999999997</v>
      </c>
      <c r="H72">
        <v>15.12</v>
      </c>
      <c r="I72" s="85">
        <v>21</v>
      </c>
      <c r="J72" s="26">
        <v>47.849999999999994</v>
      </c>
      <c r="K72" s="26">
        <v>27.05</v>
      </c>
      <c r="N72" s="66">
        <f t="shared" si="1"/>
        <v>0</v>
      </c>
    </row>
    <row r="73" spans="1:14" x14ac:dyDescent="0.3">
      <c r="A73" s="42">
        <v>45416</v>
      </c>
      <c r="B73" s="53">
        <v>0.33194444444444399</v>
      </c>
      <c r="C73" t="s">
        <v>87</v>
      </c>
      <c r="D73" t="s">
        <v>130</v>
      </c>
      <c r="E73" t="s">
        <v>55</v>
      </c>
      <c r="F73">
        <v>22.6</v>
      </c>
      <c r="G73">
        <v>31.36</v>
      </c>
      <c r="H73">
        <v>18.2</v>
      </c>
      <c r="I73" s="85">
        <v>22.62</v>
      </c>
      <c r="J73" s="26">
        <v>49.56</v>
      </c>
      <c r="K73" s="26">
        <v>26.96</v>
      </c>
      <c r="N73" s="66">
        <f t="shared" si="1"/>
        <v>0</v>
      </c>
    </row>
    <row r="74" spans="1:14" x14ac:dyDescent="0.3">
      <c r="A74" s="42">
        <v>45416</v>
      </c>
      <c r="B74" s="53">
        <v>0.33541666666666697</v>
      </c>
      <c r="C74" t="s">
        <v>87</v>
      </c>
      <c r="D74" t="s">
        <v>137</v>
      </c>
      <c r="E74" t="s">
        <v>55</v>
      </c>
      <c r="F74">
        <v>22.23</v>
      </c>
      <c r="G74">
        <v>28.75</v>
      </c>
      <c r="H74">
        <v>21.14</v>
      </c>
      <c r="I74" s="26">
        <v>23.1</v>
      </c>
      <c r="J74" s="26">
        <v>49.89</v>
      </c>
      <c r="K74" s="26">
        <v>27.66</v>
      </c>
      <c r="N74" s="66">
        <f t="shared" si="1"/>
        <v>0</v>
      </c>
    </row>
    <row r="75" spans="1:14" x14ac:dyDescent="0.3">
      <c r="A75" s="42">
        <v>45416</v>
      </c>
      <c r="B75" s="53">
        <v>0.34166666666666701</v>
      </c>
      <c r="C75" t="s">
        <v>87</v>
      </c>
      <c r="D75" t="s">
        <v>164</v>
      </c>
      <c r="E75" t="s">
        <v>55</v>
      </c>
      <c r="F75">
        <v>29.57</v>
      </c>
      <c r="G75">
        <v>33.01</v>
      </c>
      <c r="H75">
        <v>22.27</v>
      </c>
      <c r="I75" s="85">
        <v>29.44</v>
      </c>
      <c r="J75" s="26">
        <v>55.28</v>
      </c>
      <c r="K75" s="26">
        <v>25.71</v>
      </c>
      <c r="N75" s="66">
        <f t="shared" si="1"/>
        <v>0</v>
      </c>
    </row>
    <row r="76" spans="1:14" x14ac:dyDescent="0.3">
      <c r="A76" s="42">
        <v>45416</v>
      </c>
      <c r="B76" s="53">
        <v>0.344444444444444</v>
      </c>
      <c r="C76" t="s">
        <v>87</v>
      </c>
      <c r="D76" t="s">
        <v>124</v>
      </c>
      <c r="E76" t="s">
        <v>55</v>
      </c>
      <c r="F76">
        <v>21.900000000000002</v>
      </c>
      <c r="G76">
        <v>28.23</v>
      </c>
      <c r="H76">
        <v>21.19</v>
      </c>
      <c r="I76" s="85">
        <v>22.52</v>
      </c>
      <c r="J76" s="26">
        <v>49.42</v>
      </c>
      <c r="K76" s="26">
        <v>27.52</v>
      </c>
      <c r="N76" s="66">
        <f t="shared" si="1"/>
        <v>0</v>
      </c>
    </row>
    <row r="77" spans="1:14" x14ac:dyDescent="0.3">
      <c r="A77" s="42">
        <v>45416</v>
      </c>
      <c r="B77" s="53">
        <v>0.34722222222222199</v>
      </c>
      <c r="C77" t="s">
        <v>87</v>
      </c>
      <c r="D77" t="s">
        <v>108</v>
      </c>
      <c r="E77" t="s">
        <v>55</v>
      </c>
      <c r="F77">
        <v>25.71</v>
      </c>
      <c r="G77">
        <v>34.56</v>
      </c>
      <c r="H77">
        <v>18.22</v>
      </c>
      <c r="I77" s="85">
        <v>26.28</v>
      </c>
      <c r="J77" s="26">
        <v>52.78</v>
      </c>
      <c r="K77" s="26">
        <v>27.07</v>
      </c>
      <c r="N77" s="66">
        <f t="shared" ref="N77:N99" si="2">M77/F77</f>
        <v>0</v>
      </c>
    </row>
    <row r="78" spans="1:14" x14ac:dyDescent="0.3">
      <c r="A78" s="42">
        <v>45416</v>
      </c>
      <c r="B78" s="53">
        <v>0.35069444444444398</v>
      </c>
      <c r="C78" t="s">
        <v>87</v>
      </c>
      <c r="D78" t="s">
        <v>129</v>
      </c>
      <c r="E78" t="s">
        <v>55</v>
      </c>
      <c r="F78">
        <v>17.810000000000002</v>
      </c>
      <c r="G78">
        <v>27.53</v>
      </c>
      <c r="H78">
        <v>16.43</v>
      </c>
      <c r="I78" s="85">
        <v>17.7</v>
      </c>
      <c r="J78" s="26">
        <v>43.96</v>
      </c>
      <c r="K78" s="26">
        <v>26.15</v>
      </c>
      <c r="N78" s="66">
        <f t="shared" si="2"/>
        <v>0</v>
      </c>
    </row>
    <row r="79" spans="1:14" x14ac:dyDescent="0.3">
      <c r="A79" s="42">
        <v>45416</v>
      </c>
      <c r="B79" s="53">
        <v>0.35416666666666702</v>
      </c>
      <c r="C79" t="s">
        <v>87</v>
      </c>
      <c r="D79" t="s">
        <v>131</v>
      </c>
      <c r="E79" t="s">
        <v>55</v>
      </c>
      <c r="F79">
        <v>18.37</v>
      </c>
      <c r="G79">
        <v>27.62</v>
      </c>
      <c r="H79">
        <v>17.16</v>
      </c>
      <c r="I79" s="85">
        <v>18.8</v>
      </c>
      <c r="J79" s="26">
        <v>44.78</v>
      </c>
      <c r="K79" s="26">
        <v>26.41</v>
      </c>
      <c r="N79" s="66">
        <f t="shared" si="2"/>
        <v>0</v>
      </c>
    </row>
    <row r="80" spans="1:14" x14ac:dyDescent="0.3">
      <c r="A80" s="42">
        <v>45416</v>
      </c>
      <c r="B80" s="53">
        <v>0.35763888888888901</v>
      </c>
      <c r="C80" t="s">
        <v>87</v>
      </c>
      <c r="D80" t="s">
        <v>109</v>
      </c>
      <c r="E80" t="s">
        <v>55</v>
      </c>
      <c r="F80">
        <v>25.669999999999998</v>
      </c>
      <c r="G80">
        <v>33.31</v>
      </c>
      <c r="H80">
        <v>19.489999999999998</v>
      </c>
      <c r="I80" s="85">
        <v>26.56</v>
      </c>
      <c r="J80" s="26">
        <v>52.8</v>
      </c>
      <c r="K80" s="26">
        <v>27.13</v>
      </c>
      <c r="N80" s="66">
        <f t="shared" si="2"/>
        <v>0</v>
      </c>
    </row>
    <row r="81" spans="1:14" x14ac:dyDescent="0.3">
      <c r="A81" s="42">
        <v>45416</v>
      </c>
      <c r="B81" s="53">
        <v>0.36319444444444399</v>
      </c>
      <c r="C81" t="s">
        <v>87</v>
      </c>
      <c r="D81" t="s">
        <v>81</v>
      </c>
      <c r="E81" t="s">
        <v>55</v>
      </c>
      <c r="F81">
        <v>24.099999999999998</v>
      </c>
      <c r="G81">
        <v>28.29</v>
      </c>
      <c r="H81">
        <v>23.04</v>
      </c>
      <c r="I81" s="85">
        <v>24.98</v>
      </c>
      <c r="J81" s="26">
        <v>51.33</v>
      </c>
      <c r="K81" s="26">
        <v>27.23</v>
      </c>
      <c r="N81" s="66">
        <f t="shared" si="2"/>
        <v>0</v>
      </c>
    </row>
    <row r="82" spans="1:14" x14ac:dyDescent="0.3">
      <c r="A82" s="42">
        <v>45416</v>
      </c>
      <c r="B82" s="53">
        <v>0.36875000000000002</v>
      </c>
      <c r="C82" t="s">
        <v>87</v>
      </c>
      <c r="D82" t="s">
        <v>74</v>
      </c>
      <c r="E82" t="s">
        <v>55</v>
      </c>
      <c r="F82">
        <v>18.12</v>
      </c>
      <c r="G82">
        <v>27.42</v>
      </c>
      <c r="H82">
        <v>17.71</v>
      </c>
      <c r="I82" s="85">
        <v>18</v>
      </c>
      <c r="J82" s="26">
        <v>45.13</v>
      </c>
      <c r="K82" s="26">
        <v>27.01</v>
      </c>
      <c r="N82" s="66">
        <f t="shared" si="2"/>
        <v>0</v>
      </c>
    </row>
    <row r="83" spans="1:14" x14ac:dyDescent="0.3">
      <c r="A83" s="42">
        <v>45416</v>
      </c>
      <c r="B83" s="53">
        <v>0.374305555555556</v>
      </c>
      <c r="C83" t="s">
        <v>87</v>
      </c>
      <c r="D83" t="s">
        <v>110</v>
      </c>
      <c r="E83" t="s">
        <v>55</v>
      </c>
      <c r="F83">
        <v>23.799999999999997</v>
      </c>
      <c r="G83">
        <v>28.5</v>
      </c>
      <c r="H83">
        <v>22.27</v>
      </c>
      <c r="I83" s="85">
        <v>24</v>
      </c>
      <c r="J83" s="26">
        <v>50.769999999999996</v>
      </c>
      <c r="K83" s="26">
        <v>26.97</v>
      </c>
      <c r="N83" s="66">
        <f t="shared" si="2"/>
        <v>0</v>
      </c>
    </row>
    <row r="84" spans="1:14" x14ac:dyDescent="0.3">
      <c r="A84" s="42">
        <v>45416</v>
      </c>
      <c r="B84" s="53">
        <v>0.38333333333333303</v>
      </c>
      <c r="C84" t="s">
        <v>87</v>
      </c>
      <c r="D84" t="s">
        <v>88</v>
      </c>
      <c r="E84" t="s">
        <v>55</v>
      </c>
      <c r="F84">
        <v>16.410000000000004</v>
      </c>
      <c r="G84">
        <v>27.56</v>
      </c>
      <c r="H84">
        <v>17.89</v>
      </c>
      <c r="I84" s="85">
        <v>16.78</v>
      </c>
      <c r="J84" s="26">
        <v>45.45</v>
      </c>
      <c r="K84" s="26">
        <v>29.04</v>
      </c>
      <c r="N84" s="66">
        <f t="shared" si="2"/>
        <v>0</v>
      </c>
    </row>
    <row r="85" spans="1:14" x14ac:dyDescent="0.3">
      <c r="A85" s="42">
        <v>45416</v>
      </c>
      <c r="B85" s="53">
        <v>0.51180555555555596</v>
      </c>
      <c r="C85" t="s">
        <v>87</v>
      </c>
      <c r="D85" t="s">
        <v>56</v>
      </c>
      <c r="E85" t="s">
        <v>55</v>
      </c>
      <c r="F85">
        <v>15.29</v>
      </c>
      <c r="G85">
        <v>26.94</v>
      </c>
      <c r="H85">
        <v>15.25</v>
      </c>
      <c r="I85" s="85">
        <v>15.42</v>
      </c>
      <c r="J85" s="26">
        <v>42.19</v>
      </c>
      <c r="K85" s="26">
        <v>26.9</v>
      </c>
      <c r="N85" s="66">
        <f t="shared" si="2"/>
        <v>0</v>
      </c>
    </row>
    <row r="86" spans="1:14" x14ac:dyDescent="0.3">
      <c r="A86" s="42">
        <v>45416</v>
      </c>
      <c r="B86" s="53">
        <v>0.51249999999999996</v>
      </c>
      <c r="C86" t="s">
        <v>87</v>
      </c>
      <c r="D86" t="s">
        <v>137</v>
      </c>
      <c r="E86" t="s">
        <v>55</v>
      </c>
      <c r="F86">
        <v>21.460000000000004</v>
      </c>
      <c r="G86">
        <v>30.1</v>
      </c>
      <c r="H86">
        <v>19.02</v>
      </c>
      <c r="I86" s="85">
        <v>24.14</v>
      </c>
      <c r="J86" s="26">
        <v>49.120000000000005</v>
      </c>
      <c r="K86" s="26">
        <v>27.66</v>
      </c>
      <c r="N86" s="66">
        <f t="shared" si="2"/>
        <v>0</v>
      </c>
    </row>
    <row r="87" spans="1:14" x14ac:dyDescent="0.3">
      <c r="A87" s="42">
        <v>45416</v>
      </c>
      <c r="B87" s="53">
        <v>0.51736111111111105</v>
      </c>
      <c r="C87" t="s">
        <v>87</v>
      </c>
      <c r="D87" t="s">
        <v>130</v>
      </c>
      <c r="E87" t="s">
        <v>55</v>
      </c>
      <c r="F87">
        <v>17.95</v>
      </c>
      <c r="G87">
        <v>26.76</v>
      </c>
      <c r="H87">
        <v>17.71</v>
      </c>
      <c r="I87" s="85">
        <v>19.04</v>
      </c>
      <c r="J87" s="26">
        <v>44.47</v>
      </c>
      <c r="K87" s="26">
        <v>26.52</v>
      </c>
      <c r="N87" s="66">
        <f t="shared" si="2"/>
        <v>0</v>
      </c>
    </row>
    <row r="88" spans="1:14" x14ac:dyDescent="0.3">
      <c r="A88" s="42">
        <v>45416</v>
      </c>
      <c r="B88" s="53">
        <v>0.52986111111111101</v>
      </c>
      <c r="C88" t="s">
        <v>87</v>
      </c>
      <c r="D88" t="s">
        <v>138</v>
      </c>
      <c r="E88" t="s">
        <v>55</v>
      </c>
      <c r="F88">
        <v>21.740000000000006</v>
      </c>
      <c r="G88">
        <v>25.51</v>
      </c>
      <c r="H88">
        <v>22.53</v>
      </c>
      <c r="I88" s="85">
        <v>22.22</v>
      </c>
      <c r="J88" s="26">
        <v>48.040000000000006</v>
      </c>
      <c r="K88" s="26">
        <v>26.3</v>
      </c>
      <c r="N88" s="66">
        <f t="shared" si="2"/>
        <v>0</v>
      </c>
    </row>
    <row r="89" spans="1:14" x14ac:dyDescent="0.3">
      <c r="A89" s="42">
        <v>45416</v>
      </c>
      <c r="B89" s="53">
        <v>0.54097222222222197</v>
      </c>
      <c r="C89" t="s">
        <v>87</v>
      </c>
      <c r="D89" t="s">
        <v>74</v>
      </c>
      <c r="E89" t="s">
        <v>55</v>
      </c>
      <c r="F89">
        <v>17.379999999999995</v>
      </c>
      <c r="G89">
        <v>26.03</v>
      </c>
      <c r="H89">
        <v>19.38</v>
      </c>
      <c r="I89" s="85">
        <v>21.66</v>
      </c>
      <c r="J89" s="26">
        <v>45.41</v>
      </c>
      <c r="K89" s="26">
        <v>28.03</v>
      </c>
      <c r="N89" s="66">
        <f t="shared" si="2"/>
        <v>0</v>
      </c>
    </row>
    <row r="90" spans="1:14" x14ac:dyDescent="0.3">
      <c r="A90" s="42">
        <v>45416</v>
      </c>
      <c r="B90" s="53">
        <v>0.54652777777777795</v>
      </c>
      <c r="C90" t="s">
        <v>87</v>
      </c>
      <c r="D90" t="s">
        <v>124</v>
      </c>
      <c r="E90" t="s">
        <v>55</v>
      </c>
      <c r="F90">
        <v>15.940000000000001</v>
      </c>
      <c r="G90">
        <v>27.86</v>
      </c>
      <c r="H90">
        <v>16.309999999999999</v>
      </c>
      <c r="I90" s="85">
        <v>17.579999999999998</v>
      </c>
      <c r="J90" s="26">
        <v>44.17</v>
      </c>
      <c r="K90" s="26">
        <v>28.23</v>
      </c>
      <c r="N90" s="66">
        <f t="shared" si="2"/>
        <v>0</v>
      </c>
    </row>
    <row r="91" spans="1:14" x14ac:dyDescent="0.3">
      <c r="A91" s="42">
        <v>45416</v>
      </c>
      <c r="B91" s="53">
        <v>0.55069444444444504</v>
      </c>
      <c r="C91" t="s">
        <v>87</v>
      </c>
      <c r="D91" t="s">
        <v>129</v>
      </c>
      <c r="E91" t="s">
        <v>55</v>
      </c>
      <c r="F91">
        <v>21.980000000000004</v>
      </c>
      <c r="G91">
        <v>31.1</v>
      </c>
      <c r="H91">
        <v>17.03</v>
      </c>
      <c r="I91" s="85">
        <v>22.56</v>
      </c>
      <c r="J91" s="26">
        <v>48.13</v>
      </c>
      <c r="K91" s="26">
        <v>26.15</v>
      </c>
      <c r="N91" s="66">
        <f t="shared" si="2"/>
        <v>0</v>
      </c>
    </row>
    <row r="92" spans="1:14" x14ac:dyDescent="0.3">
      <c r="A92" s="42">
        <v>45416</v>
      </c>
      <c r="B92" s="53">
        <v>0.55972222222222201</v>
      </c>
      <c r="C92" t="s">
        <v>87</v>
      </c>
      <c r="D92" t="s">
        <v>108</v>
      </c>
      <c r="E92" t="s">
        <v>55</v>
      </c>
      <c r="F92">
        <v>21.57</v>
      </c>
      <c r="G92">
        <v>28.3</v>
      </c>
      <c r="H92">
        <v>20.27</v>
      </c>
      <c r="I92" s="85">
        <v>22.06</v>
      </c>
      <c r="J92" s="26">
        <v>48.57</v>
      </c>
      <c r="K92" s="26">
        <v>27</v>
      </c>
      <c r="N92" s="66">
        <f t="shared" si="2"/>
        <v>0</v>
      </c>
    </row>
    <row r="93" spans="1:14" x14ac:dyDescent="0.3">
      <c r="A93" s="42">
        <v>45416</v>
      </c>
      <c r="B93" s="53">
        <v>0.5625</v>
      </c>
      <c r="C93" t="s">
        <v>87</v>
      </c>
      <c r="D93" t="s">
        <v>164</v>
      </c>
      <c r="E93" t="s">
        <v>55</v>
      </c>
      <c r="F93">
        <v>28.699999999999996</v>
      </c>
      <c r="G93">
        <v>32.11</v>
      </c>
      <c r="H93">
        <v>22.3</v>
      </c>
      <c r="I93" s="85">
        <v>27.9</v>
      </c>
      <c r="J93" s="26">
        <v>54.41</v>
      </c>
      <c r="K93" s="26">
        <v>25.71</v>
      </c>
      <c r="N93" s="66">
        <f t="shared" si="2"/>
        <v>0</v>
      </c>
    </row>
    <row r="94" spans="1:14" x14ac:dyDescent="0.3">
      <c r="A94" s="42">
        <v>45416</v>
      </c>
      <c r="B94" s="53">
        <v>0.56527777777777799</v>
      </c>
      <c r="C94" t="s">
        <v>87</v>
      </c>
      <c r="D94" t="s">
        <v>131</v>
      </c>
      <c r="E94" t="s">
        <v>55</v>
      </c>
      <c r="F94">
        <v>22.010000000000005</v>
      </c>
      <c r="G94">
        <v>28.12</v>
      </c>
      <c r="H94">
        <v>21.47</v>
      </c>
      <c r="I94" s="85">
        <v>25.56</v>
      </c>
      <c r="J94" s="26">
        <v>49.59</v>
      </c>
      <c r="K94" s="26">
        <v>27.58</v>
      </c>
      <c r="N94" s="66">
        <f t="shared" si="2"/>
        <v>0</v>
      </c>
    </row>
    <row r="95" spans="1:14" x14ac:dyDescent="0.3">
      <c r="A95" s="42">
        <v>45416</v>
      </c>
      <c r="B95" s="53">
        <v>0.56736111111111098</v>
      </c>
      <c r="C95" t="s">
        <v>87</v>
      </c>
      <c r="D95" t="s">
        <v>109</v>
      </c>
      <c r="E95" t="s">
        <v>55</v>
      </c>
      <c r="F95">
        <v>20.82</v>
      </c>
      <c r="G95">
        <v>28.34</v>
      </c>
      <c r="H95">
        <v>20.63</v>
      </c>
      <c r="I95" s="85">
        <v>22.18</v>
      </c>
      <c r="J95" s="26">
        <v>48.97</v>
      </c>
      <c r="K95" s="26">
        <v>28.15</v>
      </c>
      <c r="N95" s="66">
        <f t="shared" si="2"/>
        <v>0</v>
      </c>
    </row>
    <row r="96" spans="1:14" x14ac:dyDescent="0.3">
      <c r="A96" s="42">
        <v>45417</v>
      </c>
      <c r="B96" s="53">
        <v>0.31944444444444398</v>
      </c>
      <c r="C96" t="s">
        <v>87</v>
      </c>
      <c r="D96" t="s">
        <v>137</v>
      </c>
      <c r="E96" t="s">
        <v>55</v>
      </c>
      <c r="F96">
        <v>19.169999999999998</v>
      </c>
      <c r="G96">
        <v>26.66</v>
      </c>
      <c r="H96">
        <v>20.170000000000002</v>
      </c>
      <c r="I96" s="85">
        <v>20.079999999999998</v>
      </c>
      <c r="J96" s="26">
        <v>46.83</v>
      </c>
      <c r="K96" s="26">
        <v>27.66</v>
      </c>
      <c r="N96" s="66">
        <f t="shared" si="2"/>
        <v>0</v>
      </c>
    </row>
    <row r="97" spans="1:14" x14ac:dyDescent="0.3">
      <c r="A97" s="42">
        <v>45417</v>
      </c>
      <c r="B97" s="53">
        <v>0.32291666666666702</v>
      </c>
      <c r="C97" t="s">
        <v>87</v>
      </c>
      <c r="D97" t="s">
        <v>108</v>
      </c>
      <c r="E97" t="s">
        <v>55</v>
      </c>
      <c r="F97">
        <v>24.29</v>
      </c>
      <c r="G97">
        <v>31.74</v>
      </c>
      <c r="H97">
        <v>19.77</v>
      </c>
      <c r="I97" s="26">
        <v>26.26</v>
      </c>
      <c r="J97" s="26">
        <v>51.51</v>
      </c>
      <c r="K97" s="26">
        <v>27.22</v>
      </c>
      <c r="N97" s="66">
        <f t="shared" si="2"/>
        <v>0</v>
      </c>
    </row>
    <row r="98" spans="1:14" x14ac:dyDescent="0.3">
      <c r="A98" s="42">
        <v>45417</v>
      </c>
      <c r="B98" s="53">
        <v>0.327083333333333</v>
      </c>
      <c r="C98" t="s">
        <v>87</v>
      </c>
      <c r="D98" t="s">
        <v>131</v>
      </c>
      <c r="E98" t="s">
        <v>55</v>
      </c>
      <c r="F98">
        <v>19.939999999999998</v>
      </c>
      <c r="G98">
        <v>30.33</v>
      </c>
      <c r="H98">
        <v>16.82</v>
      </c>
      <c r="I98" s="85">
        <v>20.9</v>
      </c>
      <c r="J98" s="26">
        <v>47.15</v>
      </c>
      <c r="K98" s="26">
        <v>27.21</v>
      </c>
      <c r="N98" s="66">
        <f t="shared" si="2"/>
        <v>0</v>
      </c>
    </row>
    <row r="99" spans="1:14" x14ac:dyDescent="0.3">
      <c r="A99" s="42">
        <v>45417</v>
      </c>
      <c r="B99" s="53">
        <v>0.33055555555555599</v>
      </c>
      <c r="C99" t="s">
        <v>87</v>
      </c>
      <c r="D99" t="s">
        <v>164</v>
      </c>
      <c r="E99" t="s">
        <v>55</v>
      </c>
      <c r="F99">
        <v>23.709999999999997</v>
      </c>
      <c r="G99">
        <v>32.71</v>
      </c>
      <c r="H99">
        <v>17.73</v>
      </c>
      <c r="I99" s="85">
        <v>22.22</v>
      </c>
      <c r="J99" s="26">
        <v>50.44</v>
      </c>
      <c r="K99" s="26">
        <v>26.73</v>
      </c>
      <c r="N99" s="66">
        <f t="shared" si="2"/>
        <v>0</v>
      </c>
    </row>
    <row r="100" spans="1:14" x14ac:dyDescent="0.3">
      <c r="A100" s="42">
        <v>45417</v>
      </c>
      <c r="B100" s="53">
        <v>0.33402777777777798</v>
      </c>
      <c r="C100" t="s">
        <v>87</v>
      </c>
      <c r="D100" t="s">
        <v>124</v>
      </c>
      <c r="E100" t="s">
        <v>55</v>
      </c>
      <c r="F100">
        <v>20.34</v>
      </c>
      <c r="G100">
        <v>25.11</v>
      </c>
      <c r="H100">
        <v>22.75</v>
      </c>
      <c r="I100" s="85">
        <v>20.2</v>
      </c>
      <c r="J100" s="26">
        <v>47.86</v>
      </c>
      <c r="K100" s="26">
        <v>27.52</v>
      </c>
      <c r="N100" s="66">
        <f t="shared" ref="N100:N163" si="3">M100/F100</f>
        <v>0</v>
      </c>
    </row>
    <row r="101" spans="1:14" x14ac:dyDescent="0.3">
      <c r="A101" s="42">
        <v>45417</v>
      </c>
      <c r="B101" s="53">
        <v>0.33680555555555602</v>
      </c>
      <c r="C101" t="s">
        <v>87</v>
      </c>
      <c r="D101" t="s">
        <v>56</v>
      </c>
      <c r="E101" t="s">
        <v>55</v>
      </c>
      <c r="F101">
        <v>18.619999999999997</v>
      </c>
      <c r="G101">
        <v>30.65</v>
      </c>
      <c r="H101">
        <v>14.87</v>
      </c>
      <c r="I101" s="85">
        <v>19.059999999999999</v>
      </c>
      <c r="J101" s="26">
        <v>45.519999999999996</v>
      </c>
      <c r="K101" s="26">
        <v>26.9</v>
      </c>
      <c r="N101" s="66">
        <f t="shared" si="3"/>
        <v>0</v>
      </c>
    </row>
    <row r="102" spans="1:14" x14ac:dyDescent="0.3">
      <c r="A102" s="42">
        <v>45417</v>
      </c>
      <c r="B102" s="53">
        <v>0.34027777777777801</v>
      </c>
      <c r="C102" t="s">
        <v>87</v>
      </c>
      <c r="D102" t="s">
        <v>138</v>
      </c>
      <c r="E102" t="s">
        <v>55</v>
      </c>
      <c r="F102">
        <v>17.11</v>
      </c>
      <c r="G102">
        <v>27.76</v>
      </c>
      <c r="H102">
        <v>17.38</v>
      </c>
      <c r="I102" s="85">
        <v>16.559999999999999</v>
      </c>
      <c r="J102" s="26">
        <v>45.14</v>
      </c>
      <c r="K102" s="26">
        <v>28.03</v>
      </c>
      <c r="N102" s="66">
        <f t="shared" si="3"/>
        <v>0</v>
      </c>
    </row>
    <row r="103" spans="1:14" x14ac:dyDescent="0.3">
      <c r="A103" s="42">
        <v>45417</v>
      </c>
      <c r="B103" s="53">
        <v>0.343055555555556</v>
      </c>
      <c r="C103" t="s">
        <v>87</v>
      </c>
      <c r="D103" t="s">
        <v>125</v>
      </c>
      <c r="E103" t="s">
        <v>55</v>
      </c>
      <c r="F103">
        <v>29.33</v>
      </c>
      <c r="G103">
        <v>31.63</v>
      </c>
      <c r="H103">
        <v>24.12</v>
      </c>
      <c r="I103" s="85">
        <v>29.74</v>
      </c>
      <c r="J103" s="26">
        <v>55.75</v>
      </c>
      <c r="K103" s="26">
        <v>26.42</v>
      </c>
      <c r="N103" s="66">
        <f t="shared" si="3"/>
        <v>0</v>
      </c>
    </row>
    <row r="104" spans="1:14" x14ac:dyDescent="0.3">
      <c r="A104" s="42">
        <v>45417</v>
      </c>
      <c r="B104" s="53">
        <v>0.34652777777777799</v>
      </c>
      <c r="C104" t="s">
        <v>87</v>
      </c>
      <c r="D104" t="s">
        <v>129</v>
      </c>
      <c r="E104" t="s">
        <v>55</v>
      </c>
      <c r="F104">
        <v>18.43</v>
      </c>
      <c r="G104">
        <v>28.82</v>
      </c>
      <c r="H104">
        <v>15.76</v>
      </c>
      <c r="I104" s="85">
        <v>18.14</v>
      </c>
      <c r="J104" s="26">
        <v>44.58</v>
      </c>
      <c r="K104" s="26">
        <v>26.15</v>
      </c>
      <c r="N104" s="66">
        <f t="shared" si="3"/>
        <v>0</v>
      </c>
    </row>
    <row r="105" spans="1:14" x14ac:dyDescent="0.3">
      <c r="A105" s="42">
        <v>45417</v>
      </c>
      <c r="B105" s="53">
        <v>0.35</v>
      </c>
      <c r="C105" t="s">
        <v>87</v>
      </c>
      <c r="D105" t="s">
        <v>130</v>
      </c>
      <c r="E105" t="s">
        <v>55</v>
      </c>
      <c r="F105">
        <v>18.690000000000005</v>
      </c>
      <c r="G105">
        <v>26.53</v>
      </c>
      <c r="H105">
        <v>19.12</v>
      </c>
      <c r="I105" s="85">
        <v>17.920000000000002</v>
      </c>
      <c r="J105" s="26">
        <v>45.650000000000006</v>
      </c>
      <c r="K105" s="26">
        <v>26.96</v>
      </c>
      <c r="N105" s="66">
        <f t="shared" si="3"/>
        <v>0</v>
      </c>
    </row>
    <row r="106" spans="1:14" x14ac:dyDescent="0.3">
      <c r="A106" s="42">
        <v>45417</v>
      </c>
      <c r="B106" s="53">
        <v>0.35347222222222202</v>
      </c>
      <c r="C106" t="s">
        <v>87</v>
      </c>
      <c r="D106" t="s">
        <v>109</v>
      </c>
      <c r="E106" t="s">
        <v>55</v>
      </c>
      <c r="F106">
        <v>21.529999999999998</v>
      </c>
      <c r="G106">
        <v>30.02</v>
      </c>
      <c r="H106">
        <v>20</v>
      </c>
      <c r="I106" s="85">
        <v>22.3</v>
      </c>
      <c r="J106" s="26">
        <v>50.019999999999996</v>
      </c>
      <c r="K106" s="26">
        <v>28.49</v>
      </c>
      <c r="N106" s="66">
        <f t="shared" si="3"/>
        <v>0</v>
      </c>
    </row>
    <row r="107" spans="1:14" x14ac:dyDescent="0.3">
      <c r="A107" s="42">
        <v>45417</v>
      </c>
      <c r="B107" s="53">
        <v>0.35763888888888901</v>
      </c>
      <c r="C107" t="s">
        <v>87</v>
      </c>
      <c r="D107" t="s">
        <v>74</v>
      </c>
      <c r="E107" t="s">
        <v>55</v>
      </c>
      <c r="F107">
        <v>24.09</v>
      </c>
      <c r="G107">
        <v>27.83</v>
      </c>
      <c r="H107">
        <v>23.42</v>
      </c>
      <c r="I107" s="85">
        <v>23.66</v>
      </c>
      <c r="J107" s="26">
        <v>51.25</v>
      </c>
      <c r="K107" s="26">
        <v>27.16</v>
      </c>
      <c r="N107" s="66">
        <f t="shared" si="3"/>
        <v>0</v>
      </c>
    </row>
    <row r="108" spans="1:14" x14ac:dyDescent="0.3">
      <c r="A108" s="42">
        <v>45417</v>
      </c>
      <c r="B108" s="53">
        <v>0.36111111111111099</v>
      </c>
      <c r="C108" t="s">
        <v>87</v>
      </c>
      <c r="D108" t="s">
        <v>110</v>
      </c>
      <c r="E108" t="s">
        <v>55</v>
      </c>
      <c r="F108">
        <v>20.560000000000006</v>
      </c>
      <c r="G108">
        <v>30.21</v>
      </c>
      <c r="H108">
        <v>17.66</v>
      </c>
      <c r="I108" s="85">
        <v>19.64</v>
      </c>
      <c r="J108" s="26">
        <v>47.870000000000005</v>
      </c>
      <c r="K108" s="26">
        <v>27.31</v>
      </c>
      <c r="N108" s="66">
        <f t="shared" si="3"/>
        <v>0</v>
      </c>
    </row>
    <row r="109" spans="1:14" x14ac:dyDescent="0.3">
      <c r="A109" s="42">
        <v>45417</v>
      </c>
      <c r="B109" s="53">
        <v>0.374305555555556</v>
      </c>
      <c r="C109" t="s">
        <v>87</v>
      </c>
      <c r="D109" t="s">
        <v>88</v>
      </c>
      <c r="E109" t="s">
        <v>55</v>
      </c>
      <c r="F109">
        <v>23.690000000000005</v>
      </c>
      <c r="G109">
        <v>33.340000000000003</v>
      </c>
      <c r="H109">
        <v>17.350000000000001</v>
      </c>
      <c r="I109" s="85">
        <v>23.24</v>
      </c>
      <c r="J109" s="26">
        <v>50.690000000000005</v>
      </c>
      <c r="K109" s="26">
        <v>27</v>
      </c>
      <c r="N109" s="66">
        <f t="shared" si="3"/>
        <v>0</v>
      </c>
    </row>
    <row r="110" spans="1:14" x14ac:dyDescent="0.3">
      <c r="A110" s="42">
        <v>45417</v>
      </c>
      <c r="B110" s="53">
        <v>0.50694444444444398</v>
      </c>
      <c r="C110" t="s">
        <v>87</v>
      </c>
      <c r="D110" t="s">
        <v>137</v>
      </c>
      <c r="E110" t="s">
        <v>55</v>
      </c>
      <c r="F110">
        <v>24.359999999999996</v>
      </c>
      <c r="G110">
        <v>29.52</v>
      </c>
      <c r="H110">
        <v>22.5</v>
      </c>
      <c r="I110" s="85">
        <v>25.12</v>
      </c>
      <c r="J110" s="26">
        <v>52.019999999999996</v>
      </c>
      <c r="K110" s="26">
        <v>27.66</v>
      </c>
      <c r="N110" s="66">
        <f t="shared" si="3"/>
        <v>0</v>
      </c>
    </row>
    <row r="111" spans="1:14" x14ac:dyDescent="0.3">
      <c r="A111" s="42">
        <v>45417</v>
      </c>
      <c r="B111" s="53">
        <v>0.51180555555555596</v>
      </c>
      <c r="C111" t="s">
        <v>87</v>
      </c>
      <c r="D111" t="s">
        <v>125</v>
      </c>
      <c r="E111" t="s">
        <v>55</v>
      </c>
      <c r="F111">
        <v>25.380000000000006</v>
      </c>
      <c r="G111">
        <v>29.73</v>
      </c>
      <c r="H111">
        <v>22.78</v>
      </c>
      <c r="I111" s="85">
        <v>25.84</v>
      </c>
      <c r="J111" s="26">
        <v>52.510000000000005</v>
      </c>
      <c r="K111" s="26">
        <v>27.13</v>
      </c>
      <c r="N111" s="66">
        <f t="shared" si="3"/>
        <v>0</v>
      </c>
    </row>
    <row r="112" spans="1:14" x14ac:dyDescent="0.3">
      <c r="A112" s="42">
        <v>45417</v>
      </c>
      <c r="B112" s="53">
        <v>0.51805555555555605</v>
      </c>
      <c r="C112" t="s">
        <v>87</v>
      </c>
      <c r="D112" t="s">
        <v>109</v>
      </c>
      <c r="E112" t="s">
        <v>55</v>
      </c>
      <c r="F112">
        <v>24.98</v>
      </c>
      <c r="G112">
        <v>32.86</v>
      </c>
      <c r="H112">
        <v>19.25</v>
      </c>
      <c r="I112" s="85">
        <v>25.76</v>
      </c>
      <c r="J112" s="26">
        <v>52.11</v>
      </c>
      <c r="K112" s="26">
        <v>27.13</v>
      </c>
      <c r="N112" s="66">
        <f t="shared" si="3"/>
        <v>0</v>
      </c>
    </row>
    <row r="113" spans="1:14" x14ac:dyDescent="0.3">
      <c r="A113" s="42">
        <v>45417</v>
      </c>
      <c r="B113" s="53">
        <v>0.52638888888888902</v>
      </c>
      <c r="C113" t="s">
        <v>87</v>
      </c>
      <c r="D113" t="s">
        <v>138</v>
      </c>
      <c r="E113" t="s">
        <v>55</v>
      </c>
      <c r="F113">
        <v>24.610000000000003</v>
      </c>
      <c r="G113">
        <v>33.67</v>
      </c>
      <c r="H113">
        <v>18.100000000000001</v>
      </c>
      <c r="I113" s="85">
        <v>25.26</v>
      </c>
      <c r="J113" s="26">
        <v>51.77</v>
      </c>
      <c r="K113" s="26">
        <v>27.16</v>
      </c>
      <c r="N113" s="66">
        <f t="shared" si="3"/>
        <v>0</v>
      </c>
    </row>
    <row r="114" spans="1:14" x14ac:dyDescent="0.3">
      <c r="A114" s="42">
        <v>45417</v>
      </c>
      <c r="B114" s="53">
        <v>0.52916666666666701</v>
      </c>
      <c r="C114" t="s">
        <v>87</v>
      </c>
      <c r="D114" t="s">
        <v>164</v>
      </c>
      <c r="E114" t="s">
        <v>55</v>
      </c>
      <c r="F114">
        <v>20.28</v>
      </c>
      <c r="G114">
        <v>27.66</v>
      </c>
      <c r="H114">
        <v>18.84</v>
      </c>
      <c r="I114" s="85">
        <v>19.420000000000002</v>
      </c>
      <c r="J114" s="26">
        <v>46.5</v>
      </c>
      <c r="K114" s="26">
        <v>26.22</v>
      </c>
      <c r="N114" s="66">
        <f t="shared" si="3"/>
        <v>0</v>
      </c>
    </row>
    <row r="115" spans="1:14" x14ac:dyDescent="0.3">
      <c r="A115" s="42">
        <v>45417</v>
      </c>
      <c r="B115" s="53">
        <v>0.54166666666666696</v>
      </c>
      <c r="C115" t="s">
        <v>87</v>
      </c>
      <c r="D115" t="s">
        <v>110</v>
      </c>
      <c r="E115" t="s">
        <v>55</v>
      </c>
      <c r="F115">
        <v>24.459999999999997</v>
      </c>
      <c r="G115">
        <v>30.51</v>
      </c>
      <c r="H115">
        <v>20.46</v>
      </c>
      <c r="I115" s="85">
        <v>24.94</v>
      </c>
      <c r="J115" s="26">
        <v>50.97</v>
      </c>
      <c r="K115" s="26">
        <v>26.51</v>
      </c>
      <c r="N115" s="66">
        <f t="shared" si="3"/>
        <v>0</v>
      </c>
    </row>
    <row r="116" spans="1:14" x14ac:dyDescent="0.3">
      <c r="A116" s="42">
        <v>45417</v>
      </c>
      <c r="B116" s="53">
        <v>0.55833333333333302</v>
      </c>
      <c r="C116" t="s">
        <v>87</v>
      </c>
      <c r="D116" t="s">
        <v>124</v>
      </c>
      <c r="E116" t="s">
        <v>55</v>
      </c>
      <c r="F116">
        <v>17.579999999999998</v>
      </c>
      <c r="G116">
        <v>26.55</v>
      </c>
      <c r="H116">
        <v>17.53</v>
      </c>
      <c r="I116" s="85">
        <v>18.100000000000001</v>
      </c>
      <c r="J116" s="26">
        <v>44.08</v>
      </c>
      <c r="K116" s="26">
        <v>26.5</v>
      </c>
      <c r="N116" s="66">
        <f t="shared" si="3"/>
        <v>0</v>
      </c>
    </row>
    <row r="117" spans="1:14" x14ac:dyDescent="0.3">
      <c r="A117" s="42">
        <v>45417</v>
      </c>
      <c r="B117" s="53">
        <v>0.56874999999999998</v>
      </c>
      <c r="C117" t="s">
        <v>87</v>
      </c>
      <c r="D117" t="s">
        <v>130</v>
      </c>
      <c r="E117" t="s">
        <v>55</v>
      </c>
      <c r="F117">
        <v>19.160000000000004</v>
      </c>
      <c r="G117">
        <v>28.87</v>
      </c>
      <c r="H117">
        <v>17.25</v>
      </c>
      <c r="I117" s="85">
        <v>21.46</v>
      </c>
      <c r="J117" s="26">
        <v>46.120000000000005</v>
      </c>
      <c r="K117" s="26">
        <v>26.96</v>
      </c>
      <c r="N117" s="66">
        <f t="shared" si="3"/>
        <v>0</v>
      </c>
    </row>
    <row r="118" spans="1:14" x14ac:dyDescent="0.3">
      <c r="A118" s="42">
        <v>45417</v>
      </c>
      <c r="B118" s="53">
        <v>0.57986111111111105</v>
      </c>
      <c r="C118" t="s">
        <v>87</v>
      </c>
      <c r="D118" t="s">
        <v>169</v>
      </c>
      <c r="E118" t="s">
        <v>55</v>
      </c>
      <c r="F118">
        <v>22.940000000000005</v>
      </c>
      <c r="G118">
        <v>32.21</v>
      </c>
      <c r="H118">
        <v>17.690000000000001</v>
      </c>
      <c r="I118" s="85">
        <v>26</v>
      </c>
      <c r="J118" s="26">
        <v>49.900000000000006</v>
      </c>
      <c r="K118" s="26">
        <v>26.96</v>
      </c>
      <c r="N118" s="66">
        <f t="shared" si="3"/>
        <v>0</v>
      </c>
    </row>
    <row r="119" spans="1:14" x14ac:dyDescent="0.3">
      <c r="A119" s="42">
        <v>45417</v>
      </c>
      <c r="B119" s="53">
        <v>0.58402777777777803</v>
      </c>
      <c r="C119" t="s">
        <v>87</v>
      </c>
      <c r="D119" t="s">
        <v>56</v>
      </c>
      <c r="E119" t="s">
        <v>55</v>
      </c>
      <c r="F119">
        <v>19.36</v>
      </c>
      <c r="G119">
        <v>30.13</v>
      </c>
      <c r="H119">
        <v>16.13</v>
      </c>
      <c r="I119" s="85">
        <v>20.54</v>
      </c>
      <c r="J119" s="26">
        <v>46.26</v>
      </c>
      <c r="K119" s="26">
        <v>26.9</v>
      </c>
      <c r="N119" s="66">
        <f t="shared" si="3"/>
        <v>0</v>
      </c>
    </row>
    <row r="120" spans="1:14" x14ac:dyDescent="0.3">
      <c r="A120" s="42">
        <v>45417</v>
      </c>
      <c r="B120" s="53">
        <v>0.58611111111111103</v>
      </c>
      <c r="C120" t="s">
        <v>87</v>
      </c>
      <c r="D120" t="s">
        <v>131</v>
      </c>
      <c r="E120" t="s">
        <v>55</v>
      </c>
      <c r="F120">
        <v>24.46</v>
      </c>
      <c r="G120">
        <v>29.3</v>
      </c>
      <c r="H120">
        <v>22.59</v>
      </c>
      <c r="I120" s="26">
        <v>25.36</v>
      </c>
      <c r="J120" s="26">
        <v>51.89</v>
      </c>
      <c r="K120" s="26">
        <v>27.43</v>
      </c>
      <c r="N120" s="66">
        <f t="shared" si="3"/>
        <v>0</v>
      </c>
    </row>
    <row r="121" spans="1:14" x14ac:dyDescent="0.3">
      <c r="A121" s="42">
        <v>45417</v>
      </c>
      <c r="B121" s="53">
        <v>0.60486111111111096</v>
      </c>
      <c r="C121" t="s">
        <v>87</v>
      </c>
      <c r="D121" t="s">
        <v>74</v>
      </c>
      <c r="E121" t="s">
        <v>55</v>
      </c>
      <c r="F121">
        <v>26.74</v>
      </c>
      <c r="G121">
        <v>31.17</v>
      </c>
      <c r="H121">
        <v>22.27</v>
      </c>
      <c r="I121" s="85">
        <v>26.94</v>
      </c>
      <c r="J121" s="26">
        <v>53.44</v>
      </c>
      <c r="K121" s="26">
        <v>26.7</v>
      </c>
      <c r="N121" s="66">
        <f t="shared" si="3"/>
        <v>0</v>
      </c>
    </row>
    <row r="122" spans="1:14" x14ac:dyDescent="0.3">
      <c r="A122" s="42">
        <v>45417</v>
      </c>
      <c r="B122" s="53">
        <v>0.61458333333333304</v>
      </c>
      <c r="C122" t="s">
        <v>87</v>
      </c>
      <c r="D122" t="s">
        <v>129</v>
      </c>
      <c r="E122" t="s">
        <v>55</v>
      </c>
      <c r="F122">
        <v>26.080000000000002</v>
      </c>
      <c r="G122">
        <v>33.270000000000003</v>
      </c>
      <c r="H122">
        <v>19.82</v>
      </c>
      <c r="I122" s="85">
        <v>27.36</v>
      </c>
      <c r="J122" s="26">
        <v>53.09</v>
      </c>
      <c r="K122" s="26">
        <v>27.01</v>
      </c>
      <c r="N122" s="66">
        <f t="shared" si="3"/>
        <v>0</v>
      </c>
    </row>
    <row r="123" spans="1:14" x14ac:dyDescent="0.3">
      <c r="A123" s="42">
        <v>45417</v>
      </c>
      <c r="B123" s="53">
        <v>0.62222222222222201</v>
      </c>
      <c r="C123" t="s">
        <v>87</v>
      </c>
      <c r="D123" t="s">
        <v>88</v>
      </c>
      <c r="E123" t="s">
        <v>55</v>
      </c>
      <c r="F123">
        <v>27.67</v>
      </c>
      <c r="G123">
        <v>32.590000000000003</v>
      </c>
      <c r="H123">
        <v>22.08</v>
      </c>
      <c r="I123" s="85">
        <v>26.88</v>
      </c>
      <c r="J123" s="26">
        <v>54.67</v>
      </c>
      <c r="K123" s="26">
        <v>27</v>
      </c>
      <c r="N123" s="66">
        <f t="shared" si="3"/>
        <v>0</v>
      </c>
    </row>
    <row r="124" spans="1:14" x14ac:dyDescent="0.3">
      <c r="A124" s="42">
        <v>45418</v>
      </c>
      <c r="B124" s="53">
        <v>0.31805555555555598</v>
      </c>
      <c r="C124" t="s">
        <v>87</v>
      </c>
      <c r="D124" t="s">
        <v>137</v>
      </c>
      <c r="E124" t="s">
        <v>55</v>
      </c>
      <c r="F124">
        <v>23.990000000000002</v>
      </c>
      <c r="G124">
        <v>27.96</v>
      </c>
      <c r="H124">
        <v>22.82</v>
      </c>
      <c r="I124" s="85">
        <v>26.2</v>
      </c>
      <c r="J124" s="26">
        <v>50.78</v>
      </c>
      <c r="K124" s="26">
        <v>26.79</v>
      </c>
      <c r="N124" s="66">
        <f t="shared" si="3"/>
        <v>0</v>
      </c>
    </row>
    <row r="125" spans="1:14" x14ac:dyDescent="0.3">
      <c r="A125" s="42">
        <v>45418</v>
      </c>
      <c r="B125" s="53">
        <v>0.32638888888888901</v>
      </c>
      <c r="C125" t="s">
        <v>87</v>
      </c>
      <c r="D125" t="s">
        <v>125</v>
      </c>
      <c r="E125" t="s">
        <v>55</v>
      </c>
      <c r="F125">
        <v>18.920000000000005</v>
      </c>
      <c r="G125">
        <v>30.12</v>
      </c>
      <c r="H125">
        <v>16.64</v>
      </c>
      <c r="I125" s="85">
        <v>21.12</v>
      </c>
      <c r="J125" s="26">
        <v>46.760000000000005</v>
      </c>
      <c r="K125" s="26">
        <v>27.84</v>
      </c>
      <c r="N125" s="66">
        <f t="shared" si="3"/>
        <v>0</v>
      </c>
    </row>
    <row r="126" spans="1:14" x14ac:dyDescent="0.3">
      <c r="A126" s="42">
        <v>45418</v>
      </c>
      <c r="B126" s="53">
        <v>0.329166666666667</v>
      </c>
      <c r="C126" t="s">
        <v>87</v>
      </c>
      <c r="D126" t="s">
        <v>138</v>
      </c>
      <c r="E126" t="s">
        <v>55</v>
      </c>
      <c r="F126">
        <v>24.36</v>
      </c>
      <c r="G126">
        <v>30.03</v>
      </c>
      <c r="H126">
        <v>21.65</v>
      </c>
      <c r="I126" s="85">
        <v>26.5</v>
      </c>
      <c r="J126" s="26">
        <v>51.68</v>
      </c>
      <c r="K126" s="26">
        <v>27.32</v>
      </c>
      <c r="N126" s="66">
        <f t="shared" si="3"/>
        <v>0</v>
      </c>
    </row>
    <row r="127" spans="1:14" x14ac:dyDescent="0.3">
      <c r="A127" s="42">
        <v>45418</v>
      </c>
      <c r="B127" s="53">
        <v>0.33194444444444399</v>
      </c>
      <c r="C127" t="s">
        <v>87</v>
      </c>
      <c r="D127" t="s">
        <v>164</v>
      </c>
      <c r="E127" t="s">
        <v>55</v>
      </c>
      <c r="F127">
        <v>29.020000000000003</v>
      </c>
      <c r="G127">
        <v>31.82</v>
      </c>
      <c r="H127">
        <v>22.91</v>
      </c>
      <c r="I127" s="85">
        <v>28.96</v>
      </c>
      <c r="J127" s="26">
        <v>54.730000000000004</v>
      </c>
      <c r="K127" s="26">
        <v>25.71</v>
      </c>
      <c r="N127" s="66">
        <f t="shared" si="3"/>
        <v>0</v>
      </c>
    </row>
    <row r="128" spans="1:14" x14ac:dyDescent="0.3">
      <c r="A128" s="42">
        <v>45418</v>
      </c>
      <c r="B128" s="53">
        <v>0.33611111111111103</v>
      </c>
      <c r="C128" t="s">
        <v>87</v>
      </c>
      <c r="D128" t="s">
        <v>124</v>
      </c>
      <c r="E128" t="s">
        <v>55</v>
      </c>
      <c r="F128">
        <v>21.68</v>
      </c>
      <c r="G128">
        <v>28.85</v>
      </c>
      <c r="H128">
        <v>21.15</v>
      </c>
      <c r="I128" s="85">
        <v>25.22</v>
      </c>
      <c r="J128" s="26">
        <v>50</v>
      </c>
      <c r="K128" s="26">
        <v>28.32</v>
      </c>
      <c r="N128" s="66">
        <f t="shared" si="3"/>
        <v>0</v>
      </c>
    </row>
    <row r="129" spans="1:14" x14ac:dyDescent="0.3">
      <c r="A129" s="42">
        <v>45418</v>
      </c>
      <c r="B129" s="53">
        <v>0.33958333333333302</v>
      </c>
      <c r="C129" t="s">
        <v>87</v>
      </c>
      <c r="D129" t="s">
        <v>74</v>
      </c>
      <c r="E129" t="s">
        <v>55</v>
      </c>
      <c r="F129">
        <v>24.22000000000001</v>
      </c>
      <c r="G129">
        <v>32.950000000000003</v>
      </c>
      <c r="H129">
        <v>17.260000000000002</v>
      </c>
      <c r="I129" s="85">
        <v>24.24</v>
      </c>
      <c r="J129" s="26">
        <v>50.210000000000008</v>
      </c>
      <c r="K129" s="26">
        <v>25.99</v>
      </c>
      <c r="N129" s="66">
        <f t="shared" si="3"/>
        <v>0</v>
      </c>
    </row>
    <row r="130" spans="1:14" x14ac:dyDescent="0.3">
      <c r="A130" s="42">
        <v>45418</v>
      </c>
      <c r="B130" s="53">
        <v>0.344444444444444</v>
      </c>
      <c r="C130" t="s">
        <v>87</v>
      </c>
      <c r="D130" t="s">
        <v>169</v>
      </c>
      <c r="E130" t="s">
        <v>55</v>
      </c>
      <c r="F130">
        <v>26.850000000000005</v>
      </c>
      <c r="G130">
        <v>31.26</v>
      </c>
      <c r="H130">
        <v>21.53</v>
      </c>
      <c r="I130" s="85">
        <v>27.42</v>
      </c>
      <c r="J130" s="26">
        <v>52.790000000000006</v>
      </c>
      <c r="K130" s="26">
        <v>25.94</v>
      </c>
      <c r="N130" s="66">
        <f t="shared" si="3"/>
        <v>0</v>
      </c>
    </row>
    <row r="131" spans="1:14" x14ac:dyDescent="0.3">
      <c r="A131" s="42">
        <v>45418</v>
      </c>
      <c r="B131" s="53">
        <v>0.34791666666666698</v>
      </c>
      <c r="C131" t="s">
        <v>87</v>
      </c>
      <c r="D131" t="s">
        <v>109</v>
      </c>
      <c r="E131" t="s">
        <v>55</v>
      </c>
      <c r="F131">
        <v>23.31</v>
      </c>
      <c r="G131">
        <v>28.77</v>
      </c>
      <c r="H131">
        <v>22.23</v>
      </c>
      <c r="I131" s="85">
        <v>27.66</v>
      </c>
      <c r="J131" s="26">
        <v>51</v>
      </c>
      <c r="K131" s="26">
        <v>27.69</v>
      </c>
      <c r="N131" s="66">
        <f t="shared" si="3"/>
        <v>0</v>
      </c>
    </row>
    <row r="132" spans="1:14" x14ac:dyDescent="0.3">
      <c r="A132" s="42">
        <v>45418</v>
      </c>
      <c r="B132" s="53">
        <v>0.35208333333333303</v>
      </c>
      <c r="C132" t="s">
        <v>87</v>
      </c>
      <c r="D132" t="s">
        <v>131</v>
      </c>
      <c r="E132" t="s">
        <v>55</v>
      </c>
      <c r="F132">
        <v>16.609999999999996</v>
      </c>
      <c r="G132">
        <v>27.02</v>
      </c>
      <c r="H132">
        <v>16</v>
      </c>
      <c r="I132" s="85">
        <v>15.76</v>
      </c>
      <c r="J132" s="26">
        <v>43.019999999999996</v>
      </c>
      <c r="K132" s="26">
        <v>26.41</v>
      </c>
      <c r="N132" s="66">
        <f t="shared" si="3"/>
        <v>0</v>
      </c>
    </row>
    <row r="133" spans="1:14" x14ac:dyDescent="0.3">
      <c r="A133" s="42">
        <v>45418</v>
      </c>
      <c r="B133" s="53">
        <v>0.35486111111111102</v>
      </c>
      <c r="C133" t="s">
        <v>87</v>
      </c>
      <c r="D133" t="s">
        <v>129</v>
      </c>
      <c r="E133" t="s">
        <v>55</v>
      </c>
      <c r="F133">
        <v>25.22</v>
      </c>
      <c r="G133">
        <v>32.119999999999997</v>
      </c>
      <c r="H133">
        <v>20.27</v>
      </c>
      <c r="I133" s="85">
        <v>25.52</v>
      </c>
      <c r="J133" s="26">
        <v>52.39</v>
      </c>
      <c r="K133" s="26">
        <v>27.17</v>
      </c>
      <c r="N133" s="66">
        <f t="shared" si="3"/>
        <v>0</v>
      </c>
    </row>
    <row r="134" spans="1:14" x14ac:dyDescent="0.3">
      <c r="A134" s="42">
        <v>45418</v>
      </c>
      <c r="B134" s="53">
        <v>0.360416666666667</v>
      </c>
      <c r="C134" t="s">
        <v>87</v>
      </c>
      <c r="D134" t="s">
        <v>130</v>
      </c>
      <c r="E134" t="s">
        <v>55</v>
      </c>
      <c r="F134">
        <v>24.340000000000007</v>
      </c>
      <c r="G134">
        <v>30.03</v>
      </c>
      <c r="H134">
        <v>21.76</v>
      </c>
      <c r="I134" s="85">
        <v>26.2</v>
      </c>
      <c r="J134" s="26">
        <v>51.790000000000006</v>
      </c>
      <c r="K134" s="26">
        <v>27.45</v>
      </c>
      <c r="N134" s="66">
        <f t="shared" si="3"/>
        <v>0</v>
      </c>
    </row>
    <row r="135" spans="1:14" x14ac:dyDescent="0.3">
      <c r="A135" s="42">
        <v>45418</v>
      </c>
      <c r="B135" s="53">
        <v>0.36458333333333298</v>
      </c>
      <c r="C135" t="s">
        <v>87</v>
      </c>
      <c r="D135" t="s">
        <v>56</v>
      </c>
      <c r="E135" t="s">
        <v>55</v>
      </c>
      <c r="F135">
        <v>19.549999999999994</v>
      </c>
      <c r="G135">
        <v>29.02</v>
      </c>
      <c r="H135">
        <v>17.579999999999998</v>
      </c>
      <c r="I135" s="85">
        <v>19.3</v>
      </c>
      <c r="J135" s="26">
        <v>46.599999999999994</v>
      </c>
      <c r="K135" s="26">
        <v>27.05</v>
      </c>
      <c r="N135" s="66">
        <f t="shared" si="3"/>
        <v>0</v>
      </c>
    </row>
    <row r="136" spans="1:14" x14ac:dyDescent="0.3">
      <c r="A136" s="42">
        <v>45418</v>
      </c>
      <c r="B136" s="53">
        <v>0.36875000000000002</v>
      </c>
      <c r="C136" t="s">
        <v>87</v>
      </c>
      <c r="D136" t="s">
        <v>88</v>
      </c>
      <c r="E136" t="s">
        <v>55</v>
      </c>
      <c r="F136">
        <v>21.779999999999998</v>
      </c>
      <c r="G136">
        <v>29.93</v>
      </c>
      <c r="H136">
        <v>19.149999999999999</v>
      </c>
      <c r="I136" s="85">
        <v>20.440000000000001</v>
      </c>
      <c r="J136" s="26">
        <v>49.08</v>
      </c>
      <c r="K136" s="26">
        <v>27.3</v>
      </c>
      <c r="N136" s="66">
        <f t="shared" si="3"/>
        <v>0</v>
      </c>
    </row>
    <row r="137" spans="1:14" x14ac:dyDescent="0.3">
      <c r="A137" s="42">
        <v>45418</v>
      </c>
      <c r="B137" s="53">
        <v>0.374305555555556</v>
      </c>
      <c r="C137" t="s">
        <v>87</v>
      </c>
      <c r="D137" t="s">
        <v>110</v>
      </c>
      <c r="E137" t="s">
        <v>55</v>
      </c>
      <c r="F137">
        <v>21.459999999999997</v>
      </c>
      <c r="G137">
        <v>29.85</v>
      </c>
      <c r="H137">
        <v>19.45</v>
      </c>
      <c r="I137" s="26">
        <v>22.32</v>
      </c>
      <c r="J137" s="26">
        <v>49.3</v>
      </c>
      <c r="K137" s="26">
        <v>27.84</v>
      </c>
      <c r="N137" s="66">
        <f t="shared" si="3"/>
        <v>0</v>
      </c>
    </row>
    <row r="138" spans="1:14" x14ac:dyDescent="0.3">
      <c r="A138" s="42">
        <v>45418</v>
      </c>
      <c r="B138" s="53">
        <v>0.50763888888888897</v>
      </c>
      <c r="C138" t="s">
        <v>87</v>
      </c>
      <c r="D138" t="s">
        <v>137</v>
      </c>
      <c r="E138" t="s">
        <v>55</v>
      </c>
      <c r="F138">
        <v>19.759999999999998</v>
      </c>
      <c r="G138">
        <v>28.75</v>
      </c>
      <c r="H138">
        <v>18.36</v>
      </c>
      <c r="I138" s="85">
        <v>18.5</v>
      </c>
      <c r="J138" s="26">
        <v>47.11</v>
      </c>
      <c r="K138" s="26">
        <v>27.35</v>
      </c>
      <c r="N138" s="66">
        <f t="shared" si="3"/>
        <v>0</v>
      </c>
    </row>
    <row r="139" spans="1:14" x14ac:dyDescent="0.3">
      <c r="A139" s="42">
        <v>45418</v>
      </c>
      <c r="B139" s="53">
        <v>0.52638888888888902</v>
      </c>
      <c r="C139" t="s">
        <v>87</v>
      </c>
      <c r="D139" t="s">
        <v>169</v>
      </c>
      <c r="E139" t="s">
        <v>55</v>
      </c>
      <c r="F139">
        <v>24.92</v>
      </c>
      <c r="G139">
        <v>29.31</v>
      </c>
      <c r="H139">
        <v>22.26</v>
      </c>
      <c r="I139" s="85">
        <v>27.54</v>
      </c>
      <c r="J139" s="26">
        <v>51.57</v>
      </c>
      <c r="K139" s="26">
        <v>26.65</v>
      </c>
      <c r="N139" s="66">
        <f t="shared" si="3"/>
        <v>0</v>
      </c>
    </row>
    <row r="140" spans="1:14" x14ac:dyDescent="0.3">
      <c r="A140" s="42">
        <v>45418</v>
      </c>
      <c r="B140" s="53">
        <v>0.52916666666666701</v>
      </c>
      <c r="C140" t="s">
        <v>87</v>
      </c>
      <c r="D140" t="s">
        <v>164</v>
      </c>
      <c r="E140" t="s">
        <v>55</v>
      </c>
      <c r="F140">
        <v>24.330000000000005</v>
      </c>
      <c r="G140">
        <v>26.44</v>
      </c>
      <c r="H140">
        <v>23.6</v>
      </c>
      <c r="I140" s="85">
        <v>22.9</v>
      </c>
      <c r="J140" s="26">
        <v>50.040000000000006</v>
      </c>
      <c r="K140" s="26">
        <v>25.71</v>
      </c>
      <c r="N140" s="66">
        <f t="shared" si="3"/>
        <v>0</v>
      </c>
    </row>
    <row r="141" spans="1:14" x14ac:dyDescent="0.3">
      <c r="A141" s="42">
        <v>45418</v>
      </c>
      <c r="B141" s="53">
        <v>0.53263888888888899</v>
      </c>
      <c r="C141" t="s">
        <v>87</v>
      </c>
      <c r="D141" t="s">
        <v>138</v>
      </c>
      <c r="E141" t="s">
        <v>55</v>
      </c>
      <c r="F141">
        <v>25.819999999999997</v>
      </c>
      <c r="G141">
        <v>31.51</v>
      </c>
      <c r="H141">
        <v>21.32</v>
      </c>
      <c r="I141" s="85">
        <v>24.74</v>
      </c>
      <c r="J141" s="26">
        <v>52.83</v>
      </c>
      <c r="K141" s="26">
        <v>27.01</v>
      </c>
      <c r="N141" s="66">
        <f t="shared" si="3"/>
        <v>0</v>
      </c>
    </row>
    <row r="142" spans="1:14" x14ac:dyDescent="0.3">
      <c r="A142" s="42">
        <v>45418</v>
      </c>
      <c r="B142" s="53">
        <v>0.53541666666666698</v>
      </c>
      <c r="C142" t="s">
        <v>87</v>
      </c>
      <c r="D142" t="s">
        <v>109</v>
      </c>
      <c r="E142" t="s">
        <v>55</v>
      </c>
      <c r="F142">
        <v>26.509999999999994</v>
      </c>
      <c r="G142">
        <v>32.119999999999997</v>
      </c>
      <c r="H142">
        <v>22.08</v>
      </c>
      <c r="I142" s="85">
        <v>27.36</v>
      </c>
      <c r="J142" s="26">
        <v>54.199999999999996</v>
      </c>
      <c r="K142" s="26">
        <v>27.69</v>
      </c>
      <c r="N142" s="66">
        <f t="shared" si="3"/>
        <v>0</v>
      </c>
    </row>
    <row r="143" spans="1:14" x14ac:dyDescent="0.3">
      <c r="A143" s="42">
        <v>45418</v>
      </c>
      <c r="B143" s="53">
        <v>0.54166666666666696</v>
      </c>
      <c r="C143" t="s">
        <v>87</v>
      </c>
      <c r="D143" t="s">
        <v>74</v>
      </c>
      <c r="E143" t="s">
        <v>55</v>
      </c>
      <c r="F143">
        <v>24.01</v>
      </c>
      <c r="G143">
        <v>27.53</v>
      </c>
      <c r="H143">
        <v>22.47</v>
      </c>
      <c r="I143" s="85">
        <v>22.72</v>
      </c>
      <c r="J143" s="26">
        <v>50</v>
      </c>
      <c r="K143" s="26">
        <v>25.99</v>
      </c>
      <c r="N143" s="66">
        <f t="shared" si="3"/>
        <v>0</v>
      </c>
    </row>
    <row r="144" spans="1:14" x14ac:dyDescent="0.3">
      <c r="A144" s="42">
        <v>45418</v>
      </c>
      <c r="B144" s="53">
        <v>0.58541666666666703</v>
      </c>
      <c r="C144" t="s">
        <v>87</v>
      </c>
      <c r="D144" t="s">
        <v>56</v>
      </c>
      <c r="E144" t="s">
        <v>55</v>
      </c>
      <c r="F144">
        <v>20.69</v>
      </c>
      <c r="G144">
        <v>31.05</v>
      </c>
      <c r="H144">
        <v>18.27</v>
      </c>
      <c r="I144" s="85">
        <v>19.52</v>
      </c>
      <c r="J144" s="26">
        <v>49.32</v>
      </c>
      <c r="K144" s="26">
        <v>28.63</v>
      </c>
      <c r="N144" s="66">
        <f t="shared" si="3"/>
        <v>0</v>
      </c>
    </row>
    <row r="145" spans="1:14" x14ac:dyDescent="0.3">
      <c r="A145" s="42">
        <v>45418</v>
      </c>
      <c r="B145" s="53">
        <v>0.59791666666666698</v>
      </c>
      <c r="C145" t="s">
        <v>87</v>
      </c>
      <c r="D145" t="s">
        <v>129</v>
      </c>
      <c r="E145" t="s">
        <v>55</v>
      </c>
      <c r="F145">
        <v>27.730000000000004</v>
      </c>
      <c r="G145">
        <v>31.84</v>
      </c>
      <c r="H145">
        <v>22.75</v>
      </c>
      <c r="I145" s="85">
        <v>27.8</v>
      </c>
      <c r="J145" s="26">
        <v>54.59</v>
      </c>
      <c r="K145" s="26">
        <v>26.86</v>
      </c>
      <c r="N145" s="66">
        <f t="shared" si="3"/>
        <v>0</v>
      </c>
    </row>
    <row r="146" spans="1:14" x14ac:dyDescent="0.3">
      <c r="A146" s="42">
        <v>45418</v>
      </c>
      <c r="B146" s="53">
        <v>0.62152777777777801</v>
      </c>
      <c r="C146" t="s">
        <v>87</v>
      </c>
      <c r="D146" t="s">
        <v>88</v>
      </c>
      <c r="E146" t="s">
        <v>55</v>
      </c>
      <c r="F146">
        <v>23.330000000000002</v>
      </c>
      <c r="G146">
        <v>28.1</v>
      </c>
      <c r="H146">
        <v>23.25</v>
      </c>
      <c r="I146" s="85">
        <v>22.9</v>
      </c>
      <c r="J146" s="26">
        <v>51.35</v>
      </c>
      <c r="K146" s="26">
        <v>28.02</v>
      </c>
      <c r="N146" s="66">
        <f t="shared" si="3"/>
        <v>0</v>
      </c>
    </row>
    <row r="147" spans="1:14" x14ac:dyDescent="0.3">
      <c r="A147" s="42">
        <v>45419</v>
      </c>
      <c r="B147" s="53">
        <v>0.32638888888888901</v>
      </c>
      <c r="C147" t="s">
        <v>87</v>
      </c>
      <c r="D147" t="s">
        <v>137</v>
      </c>
      <c r="E147" t="s">
        <v>55</v>
      </c>
      <c r="F147">
        <v>25.240000000000002</v>
      </c>
      <c r="G147">
        <v>30.36</v>
      </c>
      <c r="H147">
        <v>21.95</v>
      </c>
      <c r="I147" s="85">
        <v>25.06</v>
      </c>
      <c r="J147" s="26">
        <v>52.31</v>
      </c>
      <c r="K147" s="26">
        <v>27.07</v>
      </c>
      <c r="N147" s="66">
        <f t="shared" si="3"/>
        <v>0</v>
      </c>
    </row>
    <row r="148" spans="1:14" x14ac:dyDescent="0.3">
      <c r="A148" s="42">
        <v>45419</v>
      </c>
      <c r="B148" s="53">
        <v>0.33263888888888898</v>
      </c>
      <c r="C148" t="s">
        <v>87</v>
      </c>
      <c r="D148" t="s">
        <v>125</v>
      </c>
      <c r="E148" t="s">
        <v>55</v>
      </c>
      <c r="F148">
        <v>29.35</v>
      </c>
      <c r="G148">
        <v>32.520000000000003</v>
      </c>
      <c r="H148">
        <v>23.25</v>
      </c>
      <c r="I148" s="85">
        <v>29.22</v>
      </c>
      <c r="J148" s="26">
        <v>55.77</v>
      </c>
      <c r="K148" s="26">
        <v>26.42</v>
      </c>
      <c r="N148" s="66">
        <f t="shared" si="3"/>
        <v>0</v>
      </c>
    </row>
    <row r="149" spans="1:14" x14ac:dyDescent="0.3">
      <c r="A149" s="42">
        <v>45419</v>
      </c>
      <c r="B149" s="53">
        <v>0.33541666666666697</v>
      </c>
      <c r="C149" t="s">
        <v>87</v>
      </c>
      <c r="D149" t="s">
        <v>131</v>
      </c>
      <c r="E149" t="s">
        <v>55</v>
      </c>
      <c r="F149">
        <v>30.63</v>
      </c>
      <c r="G149">
        <v>32.700000000000003</v>
      </c>
      <c r="H149">
        <v>24.49</v>
      </c>
      <c r="I149" s="85">
        <v>30.14</v>
      </c>
      <c r="J149" s="26">
        <v>57.19</v>
      </c>
      <c r="K149" s="26">
        <v>26.56</v>
      </c>
      <c r="N149" s="66">
        <f t="shared" si="3"/>
        <v>0</v>
      </c>
    </row>
    <row r="150" spans="1:14" x14ac:dyDescent="0.3">
      <c r="A150" s="42">
        <v>45419</v>
      </c>
      <c r="B150" s="53">
        <v>0.33958333333333302</v>
      </c>
      <c r="C150" t="s">
        <v>87</v>
      </c>
      <c r="D150" t="s">
        <v>109</v>
      </c>
      <c r="E150" t="s">
        <v>55</v>
      </c>
      <c r="F150">
        <v>22.339999999999996</v>
      </c>
      <c r="G150">
        <v>32.36</v>
      </c>
      <c r="H150">
        <v>17.149999999999999</v>
      </c>
      <c r="I150" s="85">
        <v>21.22</v>
      </c>
      <c r="J150" s="26">
        <v>49.51</v>
      </c>
      <c r="K150" s="26">
        <v>27.17</v>
      </c>
      <c r="N150" s="66">
        <f t="shared" si="3"/>
        <v>0</v>
      </c>
    </row>
    <row r="151" spans="1:14" x14ac:dyDescent="0.3">
      <c r="A151" s="42">
        <v>45419</v>
      </c>
      <c r="B151" s="53">
        <v>0.34375</v>
      </c>
      <c r="C151" t="s">
        <v>87</v>
      </c>
      <c r="D151" t="s">
        <v>169</v>
      </c>
      <c r="E151" t="s">
        <v>55</v>
      </c>
      <c r="F151">
        <v>24.4</v>
      </c>
      <c r="G151">
        <v>29.06</v>
      </c>
      <c r="H151">
        <v>22.3</v>
      </c>
      <c r="I151" s="85">
        <v>24.16</v>
      </c>
      <c r="J151" s="26">
        <v>51.36</v>
      </c>
      <c r="K151" s="26">
        <v>26.96</v>
      </c>
      <c r="N151" s="66">
        <f t="shared" si="3"/>
        <v>0</v>
      </c>
    </row>
    <row r="152" spans="1:14" x14ac:dyDescent="0.3">
      <c r="A152" s="42">
        <v>45419</v>
      </c>
      <c r="B152" s="53">
        <v>0.34722222222222199</v>
      </c>
      <c r="C152" t="s">
        <v>87</v>
      </c>
      <c r="D152" t="s">
        <v>164</v>
      </c>
      <c r="E152" t="s">
        <v>55</v>
      </c>
      <c r="F152">
        <v>28.250000000000004</v>
      </c>
      <c r="G152">
        <v>31.19</v>
      </c>
      <c r="H152">
        <v>23.79</v>
      </c>
      <c r="I152" s="85">
        <v>28.46</v>
      </c>
      <c r="J152" s="26">
        <v>54.980000000000004</v>
      </c>
      <c r="K152" s="26">
        <v>26.73</v>
      </c>
      <c r="N152" s="66">
        <f t="shared" si="3"/>
        <v>0</v>
      </c>
    </row>
    <row r="153" spans="1:14" x14ac:dyDescent="0.3">
      <c r="A153" s="42">
        <v>45419</v>
      </c>
      <c r="B153" s="53">
        <v>0.35347222222222202</v>
      </c>
      <c r="C153" t="s">
        <v>87</v>
      </c>
      <c r="D153" t="s">
        <v>88</v>
      </c>
      <c r="E153" t="s">
        <v>55</v>
      </c>
      <c r="F153">
        <v>20.379999999999995</v>
      </c>
      <c r="G153">
        <v>29.65</v>
      </c>
      <c r="H153">
        <v>18.59</v>
      </c>
      <c r="I153" s="85">
        <v>20.420000000000002</v>
      </c>
      <c r="J153" s="26">
        <v>48.239999999999995</v>
      </c>
      <c r="K153" s="26">
        <v>27.86</v>
      </c>
      <c r="N153" s="66">
        <f t="shared" si="3"/>
        <v>0</v>
      </c>
    </row>
    <row r="154" spans="1:14" x14ac:dyDescent="0.3">
      <c r="A154" s="42">
        <v>45419</v>
      </c>
      <c r="B154" s="53">
        <v>0.35694444444444401</v>
      </c>
      <c r="C154" t="s">
        <v>87</v>
      </c>
      <c r="D154" t="s">
        <v>74</v>
      </c>
      <c r="E154" t="s">
        <v>55</v>
      </c>
      <c r="F154">
        <v>25.12</v>
      </c>
      <c r="G154">
        <v>32.36</v>
      </c>
      <c r="H154">
        <v>18.75</v>
      </c>
      <c r="I154" s="85">
        <v>23.78</v>
      </c>
      <c r="J154" s="26">
        <v>51.11</v>
      </c>
      <c r="K154" s="26">
        <v>25.99</v>
      </c>
      <c r="N154" s="66">
        <f t="shared" si="3"/>
        <v>0</v>
      </c>
    </row>
    <row r="155" spans="1:14" x14ac:dyDescent="0.3">
      <c r="A155" s="42">
        <v>45419</v>
      </c>
      <c r="B155" s="53">
        <v>0.359027777777778</v>
      </c>
      <c r="C155" t="s">
        <v>87</v>
      </c>
      <c r="D155" t="s">
        <v>130</v>
      </c>
      <c r="E155" t="s">
        <v>55</v>
      </c>
      <c r="F155">
        <v>23.189999999999994</v>
      </c>
      <c r="G155">
        <v>30.47</v>
      </c>
      <c r="H155">
        <v>18.66</v>
      </c>
      <c r="I155" s="85">
        <v>22.1</v>
      </c>
      <c r="J155" s="26">
        <v>49.129999999999995</v>
      </c>
      <c r="K155" s="26">
        <v>25.94</v>
      </c>
      <c r="N155" s="66">
        <f t="shared" si="3"/>
        <v>0</v>
      </c>
    </row>
    <row r="156" spans="1:14" x14ac:dyDescent="0.3">
      <c r="A156" s="42">
        <v>45419</v>
      </c>
      <c r="B156" s="53">
        <v>0.36180555555555599</v>
      </c>
      <c r="C156" t="s">
        <v>87</v>
      </c>
      <c r="D156" t="s">
        <v>138</v>
      </c>
      <c r="E156" t="s">
        <v>55</v>
      </c>
      <c r="F156">
        <v>22.509999999999998</v>
      </c>
      <c r="G156">
        <v>28.13</v>
      </c>
      <c r="H156">
        <v>21.7</v>
      </c>
      <c r="I156" s="85">
        <v>21.16</v>
      </c>
      <c r="J156" s="26">
        <v>49.83</v>
      </c>
      <c r="K156" s="26">
        <v>27.32</v>
      </c>
      <c r="N156" s="66">
        <f t="shared" si="3"/>
        <v>0</v>
      </c>
    </row>
    <row r="157" spans="1:14" x14ac:dyDescent="0.3">
      <c r="A157" s="42">
        <v>45419</v>
      </c>
      <c r="B157" s="53">
        <v>0.36527777777777798</v>
      </c>
      <c r="C157" t="s">
        <v>87</v>
      </c>
      <c r="D157" t="s">
        <v>129</v>
      </c>
      <c r="E157" t="s">
        <v>55</v>
      </c>
      <c r="F157">
        <v>28.459999999999997</v>
      </c>
      <c r="G157">
        <v>31.76</v>
      </c>
      <c r="H157">
        <v>23.71</v>
      </c>
      <c r="I157" s="85">
        <v>28.32</v>
      </c>
      <c r="J157" s="26">
        <v>55.47</v>
      </c>
      <c r="K157" s="26">
        <v>27.01</v>
      </c>
      <c r="N157" s="66">
        <f t="shared" si="3"/>
        <v>0</v>
      </c>
    </row>
    <row r="158" spans="1:14" x14ac:dyDescent="0.3">
      <c r="A158" s="42">
        <v>45419</v>
      </c>
      <c r="B158" s="53">
        <v>0.36944444444444402</v>
      </c>
      <c r="C158" t="s">
        <v>87</v>
      </c>
      <c r="D158" t="s">
        <v>110</v>
      </c>
      <c r="E158" t="s">
        <v>55</v>
      </c>
      <c r="F158">
        <v>23.180000000000003</v>
      </c>
      <c r="G158">
        <v>32.380000000000003</v>
      </c>
      <c r="H158">
        <v>18.64</v>
      </c>
      <c r="I158" s="85">
        <v>23.64</v>
      </c>
      <c r="J158" s="26">
        <v>51.02</v>
      </c>
      <c r="K158" s="26">
        <v>27.84</v>
      </c>
      <c r="N158" s="66">
        <f t="shared" si="3"/>
        <v>0</v>
      </c>
    </row>
    <row r="159" spans="1:14" x14ac:dyDescent="0.3">
      <c r="A159" s="42">
        <v>45419</v>
      </c>
      <c r="B159" s="53">
        <v>0.37361111111111101</v>
      </c>
      <c r="C159" t="s">
        <v>87</v>
      </c>
      <c r="D159" t="s">
        <v>56</v>
      </c>
      <c r="E159" t="s">
        <v>55</v>
      </c>
      <c r="F159">
        <v>19.82</v>
      </c>
      <c r="G159">
        <v>28.32</v>
      </c>
      <c r="H159">
        <v>18.399999999999999</v>
      </c>
      <c r="I159" s="85">
        <v>17.84</v>
      </c>
      <c r="J159" s="26">
        <v>46.72</v>
      </c>
      <c r="K159" s="26">
        <v>26.9</v>
      </c>
      <c r="N159" s="66">
        <f t="shared" si="3"/>
        <v>0</v>
      </c>
    </row>
    <row r="160" spans="1:14" x14ac:dyDescent="0.3">
      <c r="A160" s="42">
        <v>45419</v>
      </c>
      <c r="B160" s="53">
        <v>0.48888888888888898</v>
      </c>
      <c r="C160" t="s">
        <v>87</v>
      </c>
      <c r="D160" t="s">
        <v>137</v>
      </c>
      <c r="E160" t="s">
        <v>55</v>
      </c>
      <c r="F160">
        <v>20.729999999999997</v>
      </c>
      <c r="G160">
        <v>30.38</v>
      </c>
      <c r="H160">
        <v>17.7</v>
      </c>
      <c r="I160" s="85">
        <v>19.079999999999998</v>
      </c>
      <c r="J160" s="26">
        <v>48.08</v>
      </c>
      <c r="K160" s="26">
        <v>27.35</v>
      </c>
      <c r="N160" s="66">
        <f t="shared" si="3"/>
        <v>0</v>
      </c>
    </row>
    <row r="161" spans="1:14" x14ac:dyDescent="0.3">
      <c r="A161" s="42">
        <v>45419</v>
      </c>
      <c r="B161" s="53">
        <v>0.51180555555555596</v>
      </c>
      <c r="C161" t="s">
        <v>87</v>
      </c>
      <c r="D161" t="s">
        <v>125</v>
      </c>
      <c r="E161" t="s">
        <v>55</v>
      </c>
      <c r="F161">
        <v>26.06</v>
      </c>
      <c r="G161">
        <v>30.18</v>
      </c>
      <c r="H161">
        <v>23.32</v>
      </c>
      <c r="I161" s="85">
        <v>27.32</v>
      </c>
      <c r="J161" s="26">
        <v>53.5</v>
      </c>
      <c r="K161" s="26">
        <v>27.44</v>
      </c>
      <c r="N161" s="66">
        <f t="shared" si="3"/>
        <v>0</v>
      </c>
    </row>
    <row r="162" spans="1:14" x14ac:dyDescent="0.3">
      <c r="A162" s="42">
        <v>45419</v>
      </c>
      <c r="B162" s="53">
        <v>0.51527777777777795</v>
      </c>
      <c r="C162" t="s">
        <v>87</v>
      </c>
      <c r="D162" t="s">
        <v>109</v>
      </c>
      <c r="E162" t="s">
        <v>55</v>
      </c>
      <c r="F162">
        <v>25.05</v>
      </c>
      <c r="G162">
        <v>31.12</v>
      </c>
      <c r="H162">
        <v>21.66</v>
      </c>
      <c r="I162" s="85">
        <v>25.18</v>
      </c>
      <c r="J162" s="26">
        <v>52.78</v>
      </c>
      <c r="K162" s="26">
        <v>27.73</v>
      </c>
      <c r="N162" s="66">
        <f t="shared" si="3"/>
        <v>0</v>
      </c>
    </row>
    <row r="163" spans="1:14" x14ac:dyDescent="0.3">
      <c r="A163" s="42">
        <v>45419</v>
      </c>
      <c r="B163" s="53">
        <v>0.52152777777777803</v>
      </c>
      <c r="C163" t="s">
        <v>87</v>
      </c>
      <c r="D163" t="s">
        <v>74</v>
      </c>
      <c r="E163" t="s">
        <v>55</v>
      </c>
      <c r="F163">
        <v>23.189999999999998</v>
      </c>
      <c r="G163">
        <v>31.56</v>
      </c>
      <c r="H163">
        <v>19.350000000000001</v>
      </c>
      <c r="I163" s="26">
        <v>22.92</v>
      </c>
      <c r="J163" s="26">
        <v>50.91</v>
      </c>
      <c r="K163" s="26">
        <v>27.72</v>
      </c>
      <c r="N163" s="66">
        <f t="shared" si="3"/>
        <v>0</v>
      </c>
    </row>
    <row r="164" spans="1:14" x14ac:dyDescent="0.3">
      <c r="A164" s="42">
        <v>45419</v>
      </c>
      <c r="B164" s="53">
        <v>0.54305555555555596</v>
      </c>
      <c r="C164" t="s">
        <v>87</v>
      </c>
      <c r="D164" t="s">
        <v>169</v>
      </c>
      <c r="E164" t="s">
        <v>55</v>
      </c>
      <c r="F164">
        <v>24.939999999999998</v>
      </c>
      <c r="G164">
        <v>29.45</v>
      </c>
      <c r="H164">
        <v>22.45</v>
      </c>
      <c r="I164" s="85">
        <v>26.38</v>
      </c>
      <c r="J164" s="26">
        <v>51.9</v>
      </c>
      <c r="K164" s="26">
        <v>26.96</v>
      </c>
      <c r="N164" s="66">
        <f t="shared" ref="N164:N227" si="4">M164/F164</f>
        <v>0</v>
      </c>
    </row>
    <row r="165" spans="1:14" x14ac:dyDescent="0.3">
      <c r="A165" s="42">
        <v>45419</v>
      </c>
      <c r="B165" s="53">
        <v>0.57708333333333295</v>
      </c>
      <c r="C165" t="s">
        <v>87</v>
      </c>
      <c r="D165" t="s">
        <v>131</v>
      </c>
      <c r="E165" t="s">
        <v>55</v>
      </c>
      <c r="F165">
        <v>23.609999999999996</v>
      </c>
      <c r="G165">
        <v>26.72</v>
      </c>
      <c r="H165">
        <v>23.3</v>
      </c>
      <c r="I165" s="85">
        <v>24.32</v>
      </c>
      <c r="J165" s="26">
        <v>50.019999999999996</v>
      </c>
      <c r="K165" s="26">
        <v>26.41</v>
      </c>
      <c r="N165" s="66">
        <f t="shared" si="4"/>
        <v>0</v>
      </c>
    </row>
    <row r="166" spans="1:14" x14ac:dyDescent="0.3">
      <c r="A166" s="42">
        <v>45419</v>
      </c>
      <c r="B166" s="53">
        <v>0.58125000000000004</v>
      </c>
      <c r="C166" t="s">
        <v>87</v>
      </c>
      <c r="D166" t="s">
        <v>130</v>
      </c>
      <c r="E166" t="s">
        <v>55</v>
      </c>
      <c r="F166">
        <v>22.28</v>
      </c>
      <c r="G166">
        <v>31.28</v>
      </c>
      <c r="H166">
        <v>17.96</v>
      </c>
      <c r="I166" s="85">
        <v>23.28</v>
      </c>
      <c r="J166" s="26">
        <v>49.24</v>
      </c>
      <c r="K166" s="26">
        <v>26.96</v>
      </c>
      <c r="N166" s="66">
        <f t="shared" si="4"/>
        <v>0</v>
      </c>
    </row>
    <row r="167" spans="1:14" x14ac:dyDescent="0.3">
      <c r="A167" s="42">
        <v>45419</v>
      </c>
      <c r="B167" s="53">
        <v>0.59236111111111101</v>
      </c>
      <c r="C167" t="s">
        <v>87</v>
      </c>
      <c r="D167" t="s">
        <v>129</v>
      </c>
      <c r="E167" t="s">
        <v>55</v>
      </c>
      <c r="F167">
        <v>23.020000000000003</v>
      </c>
      <c r="G167">
        <v>33.35</v>
      </c>
      <c r="H167">
        <v>15.82</v>
      </c>
      <c r="I167" s="85">
        <v>22.14</v>
      </c>
      <c r="J167" s="26">
        <v>49.17</v>
      </c>
      <c r="K167" s="26">
        <v>26.15</v>
      </c>
      <c r="N167" s="66">
        <f t="shared" si="4"/>
        <v>0</v>
      </c>
    </row>
    <row r="168" spans="1:14" x14ac:dyDescent="0.3">
      <c r="A168" s="42">
        <v>45419</v>
      </c>
      <c r="B168" s="53">
        <v>0.60555555555555596</v>
      </c>
      <c r="C168" t="s">
        <v>87</v>
      </c>
      <c r="D168" t="s">
        <v>56</v>
      </c>
      <c r="E168" t="s">
        <v>55</v>
      </c>
      <c r="F168">
        <v>20.309999999999999</v>
      </c>
      <c r="G168">
        <v>30.87</v>
      </c>
      <c r="H168">
        <v>17.850000000000001</v>
      </c>
      <c r="I168" s="85">
        <v>21.42</v>
      </c>
      <c r="J168" s="26">
        <v>48.72</v>
      </c>
      <c r="K168" s="26">
        <v>28.41</v>
      </c>
      <c r="N168" s="66">
        <f t="shared" si="4"/>
        <v>0</v>
      </c>
    </row>
    <row r="169" spans="1:14" x14ac:dyDescent="0.3">
      <c r="A169" s="42">
        <v>45419</v>
      </c>
      <c r="B169" s="53">
        <v>0.655555555555556</v>
      </c>
      <c r="C169" t="s">
        <v>87</v>
      </c>
      <c r="D169" t="s">
        <v>88</v>
      </c>
      <c r="E169" t="s">
        <v>55</v>
      </c>
      <c r="F169">
        <v>24.199999999999996</v>
      </c>
      <c r="G169">
        <v>31.53</v>
      </c>
      <c r="H169">
        <v>20.38</v>
      </c>
      <c r="I169" s="85">
        <v>25.82</v>
      </c>
      <c r="J169" s="26">
        <v>51.91</v>
      </c>
      <c r="K169" s="26">
        <v>27.71</v>
      </c>
      <c r="N169" s="66">
        <f t="shared" si="4"/>
        <v>0</v>
      </c>
    </row>
    <row r="170" spans="1:14" x14ac:dyDescent="0.3">
      <c r="A170" s="42">
        <v>45420</v>
      </c>
      <c r="B170" s="53">
        <v>0.32638888888888901</v>
      </c>
      <c r="C170" t="s">
        <v>87</v>
      </c>
      <c r="D170" t="s">
        <v>124</v>
      </c>
      <c r="E170" t="s">
        <v>55</v>
      </c>
      <c r="F170">
        <v>19.490000000000002</v>
      </c>
      <c r="G170">
        <v>29.4</v>
      </c>
      <c r="H170">
        <v>18.63</v>
      </c>
      <c r="I170" s="85">
        <v>20.7</v>
      </c>
      <c r="J170" s="26">
        <v>48.03</v>
      </c>
      <c r="K170" s="26">
        <v>28.54</v>
      </c>
      <c r="N170" s="66">
        <f t="shared" si="4"/>
        <v>0</v>
      </c>
    </row>
    <row r="171" spans="1:14" x14ac:dyDescent="0.3">
      <c r="A171" s="42">
        <v>45420</v>
      </c>
      <c r="B171" s="53">
        <v>0.33055555555555599</v>
      </c>
      <c r="C171" t="s">
        <v>87</v>
      </c>
      <c r="D171" t="s">
        <v>56</v>
      </c>
      <c r="E171" t="s">
        <v>55</v>
      </c>
      <c r="F171">
        <v>22.010000000000005</v>
      </c>
      <c r="G171">
        <v>33.340000000000003</v>
      </c>
      <c r="H171">
        <v>16.28</v>
      </c>
      <c r="I171" s="85">
        <v>20.6</v>
      </c>
      <c r="J171" s="26">
        <v>49.620000000000005</v>
      </c>
      <c r="K171" s="26">
        <v>27.61</v>
      </c>
      <c r="N171" s="66">
        <f t="shared" si="4"/>
        <v>0</v>
      </c>
    </row>
    <row r="172" spans="1:14" x14ac:dyDescent="0.3">
      <c r="A172" s="42">
        <v>45420</v>
      </c>
      <c r="B172" s="53">
        <v>0.33402777777777798</v>
      </c>
      <c r="C172" t="s">
        <v>87</v>
      </c>
      <c r="D172" t="s">
        <v>137</v>
      </c>
      <c r="E172" t="s">
        <v>55</v>
      </c>
      <c r="F172">
        <v>24.959999999999997</v>
      </c>
      <c r="G172">
        <v>26.77</v>
      </c>
      <c r="H172">
        <v>23.81</v>
      </c>
      <c r="I172" s="85">
        <v>23.4</v>
      </c>
      <c r="J172" s="26">
        <v>50.58</v>
      </c>
      <c r="K172" s="26">
        <v>25.62</v>
      </c>
      <c r="N172" s="66">
        <f t="shared" si="4"/>
        <v>0</v>
      </c>
    </row>
    <row r="173" spans="1:14" x14ac:dyDescent="0.3">
      <c r="A173" s="42">
        <v>45420</v>
      </c>
      <c r="B173" s="53">
        <v>0.33750000000000002</v>
      </c>
      <c r="C173" t="s">
        <v>87</v>
      </c>
      <c r="D173" t="s">
        <v>130</v>
      </c>
      <c r="E173" t="s">
        <v>55</v>
      </c>
      <c r="F173">
        <v>25.690000000000005</v>
      </c>
      <c r="G173">
        <v>30.53</v>
      </c>
      <c r="H173">
        <v>21.81</v>
      </c>
      <c r="I173" s="85">
        <v>24.78</v>
      </c>
      <c r="J173" s="26">
        <v>52.34</v>
      </c>
      <c r="K173" s="26">
        <v>26.65</v>
      </c>
      <c r="N173" s="66">
        <f t="shared" si="4"/>
        <v>0</v>
      </c>
    </row>
    <row r="174" spans="1:14" x14ac:dyDescent="0.3">
      <c r="A174" s="42">
        <v>45420</v>
      </c>
      <c r="B174" s="53">
        <v>0.34166666666666701</v>
      </c>
      <c r="C174" t="s">
        <v>87</v>
      </c>
      <c r="D174" t="s">
        <v>129</v>
      </c>
      <c r="E174" t="s">
        <v>55</v>
      </c>
      <c r="F174">
        <v>27.120000000000005</v>
      </c>
      <c r="G174">
        <v>31.98</v>
      </c>
      <c r="H174">
        <v>22</v>
      </c>
      <c r="I174" s="85">
        <v>27.88</v>
      </c>
      <c r="J174" s="26">
        <v>53.980000000000004</v>
      </c>
      <c r="K174" s="26">
        <v>26.86</v>
      </c>
      <c r="N174" s="66">
        <f t="shared" si="4"/>
        <v>0</v>
      </c>
    </row>
    <row r="175" spans="1:14" x14ac:dyDescent="0.3">
      <c r="A175" s="42">
        <v>45420</v>
      </c>
      <c r="B175" s="53">
        <v>0.34583333333333299</v>
      </c>
      <c r="C175" t="s">
        <v>87</v>
      </c>
      <c r="D175" t="s">
        <v>164</v>
      </c>
      <c r="E175" t="s">
        <v>55</v>
      </c>
      <c r="F175">
        <v>25.230000000000004</v>
      </c>
      <c r="G175">
        <v>28.51</v>
      </c>
      <c r="H175">
        <v>22.58</v>
      </c>
      <c r="I175" s="85">
        <v>22.38</v>
      </c>
      <c r="J175" s="26">
        <v>51.09</v>
      </c>
      <c r="K175" s="26">
        <v>25.86</v>
      </c>
      <c r="N175" s="66">
        <f t="shared" si="4"/>
        <v>0</v>
      </c>
    </row>
    <row r="176" spans="1:14" x14ac:dyDescent="0.3">
      <c r="A176" s="42">
        <v>45420</v>
      </c>
      <c r="B176" s="53">
        <v>0.34930555555555598</v>
      </c>
      <c r="C176" t="s">
        <v>87</v>
      </c>
      <c r="D176" t="s">
        <v>110</v>
      </c>
      <c r="E176" t="s">
        <v>55</v>
      </c>
      <c r="F176">
        <v>22.310000000000002</v>
      </c>
      <c r="G176">
        <v>29.79</v>
      </c>
      <c r="H176">
        <v>19.489999999999998</v>
      </c>
      <c r="I176" s="85">
        <v>21.1</v>
      </c>
      <c r="J176" s="26">
        <v>49.28</v>
      </c>
      <c r="K176" s="26">
        <v>26.97</v>
      </c>
      <c r="N176" s="66">
        <f t="shared" si="4"/>
        <v>0</v>
      </c>
    </row>
    <row r="177" spans="1:14" x14ac:dyDescent="0.3">
      <c r="A177" s="42">
        <v>45420</v>
      </c>
      <c r="B177" s="53">
        <v>0.35347222222222202</v>
      </c>
      <c r="C177" t="s">
        <v>87</v>
      </c>
      <c r="D177" t="s">
        <v>109</v>
      </c>
      <c r="E177" t="s">
        <v>55</v>
      </c>
      <c r="F177">
        <v>27.45</v>
      </c>
      <c r="G177">
        <v>31.45</v>
      </c>
      <c r="H177">
        <v>22.98</v>
      </c>
      <c r="I177" s="85">
        <v>28.38</v>
      </c>
      <c r="J177" s="26">
        <v>54.43</v>
      </c>
      <c r="K177" s="26">
        <v>26.98</v>
      </c>
      <c r="N177" s="66">
        <f t="shared" si="4"/>
        <v>0</v>
      </c>
    </row>
    <row r="178" spans="1:14" x14ac:dyDescent="0.3">
      <c r="A178" s="42">
        <v>45420</v>
      </c>
      <c r="B178" s="53">
        <v>0.358333333333333</v>
      </c>
      <c r="C178" t="s">
        <v>87</v>
      </c>
      <c r="D178" t="s">
        <v>138</v>
      </c>
      <c r="E178" t="s">
        <v>55</v>
      </c>
      <c r="F178">
        <v>19.640000000000004</v>
      </c>
      <c r="G178">
        <v>27.9</v>
      </c>
      <c r="H178">
        <v>18.190000000000001</v>
      </c>
      <c r="I178" s="85">
        <v>18.46</v>
      </c>
      <c r="J178" s="26">
        <v>46.09</v>
      </c>
      <c r="K178" s="26">
        <v>26.45</v>
      </c>
      <c r="N178" s="66">
        <f t="shared" si="4"/>
        <v>0</v>
      </c>
    </row>
    <row r="179" spans="1:14" x14ac:dyDescent="0.3">
      <c r="A179" s="42">
        <v>45420</v>
      </c>
      <c r="B179" s="53">
        <v>0.36249999999999999</v>
      </c>
      <c r="C179" t="s">
        <v>87</v>
      </c>
      <c r="D179" t="s">
        <v>169</v>
      </c>
      <c r="E179" t="s">
        <v>55</v>
      </c>
      <c r="F179">
        <v>23.859999999999996</v>
      </c>
      <c r="G179">
        <v>32.56</v>
      </c>
      <c r="H179">
        <v>17.239999999999998</v>
      </c>
      <c r="I179" s="85">
        <v>22.18</v>
      </c>
      <c r="J179" s="26">
        <v>49.8</v>
      </c>
      <c r="K179" s="26">
        <v>25.94</v>
      </c>
      <c r="N179" s="66">
        <f t="shared" si="4"/>
        <v>0</v>
      </c>
    </row>
    <row r="180" spans="1:14" x14ac:dyDescent="0.3">
      <c r="A180" s="42">
        <v>45420</v>
      </c>
      <c r="B180" s="53">
        <v>0.36875000000000002</v>
      </c>
      <c r="C180" t="s">
        <v>87</v>
      </c>
      <c r="D180" t="s">
        <v>108</v>
      </c>
      <c r="E180" t="s">
        <v>55</v>
      </c>
      <c r="F180">
        <v>19.77</v>
      </c>
      <c r="G180">
        <v>29.14</v>
      </c>
      <c r="H180">
        <v>17.54</v>
      </c>
      <c r="I180" s="85">
        <v>17.8</v>
      </c>
      <c r="J180" s="26">
        <v>46.68</v>
      </c>
      <c r="K180" s="26">
        <v>26.91</v>
      </c>
      <c r="N180" s="66">
        <f t="shared" si="4"/>
        <v>0</v>
      </c>
    </row>
    <row r="181" spans="1:14" x14ac:dyDescent="0.3">
      <c r="A181" s="42">
        <v>45420</v>
      </c>
      <c r="B181" s="53">
        <v>0.37361111111111101</v>
      </c>
      <c r="C181" t="s">
        <v>87</v>
      </c>
      <c r="D181" t="s">
        <v>74</v>
      </c>
      <c r="E181" t="s">
        <v>55</v>
      </c>
      <c r="F181">
        <v>19.39</v>
      </c>
      <c r="G181">
        <v>28.85</v>
      </c>
      <c r="H181">
        <v>18.57</v>
      </c>
      <c r="I181" s="85">
        <v>21.66</v>
      </c>
      <c r="J181" s="26">
        <v>47.42</v>
      </c>
      <c r="K181" s="26">
        <v>28.03</v>
      </c>
      <c r="N181" s="66">
        <f t="shared" si="4"/>
        <v>0</v>
      </c>
    </row>
    <row r="182" spans="1:14" x14ac:dyDescent="0.3">
      <c r="A182" s="42">
        <v>45420</v>
      </c>
      <c r="B182" s="53">
        <v>0.422916666666667</v>
      </c>
      <c r="C182" t="s">
        <v>87</v>
      </c>
      <c r="D182" t="s">
        <v>88</v>
      </c>
      <c r="E182" t="s">
        <v>55</v>
      </c>
      <c r="F182">
        <v>26.449999999999996</v>
      </c>
      <c r="G182">
        <v>32.85</v>
      </c>
      <c r="H182">
        <v>21.31</v>
      </c>
      <c r="I182" s="85">
        <v>26.14</v>
      </c>
      <c r="J182" s="26">
        <v>54.16</v>
      </c>
      <c r="K182" s="26">
        <v>27.71</v>
      </c>
      <c r="N182" s="66">
        <f t="shared" si="4"/>
        <v>0</v>
      </c>
    </row>
    <row r="183" spans="1:14" x14ac:dyDescent="0.3">
      <c r="A183" s="42">
        <v>45420</v>
      </c>
      <c r="B183" s="53">
        <v>0.51666666666666705</v>
      </c>
      <c r="C183" t="s">
        <v>87</v>
      </c>
      <c r="D183" t="s">
        <v>56</v>
      </c>
      <c r="E183" t="s">
        <v>55</v>
      </c>
      <c r="F183">
        <v>23.79</v>
      </c>
      <c r="G183">
        <v>27.5</v>
      </c>
      <c r="H183">
        <v>23.19</v>
      </c>
      <c r="I183" s="85">
        <v>23.28</v>
      </c>
      <c r="J183" s="26">
        <v>50.69</v>
      </c>
      <c r="K183" s="26">
        <v>26.9</v>
      </c>
      <c r="N183" s="66">
        <f t="shared" si="4"/>
        <v>0</v>
      </c>
    </row>
    <row r="184" spans="1:14" x14ac:dyDescent="0.3">
      <c r="A184" s="42">
        <v>45420</v>
      </c>
      <c r="B184" s="53">
        <v>0.52013888888888904</v>
      </c>
      <c r="C184" t="s">
        <v>87</v>
      </c>
      <c r="D184" t="s">
        <v>137</v>
      </c>
      <c r="E184" t="s">
        <v>55</v>
      </c>
      <c r="F184">
        <v>23.84</v>
      </c>
      <c r="G184">
        <v>28.99</v>
      </c>
      <c r="H184">
        <v>22.51</v>
      </c>
      <c r="I184" s="85">
        <v>25.24</v>
      </c>
      <c r="J184" s="26">
        <v>51.5</v>
      </c>
      <c r="K184" s="26">
        <v>27.66</v>
      </c>
      <c r="N184" s="66">
        <f t="shared" si="4"/>
        <v>0</v>
      </c>
    </row>
    <row r="185" spans="1:14" x14ac:dyDescent="0.3">
      <c r="A185" s="42">
        <v>45420</v>
      </c>
      <c r="B185" s="53">
        <v>0.52986111111111101</v>
      </c>
      <c r="C185" t="s">
        <v>87</v>
      </c>
      <c r="D185" t="s">
        <v>124</v>
      </c>
      <c r="E185" t="s">
        <v>55</v>
      </c>
      <c r="F185">
        <v>18.970000000000002</v>
      </c>
      <c r="G185">
        <v>28.17</v>
      </c>
      <c r="H185">
        <v>19.03</v>
      </c>
      <c r="I185" s="85">
        <v>20.16</v>
      </c>
      <c r="J185" s="26">
        <v>47.2</v>
      </c>
      <c r="K185" s="26">
        <v>28.23</v>
      </c>
      <c r="N185" s="66">
        <f t="shared" si="4"/>
        <v>0</v>
      </c>
    </row>
    <row r="186" spans="1:14" x14ac:dyDescent="0.3">
      <c r="A186" s="42">
        <v>45420</v>
      </c>
      <c r="B186" s="53">
        <v>0.53888888888888897</v>
      </c>
      <c r="C186" t="s">
        <v>87</v>
      </c>
      <c r="D186" t="s">
        <v>129</v>
      </c>
      <c r="E186" t="s">
        <v>55</v>
      </c>
      <c r="F186">
        <v>23.989999999999995</v>
      </c>
      <c r="G186">
        <v>29.6</v>
      </c>
      <c r="H186">
        <v>21.56</v>
      </c>
      <c r="I186" s="85">
        <v>27.16</v>
      </c>
      <c r="J186" s="26">
        <v>51.16</v>
      </c>
      <c r="K186" s="26">
        <v>27.17</v>
      </c>
      <c r="N186" s="66">
        <f t="shared" si="4"/>
        <v>0</v>
      </c>
    </row>
    <row r="187" spans="1:14" x14ac:dyDescent="0.3">
      <c r="A187" s="42">
        <v>45420</v>
      </c>
      <c r="B187" s="53">
        <v>0.54444444444444395</v>
      </c>
      <c r="C187" t="s">
        <v>87</v>
      </c>
      <c r="D187" t="s">
        <v>109</v>
      </c>
      <c r="E187" t="s">
        <v>55</v>
      </c>
      <c r="F187">
        <v>20.500000000000004</v>
      </c>
      <c r="G187">
        <v>30.22</v>
      </c>
      <c r="H187">
        <v>17.260000000000002</v>
      </c>
      <c r="I187" s="85">
        <v>22.06</v>
      </c>
      <c r="J187" s="26">
        <v>47.480000000000004</v>
      </c>
      <c r="K187" s="26">
        <v>26.98</v>
      </c>
      <c r="N187" s="66">
        <f t="shared" si="4"/>
        <v>0</v>
      </c>
    </row>
    <row r="188" spans="1:14" x14ac:dyDescent="0.3">
      <c r="A188" s="42">
        <v>45420</v>
      </c>
      <c r="B188" s="53">
        <v>0.55972222222222201</v>
      </c>
      <c r="C188" t="s">
        <v>87</v>
      </c>
      <c r="D188" t="s">
        <v>138</v>
      </c>
      <c r="E188" t="s">
        <v>55</v>
      </c>
      <c r="F188">
        <v>20.760000000000005</v>
      </c>
      <c r="G188">
        <v>27.27</v>
      </c>
      <c r="H188">
        <v>20.96</v>
      </c>
      <c r="I188" s="85">
        <v>21.42</v>
      </c>
      <c r="J188" s="26">
        <v>48.230000000000004</v>
      </c>
      <c r="K188" s="26">
        <v>27.47</v>
      </c>
      <c r="N188" s="66">
        <f t="shared" si="4"/>
        <v>0</v>
      </c>
    </row>
    <row r="189" spans="1:14" x14ac:dyDescent="0.3">
      <c r="A189" s="42">
        <v>45420</v>
      </c>
      <c r="B189" s="53">
        <v>0.56458333333333299</v>
      </c>
      <c r="C189" t="s">
        <v>87</v>
      </c>
      <c r="D189" t="s">
        <v>108</v>
      </c>
      <c r="E189" t="s">
        <v>55</v>
      </c>
      <c r="F189">
        <v>25.5</v>
      </c>
      <c r="G189">
        <v>32.67</v>
      </c>
      <c r="H189">
        <v>20.05</v>
      </c>
      <c r="I189" s="85">
        <v>26.62</v>
      </c>
      <c r="J189" s="26">
        <v>52.72</v>
      </c>
      <c r="K189" s="26">
        <v>27.22</v>
      </c>
      <c r="N189" s="66">
        <f t="shared" si="4"/>
        <v>0</v>
      </c>
    </row>
    <row r="190" spans="1:14" x14ac:dyDescent="0.3">
      <c r="A190" s="42">
        <v>45420</v>
      </c>
      <c r="B190" s="53">
        <v>0.60416666666666696</v>
      </c>
      <c r="C190" t="s">
        <v>87</v>
      </c>
      <c r="D190" t="s">
        <v>169</v>
      </c>
      <c r="E190" t="s">
        <v>55</v>
      </c>
      <c r="F190">
        <v>24.339999999999996</v>
      </c>
      <c r="G190">
        <v>30.5</v>
      </c>
      <c r="H190">
        <v>20.8</v>
      </c>
      <c r="I190" s="85">
        <v>25.52</v>
      </c>
      <c r="J190" s="26">
        <v>51.3</v>
      </c>
      <c r="K190" s="26">
        <v>26.96</v>
      </c>
      <c r="N190" s="66">
        <f t="shared" si="4"/>
        <v>0</v>
      </c>
    </row>
    <row r="191" spans="1:14" x14ac:dyDescent="0.3">
      <c r="A191" s="42">
        <v>45420</v>
      </c>
      <c r="B191" s="53">
        <v>0.60833333333333295</v>
      </c>
      <c r="C191" t="s">
        <v>87</v>
      </c>
      <c r="D191" t="s">
        <v>130</v>
      </c>
      <c r="E191" t="s">
        <v>55</v>
      </c>
      <c r="F191">
        <v>17.32</v>
      </c>
      <c r="G191">
        <v>26.34</v>
      </c>
      <c r="H191">
        <v>17.63</v>
      </c>
      <c r="I191" s="85">
        <v>15.72</v>
      </c>
      <c r="J191" s="26">
        <v>43.97</v>
      </c>
      <c r="K191" s="26">
        <v>26.65</v>
      </c>
      <c r="N191" s="66">
        <f t="shared" si="4"/>
        <v>0</v>
      </c>
    </row>
    <row r="192" spans="1:14" x14ac:dyDescent="0.3">
      <c r="A192" s="42">
        <v>45420</v>
      </c>
      <c r="B192" s="53">
        <v>0.61388888888888904</v>
      </c>
      <c r="C192" t="s">
        <v>87</v>
      </c>
      <c r="D192" t="s">
        <v>88</v>
      </c>
      <c r="E192" t="s">
        <v>55</v>
      </c>
      <c r="F192">
        <v>24.320000000000004</v>
      </c>
      <c r="G192">
        <v>28.26</v>
      </c>
      <c r="H192">
        <v>24.08</v>
      </c>
      <c r="I192" s="26">
        <v>24.1</v>
      </c>
      <c r="J192" s="26">
        <v>52.34</v>
      </c>
      <c r="K192" s="26">
        <v>28.02</v>
      </c>
      <c r="N192" s="66">
        <f t="shared" si="4"/>
        <v>0</v>
      </c>
    </row>
    <row r="193" spans="1:14" x14ac:dyDescent="0.3">
      <c r="A193" s="42">
        <v>45421</v>
      </c>
      <c r="B193" s="53">
        <v>0.31388888888888899</v>
      </c>
      <c r="C193" t="s">
        <v>87</v>
      </c>
      <c r="D193" t="s">
        <v>56</v>
      </c>
      <c r="E193" t="s">
        <v>55</v>
      </c>
      <c r="F193">
        <v>21.490000000000002</v>
      </c>
      <c r="G193">
        <v>31.18</v>
      </c>
      <c r="H193">
        <v>17.21</v>
      </c>
      <c r="I193" s="85">
        <v>22.82</v>
      </c>
      <c r="J193" s="26">
        <v>48.39</v>
      </c>
      <c r="K193" s="26">
        <v>26.9</v>
      </c>
      <c r="N193" s="66">
        <f t="shared" si="4"/>
        <v>0</v>
      </c>
    </row>
    <row r="194" spans="1:14" x14ac:dyDescent="0.3">
      <c r="A194" s="42">
        <v>45421</v>
      </c>
      <c r="B194" s="53">
        <v>0.31666666666666698</v>
      </c>
      <c r="C194" t="s">
        <v>87</v>
      </c>
      <c r="D194" t="s">
        <v>137</v>
      </c>
      <c r="E194" t="s">
        <v>55</v>
      </c>
      <c r="F194">
        <v>20.640000000000004</v>
      </c>
      <c r="G194">
        <v>29.48</v>
      </c>
      <c r="H194">
        <v>18.14</v>
      </c>
      <c r="I194" s="85">
        <v>21.98</v>
      </c>
      <c r="J194" s="26">
        <v>47.620000000000005</v>
      </c>
      <c r="K194" s="26">
        <v>26.98</v>
      </c>
      <c r="N194" s="66">
        <f t="shared" si="4"/>
        <v>0</v>
      </c>
    </row>
    <row r="195" spans="1:14" x14ac:dyDescent="0.3">
      <c r="A195" s="42">
        <v>45421</v>
      </c>
      <c r="B195" s="53">
        <v>0.32638888888888901</v>
      </c>
      <c r="C195" t="s">
        <v>87</v>
      </c>
      <c r="D195" t="s">
        <v>130</v>
      </c>
      <c r="E195" t="s">
        <v>55</v>
      </c>
      <c r="F195">
        <v>21.28</v>
      </c>
      <c r="G195">
        <v>25.65</v>
      </c>
      <c r="H195">
        <v>22.28</v>
      </c>
      <c r="I195" s="85">
        <v>23.14</v>
      </c>
      <c r="J195" s="26">
        <v>47.93</v>
      </c>
      <c r="K195" s="26">
        <v>26.65</v>
      </c>
      <c r="N195" s="66">
        <f t="shared" si="4"/>
        <v>0</v>
      </c>
    </row>
    <row r="196" spans="1:14" x14ac:dyDescent="0.3">
      <c r="A196" s="42">
        <v>45421</v>
      </c>
      <c r="B196" s="53">
        <v>0.33263888888888898</v>
      </c>
      <c r="C196" t="s">
        <v>87</v>
      </c>
      <c r="D196" t="s">
        <v>124</v>
      </c>
      <c r="E196" t="s">
        <v>55</v>
      </c>
      <c r="F196">
        <v>19.289999999999996</v>
      </c>
      <c r="G196">
        <v>29.38</v>
      </c>
      <c r="H196">
        <v>17.920000000000002</v>
      </c>
      <c r="I196" s="85">
        <v>20.94</v>
      </c>
      <c r="J196" s="26">
        <v>47.3</v>
      </c>
      <c r="K196" s="26">
        <v>28.01</v>
      </c>
      <c r="N196" s="66">
        <f t="shared" si="4"/>
        <v>0</v>
      </c>
    </row>
    <row r="197" spans="1:14" x14ac:dyDescent="0.3">
      <c r="A197" s="42">
        <v>45421</v>
      </c>
      <c r="B197" s="53">
        <v>0.33611111111111103</v>
      </c>
      <c r="C197" t="s">
        <v>87</v>
      </c>
      <c r="D197" t="s">
        <v>74</v>
      </c>
      <c r="E197" t="s">
        <v>55</v>
      </c>
      <c r="F197">
        <v>19.48</v>
      </c>
      <c r="G197">
        <v>28.18</v>
      </c>
      <c r="H197">
        <v>18</v>
      </c>
      <c r="I197" s="85">
        <v>23.98</v>
      </c>
      <c r="J197" s="26">
        <v>46.18</v>
      </c>
      <c r="K197" s="26">
        <v>26.7</v>
      </c>
      <c r="N197" s="66">
        <f t="shared" si="4"/>
        <v>0</v>
      </c>
    </row>
    <row r="198" spans="1:14" x14ac:dyDescent="0.3">
      <c r="A198" s="42">
        <v>45421</v>
      </c>
      <c r="B198" s="53">
        <v>0.33888888888888902</v>
      </c>
      <c r="C198" t="s">
        <v>87</v>
      </c>
      <c r="D198" t="s">
        <v>129</v>
      </c>
      <c r="E198" t="s">
        <v>55</v>
      </c>
      <c r="F198">
        <v>26.449999999999996</v>
      </c>
      <c r="G198">
        <v>28.88</v>
      </c>
      <c r="H198">
        <v>23.72</v>
      </c>
      <c r="I198" s="85">
        <v>28.86</v>
      </c>
      <c r="J198" s="26">
        <v>52.599999999999994</v>
      </c>
      <c r="K198" s="26">
        <v>26.15</v>
      </c>
      <c r="N198" s="66">
        <f t="shared" si="4"/>
        <v>0</v>
      </c>
    </row>
    <row r="199" spans="1:14" x14ac:dyDescent="0.3">
      <c r="A199" s="42">
        <v>45421</v>
      </c>
      <c r="B199" s="53">
        <v>0.34583333333333299</v>
      </c>
      <c r="C199" t="s">
        <v>87</v>
      </c>
      <c r="D199" t="s">
        <v>138</v>
      </c>
      <c r="E199" t="s">
        <v>55</v>
      </c>
      <c r="F199">
        <v>21.05</v>
      </c>
      <c r="G199">
        <v>26.77</v>
      </c>
      <c r="H199">
        <v>21.44</v>
      </c>
      <c r="I199" s="85">
        <v>22.16</v>
      </c>
      <c r="J199" s="26">
        <v>48.21</v>
      </c>
      <c r="K199" s="26">
        <v>27.16</v>
      </c>
      <c r="N199" s="66">
        <f t="shared" si="4"/>
        <v>0</v>
      </c>
    </row>
    <row r="200" spans="1:14" x14ac:dyDescent="0.3">
      <c r="A200" s="42">
        <v>45421</v>
      </c>
      <c r="B200" s="53">
        <v>0.34861111111111098</v>
      </c>
      <c r="C200" t="s">
        <v>87</v>
      </c>
      <c r="D200" t="s">
        <v>164</v>
      </c>
      <c r="E200" t="s">
        <v>55</v>
      </c>
      <c r="F200">
        <v>16.3</v>
      </c>
      <c r="G200">
        <v>26.68</v>
      </c>
      <c r="H200">
        <v>16.350000000000001</v>
      </c>
      <c r="I200" s="85">
        <v>15.34</v>
      </c>
      <c r="J200" s="26">
        <v>43.03</v>
      </c>
      <c r="K200" s="26">
        <v>26.73</v>
      </c>
      <c r="N200" s="66">
        <f t="shared" si="4"/>
        <v>0</v>
      </c>
    </row>
    <row r="201" spans="1:14" x14ac:dyDescent="0.3">
      <c r="A201" s="42">
        <v>45421</v>
      </c>
      <c r="B201" s="53">
        <v>0.35138888888888897</v>
      </c>
      <c r="C201" t="s">
        <v>87</v>
      </c>
      <c r="D201" t="s">
        <v>108</v>
      </c>
      <c r="E201" t="s">
        <v>55</v>
      </c>
      <c r="F201">
        <v>29.670000000000005</v>
      </c>
      <c r="G201">
        <v>31.66</v>
      </c>
      <c r="H201">
        <v>24.21</v>
      </c>
      <c r="I201" s="85">
        <v>29.96</v>
      </c>
      <c r="J201" s="26">
        <v>55.870000000000005</v>
      </c>
      <c r="K201" s="26">
        <v>26.2</v>
      </c>
      <c r="N201" s="66">
        <f t="shared" si="4"/>
        <v>0</v>
      </c>
    </row>
    <row r="202" spans="1:14" x14ac:dyDescent="0.3">
      <c r="A202" s="42">
        <v>45421</v>
      </c>
      <c r="B202" s="53">
        <v>0.35416666666666702</v>
      </c>
      <c r="C202" t="s">
        <v>87</v>
      </c>
      <c r="D202" t="s">
        <v>110</v>
      </c>
      <c r="E202" t="s">
        <v>55</v>
      </c>
      <c r="F202">
        <v>19.21</v>
      </c>
      <c r="G202">
        <v>26.76</v>
      </c>
      <c r="H202">
        <v>19.98</v>
      </c>
      <c r="I202" s="85">
        <v>20.12</v>
      </c>
      <c r="J202" s="26">
        <v>46.74</v>
      </c>
      <c r="K202" s="26">
        <v>27.53</v>
      </c>
      <c r="N202" s="66">
        <f t="shared" si="4"/>
        <v>0</v>
      </c>
    </row>
    <row r="203" spans="1:14" x14ac:dyDescent="0.3">
      <c r="A203" s="42">
        <v>45421</v>
      </c>
      <c r="B203" s="53">
        <v>0.358333333333333</v>
      </c>
      <c r="C203" t="s">
        <v>87</v>
      </c>
      <c r="D203" t="s">
        <v>131</v>
      </c>
      <c r="E203" t="s">
        <v>55</v>
      </c>
      <c r="F203">
        <v>22.27</v>
      </c>
      <c r="G203">
        <v>26.13</v>
      </c>
      <c r="H203">
        <v>22.55</v>
      </c>
      <c r="I203" s="85">
        <v>22.36</v>
      </c>
      <c r="J203" s="26">
        <v>48.68</v>
      </c>
      <c r="K203" s="26">
        <v>26.41</v>
      </c>
      <c r="N203" s="66">
        <f t="shared" si="4"/>
        <v>0</v>
      </c>
    </row>
    <row r="204" spans="1:14" x14ac:dyDescent="0.3">
      <c r="A204" s="42">
        <v>45421</v>
      </c>
      <c r="B204" s="53">
        <v>0.40416666666666701</v>
      </c>
      <c r="C204" t="s">
        <v>87</v>
      </c>
      <c r="D204" t="s">
        <v>169</v>
      </c>
      <c r="E204" t="s">
        <v>55</v>
      </c>
      <c r="F204">
        <v>19.819999999999997</v>
      </c>
      <c r="G204">
        <v>27.63</v>
      </c>
      <c r="H204">
        <v>18</v>
      </c>
      <c r="I204" s="85">
        <v>18</v>
      </c>
      <c r="J204" s="26">
        <v>45.629999999999995</v>
      </c>
      <c r="K204" s="26">
        <v>25.81</v>
      </c>
      <c r="N204" s="66">
        <f t="shared" si="4"/>
        <v>0</v>
      </c>
    </row>
    <row r="205" spans="1:14" x14ac:dyDescent="0.3">
      <c r="A205" s="42">
        <v>45421</v>
      </c>
      <c r="B205" s="53">
        <v>0.452777777777778</v>
      </c>
      <c r="C205" t="s">
        <v>87</v>
      </c>
      <c r="D205" t="s">
        <v>109</v>
      </c>
      <c r="E205" t="s">
        <v>55</v>
      </c>
      <c r="F205">
        <v>23.8</v>
      </c>
      <c r="G205">
        <v>30.59</v>
      </c>
      <c r="H205">
        <v>20.94</v>
      </c>
      <c r="I205" s="85">
        <v>24.58</v>
      </c>
      <c r="J205" s="26">
        <v>51.53</v>
      </c>
      <c r="K205" s="26">
        <v>27.73</v>
      </c>
      <c r="N205" s="66">
        <f t="shared" si="4"/>
        <v>0</v>
      </c>
    </row>
    <row r="206" spans="1:14" x14ac:dyDescent="0.3">
      <c r="A206" s="42">
        <v>45421</v>
      </c>
      <c r="B206" s="53">
        <v>0.499305555555556</v>
      </c>
      <c r="C206" t="s">
        <v>87</v>
      </c>
      <c r="D206" t="s">
        <v>137</v>
      </c>
      <c r="E206" t="s">
        <v>55</v>
      </c>
      <c r="F206">
        <v>19.550000000000004</v>
      </c>
      <c r="G206">
        <v>25.78</v>
      </c>
      <c r="H206">
        <v>20.100000000000001</v>
      </c>
      <c r="I206" s="85">
        <v>19.8</v>
      </c>
      <c r="J206" s="26">
        <v>45.88</v>
      </c>
      <c r="K206" s="26">
        <v>26.33</v>
      </c>
      <c r="N206" s="66">
        <f t="shared" si="4"/>
        <v>0</v>
      </c>
    </row>
    <row r="207" spans="1:14" x14ac:dyDescent="0.3">
      <c r="A207" s="42">
        <v>45421</v>
      </c>
      <c r="B207" s="53">
        <v>0.50277777777777799</v>
      </c>
      <c r="C207" t="s">
        <v>87</v>
      </c>
      <c r="D207" t="s">
        <v>56</v>
      </c>
      <c r="E207" t="s">
        <v>55</v>
      </c>
      <c r="F207">
        <v>22.310000000000002</v>
      </c>
      <c r="G207">
        <v>32.14</v>
      </c>
      <c r="H207">
        <v>17.07</v>
      </c>
      <c r="I207" s="85">
        <v>23.12</v>
      </c>
      <c r="J207" s="26">
        <v>49.21</v>
      </c>
      <c r="K207" s="26">
        <v>26.9</v>
      </c>
      <c r="N207" s="66">
        <f t="shared" si="4"/>
        <v>0</v>
      </c>
    </row>
    <row r="208" spans="1:14" x14ac:dyDescent="0.3">
      <c r="A208" s="42">
        <v>45421</v>
      </c>
      <c r="B208" s="53">
        <v>0.51249999999999996</v>
      </c>
      <c r="C208" t="s">
        <v>87</v>
      </c>
      <c r="D208" t="s">
        <v>130</v>
      </c>
      <c r="E208" t="s">
        <v>55</v>
      </c>
      <c r="F208">
        <v>21.26</v>
      </c>
      <c r="G208">
        <v>28.85</v>
      </c>
      <c r="H208">
        <v>18.5</v>
      </c>
      <c r="I208" s="85">
        <v>23.82</v>
      </c>
      <c r="J208" s="26">
        <v>47.35</v>
      </c>
      <c r="K208" s="26">
        <v>26.09</v>
      </c>
      <c r="N208" s="66">
        <f t="shared" si="4"/>
        <v>0</v>
      </c>
    </row>
    <row r="209" spans="1:14" x14ac:dyDescent="0.3">
      <c r="A209" s="42">
        <v>45421</v>
      </c>
      <c r="B209" s="53">
        <v>0.56736111111111098</v>
      </c>
      <c r="C209" t="s">
        <v>87</v>
      </c>
      <c r="D209" t="s">
        <v>88</v>
      </c>
      <c r="E209" t="s">
        <v>55</v>
      </c>
      <c r="F209">
        <v>20.239999999999998</v>
      </c>
      <c r="G209">
        <v>31.43</v>
      </c>
      <c r="H209">
        <v>16.829999999999998</v>
      </c>
      <c r="I209" s="85">
        <v>20.94</v>
      </c>
      <c r="J209" s="26">
        <v>48.26</v>
      </c>
      <c r="K209" s="26">
        <v>28.02</v>
      </c>
      <c r="N209" s="66">
        <f t="shared" si="4"/>
        <v>0</v>
      </c>
    </row>
    <row r="210" spans="1:14" x14ac:dyDescent="0.3">
      <c r="A210" s="42">
        <v>45421</v>
      </c>
      <c r="B210" s="53">
        <v>0.593055555555556</v>
      </c>
      <c r="C210" t="s">
        <v>87</v>
      </c>
      <c r="D210" t="s">
        <v>131</v>
      </c>
      <c r="E210" t="s">
        <v>55</v>
      </c>
      <c r="F210">
        <v>20.740000000000006</v>
      </c>
      <c r="G210">
        <v>28.66</v>
      </c>
      <c r="H210">
        <v>18.82</v>
      </c>
      <c r="I210" s="85">
        <v>24.08</v>
      </c>
      <c r="J210" s="26">
        <v>47.480000000000004</v>
      </c>
      <c r="K210" s="26">
        <v>26.74</v>
      </c>
      <c r="N210" s="66">
        <f t="shared" si="4"/>
        <v>0</v>
      </c>
    </row>
    <row r="211" spans="1:14" x14ac:dyDescent="0.3">
      <c r="A211" s="42">
        <v>45422</v>
      </c>
      <c r="B211" s="53">
        <v>0.31111111111111101</v>
      </c>
      <c r="C211" t="s">
        <v>87</v>
      </c>
      <c r="D211" t="s">
        <v>130</v>
      </c>
      <c r="E211" t="s">
        <v>55</v>
      </c>
      <c r="F211">
        <v>25.68</v>
      </c>
      <c r="G211">
        <v>29.92</v>
      </c>
      <c r="H211">
        <v>22.72</v>
      </c>
      <c r="I211" s="85">
        <v>27.14</v>
      </c>
      <c r="J211" s="26">
        <v>52.64</v>
      </c>
      <c r="K211" s="26">
        <v>26.96</v>
      </c>
      <c r="N211" s="66">
        <f t="shared" si="4"/>
        <v>0</v>
      </c>
    </row>
    <row r="212" spans="1:14" x14ac:dyDescent="0.3">
      <c r="A212" s="42">
        <v>45422</v>
      </c>
      <c r="B212" s="53">
        <v>0.31874999999999998</v>
      </c>
      <c r="C212" t="s">
        <v>87</v>
      </c>
      <c r="D212" t="s">
        <v>131</v>
      </c>
      <c r="E212" t="s">
        <v>55</v>
      </c>
      <c r="F212">
        <v>15.910000000000004</v>
      </c>
      <c r="G212">
        <v>26.42</v>
      </c>
      <c r="H212">
        <v>17.57</v>
      </c>
      <c r="I212" s="85">
        <v>16.98</v>
      </c>
      <c r="J212" s="26">
        <v>43.99</v>
      </c>
      <c r="K212" s="26">
        <v>28.08</v>
      </c>
      <c r="N212" s="66">
        <f t="shared" si="4"/>
        <v>0</v>
      </c>
    </row>
    <row r="213" spans="1:14" x14ac:dyDescent="0.3">
      <c r="A213" s="42">
        <v>45422</v>
      </c>
      <c r="B213" s="53">
        <v>0.32083333333333303</v>
      </c>
      <c r="C213" t="s">
        <v>87</v>
      </c>
      <c r="D213" t="s">
        <v>56</v>
      </c>
      <c r="E213" t="s">
        <v>55</v>
      </c>
      <c r="F213">
        <v>28.619999999999997</v>
      </c>
      <c r="G213">
        <v>32.369999999999997</v>
      </c>
      <c r="H213">
        <v>23.15</v>
      </c>
      <c r="I213" s="85">
        <v>27.72</v>
      </c>
      <c r="J213" s="26">
        <v>55.519999999999996</v>
      </c>
      <c r="K213" s="26">
        <v>26.9</v>
      </c>
      <c r="N213" s="66">
        <f t="shared" si="4"/>
        <v>0</v>
      </c>
    </row>
    <row r="214" spans="1:14" x14ac:dyDescent="0.3">
      <c r="A214" s="42">
        <v>45422</v>
      </c>
      <c r="B214" s="53">
        <v>0.32430555555555601</v>
      </c>
      <c r="C214" t="s">
        <v>87</v>
      </c>
      <c r="D214" t="s">
        <v>137</v>
      </c>
      <c r="E214" t="s">
        <v>55</v>
      </c>
      <c r="F214">
        <v>25.49</v>
      </c>
      <c r="G214">
        <v>30.16</v>
      </c>
      <c r="H214">
        <v>22.31</v>
      </c>
      <c r="I214" s="85">
        <v>24.38</v>
      </c>
      <c r="J214" s="26">
        <v>52.47</v>
      </c>
      <c r="K214" s="26">
        <v>26.98</v>
      </c>
      <c r="N214" s="66">
        <f t="shared" si="4"/>
        <v>0</v>
      </c>
    </row>
    <row r="215" spans="1:14" x14ac:dyDescent="0.3">
      <c r="A215" s="42">
        <v>45422</v>
      </c>
      <c r="B215" s="53">
        <v>0.327083333333333</v>
      </c>
      <c r="C215" t="s">
        <v>87</v>
      </c>
      <c r="D215" t="s">
        <v>129</v>
      </c>
      <c r="E215" t="s">
        <v>55</v>
      </c>
      <c r="F215">
        <v>22.650000000000002</v>
      </c>
      <c r="G215">
        <v>28.98</v>
      </c>
      <c r="H215">
        <v>21.86</v>
      </c>
      <c r="I215" s="85">
        <v>24.52</v>
      </c>
      <c r="J215" s="26">
        <v>50.84</v>
      </c>
      <c r="K215" s="26">
        <v>28.19</v>
      </c>
      <c r="N215" s="66">
        <f t="shared" si="4"/>
        <v>0</v>
      </c>
    </row>
    <row r="216" spans="1:14" x14ac:dyDescent="0.3">
      <c r="A216" s="42">
        <v>45422</v>
      </c>
      <c r="B216" s="53">
        <v>0.32986111111111099</v>
      </c>
      <c r="C216" t="s">
        <v>87</v>
      </c>
      <c r="D216" t="s">
        <v>88</v>
      </c>
      <c r="E216" t="s">
        <v>55</v>
      </c>
      <c r="F216">
        <v>22</v>
      </c>
      <c r="G216">
        <v>32.01</v>
      </c>
      <c r="H216">
        <v>16.989999999999998</v>
      </c>
      <c r="I216" s="85">
        <v>22.08</v>
      </c>
      <c r="J216" s="26">
        <v>49</v>
      </c>
      <c r="K216" s="26">
        <v>27</v>
      </c>
      <c r="N216" s="66">
        <f t="shared" si="4"/>
        <v>0</v>
      </c>
    </row>
    <row r="217" spans="1:14" x14ac:dyDescent="0.3">
      <c r="A217" s="42">
        <v>45422</v>
      </c>
      <c r="B217" s="53">
        <v>0.33194444444444399</v>
      </c>
      <c r="C217" t="s">
        <v>87</v>
      </c>
      <c r="D217" t="s">
        <v>109</v>
      </c>
      <c r="E217" t="s">
        <v>55</v>
      </c>
      <c r="F217">
        <v>22.3</v>
      </c>
      <c r="G217">
        <v>31.04</v>
      </c>
      <c r="H217">
        <v>18.239999999999998</v>
      </c>
      <c r="I217" s="85">
        <v>23.58</v>
      </c>
      <c r="J217" s="26">
        <v>49.28</v>
      </c>
      <c r="K217" s="26">
        <v>26.98</v>
      </c>
      <c r="N217" s="66">
        <f t="shared" si="4"/>
        <v>0</v>
      </c>
    </row>
    <row r="218" spans="1:14" x14ac:dyDescent="0.3">
      <c r="A218" s="42">
        <v>45422</v>
      </c>
      <c r="B218" s="53">
        <v>0.33541666666666697</v>
      </c>
      <c r="C218" t="s">
        <v>87</v>
      </c>
      <c r="D218" t="s">
        <v>138</v>
      </c>
      <c r="E218" t="s">
        <v>55</v>
      </c>
      <c r="F218">
        <v>23.51</v>
      </c>
      <c r="G218">
        <v>27.62</v>
      </c>
      <c r="H218">
        <v>22.19</v>
      </c>
      <c r="I218" s="85">
        <v>23.46</v>
      </c>
      <c r="J218" s="26">
        <v>49.81</v>
      </c>
      <c r="K218" s="26">
        <v>26.3</v>
      </c>
      <c r="N218" s="66">
        <f t="shared" si="4"/>
        <v>0</v>
      </c>
    </row>
    <row r="219" spans="1:14" x14ac:dyDescent="0.3">
      <c r="A219" s="42">
        <v>45422</v>
      </c>
      <c r="B219" s="53">
        <v>0.343055555555556</v>
      </c>
      <c r="C219" t="s">
        <v>87</v>
      </c>
      <c r="D219" t="s">
        <v>108</v>
      </c>
      <c r="E219" t="s">
        <v>55</v>
      </c>
      <c r="F219">
        <v>28.149999999999995</v>
      </c>
      <c r="G219">
        <v>32.86</v>
      </c>
      <c r="H219">
        <v>22.05</v>
      </c>
      <c r="I219" s="85">
        <v>27.5</v>
      </c>
      <c r="J219" s="26">
        <v>54.91</v>
      </c>
      <c r="K219" s="26">
        <v>26.76</v>
      </c>
      <c r="N219" s="66">
        <f t="shared" si="4"/>
        <v>0</v>
      </c>
    </row>
    <row r="220" spans="1:14" x14ac:dyDescent="0.3">
      <c r="A220" s="42">
        <v>45422</v>
      </c>
      <c r="B220" s="53">
        <v>0.34652777777777799</v>
      </c>
      <c r="C220" t="s">
        <v>87</v>
      </c>
      <c r="D220" t="s">
        <v>169</v>
      </c>
      <c r="E220" t="s">
        <v>55</v>
      </c>
      <c r="F220">
        <v>22.460000000000004</v>
      </c>
      <c r="G220">
        <v>31.44</v>
      </c>
      <c r="H220">
        <v>16.96</v>
      </c>
      <c r="I220" s="85">
        <v>22.74</v>
      </c>
      <c r="J220" s="26">
        <v>48.400000000000006</v>
      </c>
      <c r="K220" s="26">
        <v>25.94</v>
      </c>
      <c r="N220" s="66">
        <f t="shared" si="4"/>
        <v>0</v>
      </c>
    </row>
    <row r="221" spans="1:14" x14ac:dyDescent="0.3">
      <c r="A221" s="42">
        <v>45422</v>
      </c>
      <c r="B221" s="53">
        <v>0.35208333333333303</v>
      </c>
      <c r="C221" t="s">
        <v>87</v>
      </c>
      <c r="D221" t="s">
        <v>74</v>
      </c>
      <c r="E221" t="s">
        <v>55</v>
      </c>
      <c r="F221">
        <v>21.22</v>
      </c>
      <c r="G221">
        <v>29.81</v>
      </c>
      <c r="H221">
        <v>18.260000000000002</v>
      </c>
      <c r="I221" s="85">
        <v>23.66</v>
      </c>
      <c r="J221" s="26">
        <v>48.07</v>
      </c>
      <c r="K221" s="26">
        <v>26.85</v>
      </c>
      <c r="N221" s="66">
        <f t="shared" si="4"/>
        <v>0</v>
      </c>
    </row>
    <row r="222" spans="1:14" x14ac:dyDescent="0.3">
      <c r="A222" s="42">
        <v>45422</v>
      </c>
      <c r="B222" s="53">
        <v>0.35486111111111102</v>
      </c>
      <c r="C222" t="s">
        <v>87</v>
      </c>
      <c r="D222" t="s">
        <v>164</v>
      </c>
      <c r="E222" t="s">
        <v>55</v>
      </c>
      <c r="F222">
        <v>19.270000000000007</v>
      </c>
      <c r="G222">
        <v>28.01</v>
      </c>
      <c r="H222">
        <v>18.14</v>
      </c>
      <c r="I222" s="85">
        <v>20.079999999999998</v>
      </c>
      <c r="J222" s="26">
        <v>46.150000000000006</v>
      </c>
      <c r="K222" s="26">
        <v>26.88</v>
      </c>
      <c r="N222" s="66">
        <f t="shared" si="4"/>
        <v>0</v>
      </c>
    </row>
    <row r="223" spans="1:14" x14ac:dyDescent="0.3">
      <c r="A223" s="42">
        <v>45422</v>
      </c>
      <c r="B223" s="53">
        <v>0.35694444444444401</v>
      </c>
      <c r="C223" t="s">
        <v>87</v>
      </c>
      <c r="D223" t="s">
        <v>124</v>
      </c>
      <c r="E223" t="s">
        <v>55</v>
      </c>
      <c r="F223">
        <v>23.459999999999997</v>
      </c>
      <c r="G223">
        <v>30.08</v>
      </c>
      <c r="H223">
        <v>21.61</v>
      </c>
      <c r="I223" s="85">
        <v>23.96</v>
      </c>
      <c r="J223" s="26">
        <v>51.69</v>
      </c>
      <c r="K223" s="26">
        <v>28.23</v>
      </c>
      <c r="N223" s="66">
        <f t="shared" si="4"/>
        <v>0</v>
      </c>
    </row>
    <row r="224" spans="1:14" x14ac:dyDescent="0.3">
      <c r="A224" s="42">
        <v>45422</v>
      </c>
      <c r="B224" s="53">
        <v>0.50972222222222197</v>
      </c>
      <c r="C224" t="s">
        <v>87</v>
      </c>
      <c r="D224" t="s">
        <v>169</v>
      </c>
      <c r="E224" t="s">
        <v>55</v>
      </c>
      <c r="F224">
        <v>20.62</v>
      </c>
      <c r="G224">
        <v>26.05</v>
      </c>
      <c r="H224">
        <v>20.66</v>
      </c>
      <c r="I224" s="85">
        <v>19.559999999999999</v>
      </c>
      <c r="J224" s="26">
        <v>46.71</v>
      </c>
      <c r="K224" s="26">
        <v>26.09</v>
      </c>
      <c r="N224" s="66">
        <f t="shared" si="4"/>
        <v>0</v>
      </c>
    </row>
    <row r="225" spans="1:14" x14ac:dyDescent="0.3">
      <c r="A225" s="42">
        <v>45422</v>
      </c>
      <c r="B225" s="53">
        <v>0.51805555555555605</v>
      </c>
      <c r="C225" t="s">
        <v>87</v>
      </c>
      <c r="D225" t="s">
        <v>130</v>
      </c>
      <c r="E225" t="s">
        <v>55</v>
      </c>
      <c r="F225">
        <v>25.969999999999995</v>
      </c>
      <c r="G225">
        <v>28.23</v>
      </c>
      <c r="H225">
        <v>23.68</v>
      </c>
      <c r="I225" s="85">
        <v>24.64</v>
      </c>
      <c r="J225" s="26">
        <v>51.91</v>
      </c>
      <c r="K225" s="26">
        <v>25.94</v>
      </c>
      <c r="N225" s="66">
        <f t="shared" si="4"/>
        <v>0</v>
      </c>
    </row>
    <row r="226" spans="1:14" x14ac:dyDescent="0.3">
      <c r="A226" s="42">
        <v>45422</v>
      </c>
      <c r="B226" s="53">
        <v>0.53472222222222199</v>
      </c>
      <c r="C226" t="s">
        <v>87</v>
      </c>
      <c r="D226" t="s">
        <v>129</v>
      </c>
      <c r="E226" t="s">
        <v>55</v>
      </c>
      <c r="F226">
        <v>22.59</v>
      </c>
      <c r="G226">
        <v>29.11</v>
      </c>
      <c r="H226">
        <v>21.67</v>
      </c>
      <c r="I226" s="85">
        <v>25.82</v>
      </c>
      <c r="J226" s="26">
        <v>50.78</v>
      </c>
      <c r="K226" s="26">
        <v>28.19</v>
      </c>
      <c r="N226" s="66">
        <f t="shared" si="4"/>
        <v>0</v>
      </c>
    </row>
    <row r="227" spans="1:14" x14ac:dyDescent="0.3">
      <c r="A227" s="42">
        <v>45422</v>
      </c>
      <c r="B227" s="53">
        <v>0.54374999999999996</v>
      </c>
      <c r="C227" t="s">
        <v>87</v>
      </c>
      <c r="D227" t="s">
        <v>138</v>
      </c>
      <c r="E227" t="s">
        <v>55</v>
      </c>
      <c r="F227">
        <v>29.48</v>
      </c>
      <c r="G227">
        <v>32.79</v>
      </c>
      <c r="H227">
        <v>23.14</v>
      </c>
      <c r="I227" s="85">
        <v>31.48</v>
      </c>
      <c r="J227" s="26">
        <v>55.93</v>
      </c>
      <c r="K227" s="26">
        <v>26.45</v>
      </c>
      <c r="N227" s="66">
        <f t="shared" si="4"/>
        <v>0</v>
      </c>
    </row>
    <row r="228" spans="1:14" x14ac:dyDescent="0.3">
      <c r="A228" s="42">
        <v>45422</v>
      </c>
      <c r="B228" s="53">
        <v>0.55069444444444504</v>
      </c>
      <c r="C228" t="s">
        <v>87</v>
      </c>
      <c r="D228" t="s">
        <v>109</v>
      </c>
      <c r="E228" t="s">
        <v>55</v>
      </c>
      <c r="F228">
        <v>24.239999999999995</v>
      </c>
      <c r="G228">
        <v>31.81</v>
      </c>
      <c r="H228">
        <v>20.43</v>
      </c>
      <c r="I228" s="85">
        <v>25.26</v>
      </c>
      <c r="J228" s="26">
        <v>52.239999999999995</v>
      </c>
      <c r="K228" s="26">
        <v>28</v>
      </c>
      <c r="N228" s="66">
        <f t="shared" ref="N228:N239" si="5">M228/F228</f>
        <v>0</v>
      </c>
    </row>
    <row r="229" spans="1:14" x14ac:dyDescent="0.3">
      <c r="A229" s="42">
        <v>45422</v>
      </c>
      <c r="B229" s="53">
        <v>0.60694444444444395</v>
      </c>
      <c r="C229" t="s">
        <v>87</v>
      </c>
      <c r="D229" t="s">
        <v>124</v>
      </c>
      <c r="E229" t="s">
        <v>55</v>
      </c>
      <c r="F229">
        <v>23.13</v>
      </c>
      <c r="G229">
        <v>29.55</v>
      </c>
      <c r="H229">
        <v>21.81</v>
      </c>
      <c r="I229" s="85">
        <v>24.74</v>
      </c>
      <c r="J229" s="26">
        <v>51.36</v>
      </c>
      <c r="K229" s="26">
        <v>28.23</v>
      </c>
      <c r="N229" s="66">
        <f t="shared" si="5"/>
        <v>0</v>
      </c>
    </row>
    <row r="230" spans="1:14" x14ac:dyDescent="0.3">
      <c r="A230" s="42">
        <v>45422</v>
      </c>
      <c r="B230" s="53">
        <v>0.61041666666666705</v>
      </c>
      <c r="C230" t="s">
        <v>87</v>
      </c>
      <c r="D230" t="s">
        <v>164</v>
      </c>
      <c r="E230" t="s">
        <v>55</v>
      </c>
      <c r="F230">
        <v>25.86</v>
      </c>
      <c r="G230">
        <v>31.01</v>
      </c>
      <c r="H230">
        <v>21.63</v>
      </c>
      <c r="I230" s="85">
        <v>26.22</v>
      </c>
      <c r="J230" s="26">
        <v>52.64</v>
      </c>
      <c r="K230" s="26">
        <v>26.78</v>
      </c>
      <c r="N230" s="66">
        <f t="shared" si="5"/>
        <v>0</v>
      </c>
    </row>
    <row r="231" spans="1:14" x14ac:dyDescent="0.3">
      <c r="A231" s="42">
        <v>45422</v>
      </c>
      <c r="B231" s="53">
        <v>0.63402777777777797</v>
      </c>
      <c r="C231" t="s">
        <v>87</v>
      </c>
      <c r="D231" t="s">
        <v>88</v>
      </c>
      <c r="E231" t="s">
        <v>55</v>
      </c>
      <c r="F231">
        <v>24.279999999999994</v>
      </c>
      <c r="G231">
        <v>32.369999999999997</v>
      </c>
      <c r="H231">
        <v>20.079999999999998</v>
      </c>
      <c r="I231" s="85">
        <v>26.3</v>
      </c>
      <c r="J231" s="26">
        <v>52.449999999999996</v>
      </c>
      <c r="K231" s="26">
        <v>28.17</v>
      </c>
      <c r="N231" s="66">
        <f t="shared" si="5"/>
        <v>0</v>
      </c>
    </row>
    <row r="232" spans="1:14" x14ac:dyDescent="0.3">
      <c r="A232" s="42">
        <v>45423</v>
      </c>
      <c r="B232" s="53">
        <v>0.32986111111111099</v>
      </c>
      <c r="C232" t="s">
        <v>87</v>
      </c>
      <c r="D232" t="s">
        <v>137</v>
      </c>
      <c r="E232" t="s">
        <v>55</v>
      </c>
      <c r="F232">
        <v>21.2</v>
      </c>
      <c r="G232">
        <v>30.01</v>
      </c>
      <c r="H232">
        <v>18.850000000000001</v>
      </c>
      <c r="I232" s="85">
        <v>21.58</v>
      </c>
      <c r="J232" s="26">
        <v>48.86</v>
      </c>
      <c r="K232" s="26">
        <v>27.66</v>
      </c>
      <c r="N232" s="66">
        <f t="shared" si="5"/>
        <v>0</v>
      </c>
    </row>
    <row r="233" spans="1:14" x14ac:dyDescent="0.3">
      <c r="A233" s="42">
        <v>45423</v>
      </c>
      <c r="B233" s="53">
        <v>0.33888888888888902</v>
      </c>
      <c r="C233" t="s">
        <v>87</v>
      </c>
      <c r="D233" t="s">
        <v>109</v>
      </c>
      <c r="E233" t="s">
        <v>55</v>
      </c>
      <c r="F233">
        <v>25.46</v>
      </c>
      <c r="G233">
        <v>30.77</v>
      </c>
      <c r="H233">
        <v>22.69</v>
      </c>
      <c r="I233" s="85">
        <v>29.22</v>
      </c>
      <c r="J233" s="26">
        <v>53.46</v>
      </c>
      <c r="K233" s="26">
        <v>28</v>
      </c>
      <c r="N233" s="66">
        <f t="shared" si="5"/>
        <v>0</v>
      </c>
    </row>
    <row r="234" spans="1:14" x14ac:dyDescent="0.3">
      <c r="A234" s="42">
        <v>45423</v>
      </c>
      <c r="B234" s="53">
        <v>0.343055555555556</v>
      </c>
      <c r="C234" t="s">
        <v>87</v>
      </c>
      <c r="D234" t="s">
        <v>169</v>
      </c>
      <c r="E234" t="s">
        <v>55</v>
      </c>
      <c r="F234">
        <v>20.009999999999998</v>
      </c>
      <c r="G234">
        <v>28.99</v>
      </c>
      <c r="H234">
        <v>17.670000000000002</v>
      </c>
      <c r="I234" s="26">
        <v>21.28</v>
      </c>
      <c r="J234" s="26">
        <v>46.66</v>
      </c>
      <c r="K234" s="26">
        <v>26.65</v>
      </c>
      <c r="N234" s="66">
        <f t="shared" si="5"/>
        <v>0</v>
      </c>
    </row>
    <row r="235" spans="1:14" x14ac:dyDescent="0.3">
      <c r="A235" s="42">
        <v>45423</v>
      </c>
      <c r="B235" s="53">
        <v>0.34652777777777799</v>
      </c>
      <c r="C235" t="s">
        <v>87</v>
      </c>
      <c r="D235" t="s">
        <v>138</v>
      </c>
      <c r="E235" t="s">
        <v>55</v>
      </c>
      <c r="F235">
        <v>22.999999999999996</v>
      </c>
      <c r="G235">
        <v>32.29</v>
      </c>
      <c r="H235">
        <v>17.87</v>
      </c>
      <c r="I235" s="85">
        <v>23.62</v>
      </c>
      <c r="J235" s="26">
        <v>50.16</v>
      </c>
      <c r="K235" s="26">
        <v>27.16</v>
      </c>
      <c r="N235" s="66">
        <f t="shared" si="5"/>
        <v>0</v>
      </c>
    </row>
    <row r="236" spans="1:14" x14ac:dyDescent="0.3">
      <c r="A236" s="42">
        <v>45423</v>
      </c>
      <c r="B236" s="53">
        <v>0.34861111111111098</v>
      </c>
      <c r="C236" t="s">
        <v>87</v>
      </c>
      <c r="D236" t="s">
        <v>164</v>
      </c>
      <c r="E236" t="s">
        <v>55</v>
      </c>
      <c r="F236">
        <v>19.839999999999996</v>
      </c>
      <c r="G236">
        <v>27.42</v>
      </c>
      <c r="H236">
        <v>18.13</v>
      </c>
      <c r="I236" s="85">
        <v>17.239999999999998</v>
      </c>
      <c r="J236" s="26">
        <v>45.55</v>
      </c>
      <c r="K236" s="26">
        <v>25.71</v>
      </c>
      <c r="N236" s="66">
        <f t="shared" si="5"/>
        <v>0</v>
      </c>
    </row>
    <row r="237" spans="1:14" x14ac:dyDescent="0.3">
      <c r="A237" s="42">
        <v>45423</v>
      </c>
      <c r="B237" s="53">
        <v>0.35138888888888897</v>
      </c>
      <c r="C237" t="s">
        <v>87</v>
      </c>
      <c r="D237" t="s">
        <v>124</v>
      </c>
      <c r="E237" t="s">
        <v>55</v>
      </c>
      <c r="F237">
        <v>22.57</v>
      </c>
      <c r="G237">
        <v>32.08</v>
      </c>
      <c r="H237">
        <v>17.14</v>
      </c>
      <c r="I237" s="85">
        <v>23.82</v>
      </c>
      <c r="J237" s="26">
        <v>49.22</v>
      </c>
      <c r="K237" s="26">
        <v>26.65</v>
      </c>
      <c r="N237" s="66">
        <f t="shared" si="5"/>
        <v>0</v>
      </c>
    </row>
    <row r="238" spans="1:14" x14ac:dyDescent="0.3">
      <c r="A238" s="42">
        <v>45423</v>
      </c>
      <c r="B238" s="53">
        <v>0.35625000000000001</v>
      </c>
      <c r="C238" t="s">
        <v>87</v>
      </c>
      <c r="D238" t="s">
        <v>74</v>
      </c>
      <c r="E238" t="s">
        <v>55</v>
      </c>
      <c r="F238">
        <v>27.74</v>
      </c>
      <c r="G238">
        <v>32.049999999999997</v>
      </c>
      <c r="H238">
        <v>22.39</v>
      </c>
      <c r="I238" s="85">
        <v>26.46</v>
      </c>
      <c r="J238" s="26">
        <v>54.44</v>
      </c>
      <c r="K238" s="26">
        <v>26.7</v>
      </c>
      <c r="N238" s="66">
        <f t="shared" si="5"/>
        <v>0</v>
      </c>
    </row>
    <row r="239" spans="1:14" x14ac:dyDescent="0.3">
      <c r="A239" s="42">
        <v>45423</v>
      </c>
      <c r="B239" s="53">
        <v>0.359027777777778</v>
      </c>
      <c r="C239" t="s">
        <v>87</v>
      </c>
      <c r="D239" t="s">
        <v>130</v>
      </c>
      <c r="E239" t="s">
        <v>55</v>
      </c>
      <c r="F239">
        <v>22.270000000000003</v>
      </c>
      <c r="G239">
        <v>30.43</v>
      </c>
      <c r="H239">
        <v>18.8</v>
      </c>
      <c r="I239" s="85">
        <v>24.36</v>
      </c>
      <c r="J239" s="26">
        <v>49.230000000000004</v>
      </c>
      <c r="K239" s="26">
        <v>26.96</v>
      </c>
      <c r="N239" s="66">
        <f t="shared" si="5"/>
        <v>0</v>
      </c>
    </row>
    <row r="240" spans="1:14" x14ac:dyDescent="0.3">
      <c r="A240" s="42">
        <v>45423</v>
      </c>
      <c r="B240" s="53">
        <v>0.36180555555555599</v>
      </c>
      <c r="C240" t="s">
        <v>87</v>
      </c>
      <c r="D240" t="s">
        <v>131</v>
      </c>
      <c r="E240" t="s">
        <v>55</v>
      </c>
      <c r="F240">
        <v>28.360000000000003</v>
      </c>
      <c r="G240">
        <v>31.8</v>
      </c>
      <c r="H240">
        <v>23.12</v>
      </c>
      <c r="I240" s="85">
        <v>31</v>
      </c>
      <c r="J240" s="26">
        <v>54.92</v>
      </c>
      <c r="K240" s="26">
        <v>26.56</v>
      </c>
    </row>
    <row r="241" spans="1:11" x14ac:dyDescent="0.3">
      <c r="A241" s="42">
        <v>45423</v>
      </c>
      <c r="B241" s="53">
        <v>0.36527777777777798</v>
      </c>
      <c r="C241" t="s">
        <v>87</v>
      </c>
      <c r="D241" t="s">
        <v>129</v>
      </c>
      <c r="E241" t="s">
        <v>55</v>
      </c>
      <c r="F241">
        <v>23.129999999999995</v>
      </c>
      <c r="G241">
        <v>31.69</v>
      </c>
      <c r="H241">
        <v>18.61</v>
      </c>
      <c r="I241" s="85">
        <v>24.36</v>
      </c>
      <c r="J241" s="26">
        <v>50.3</v>
      </c>
      <c r="K241" s="26">
        <v>27.17</v>
      </c>
    </row>
    <row r="242" spans="1:11" x14ac:dyDescent="0.3">
      <c r="A242" s="42">
        <v>45423</v>
      </c>
      <c r="B242" s="53">
        <v>0.36875000000000002</v>
      </c>
      <c r="C242" t="s">
        <v>87</v>
      </c>
      <c r="D242" t="s">
        <v>108</v>
      </c>
      <c r="E242" t="s">
        <v>55</v>
      </c>
      <c r="F242">
        <v>22.040000000000006</v>
      </c>
      <c r="G242">
        <v>30.92</v>
      </c>
      <c r="H242">
        <v>18.59</v>
      </c>
      <c r="I242" s="85">
        <v>22.92</v>
      </c>
      <c r="J242" s="26">
        <v>49.510000000000005</v>
      </c>
      <c r="K242" s="26">
        <v>27.47</v>
      </c>
    </row>
    <row r="243" spans="1:11" x14ac:dyDescent="0.3">
      <c r="A243" s="42">
        <v>45423</v>
      </c>
      <c r="B243" s="53">
        <v>0.37083333333333302</v>
      </c>
      <c r="C243" t="s">
        <v>87</v>
      </c>
      <c r="D243" t="s">
        <v>125</v>
      </c>
      <c r="E243" t="s">
        <v>55</v>
      </c>
      <c r="F243">
        <v>23.110000000000007</v>
      </c>
      <c r="G243">
        <v>30.91</v>
      </c>
      <c r="H243">
        <v>20.350000000000001</v>
      </c>
      <c r="I243" s="85">
        <v>24.22</v>
      </c>
      <c r="J243" s="26">
        <v>51.260000000000005</v>
      </c>
      <c r="K243" s="26">
        <v>28.15</v>
      </c>
    </row>
    <row r="244" spans="1:11" x14ac:dyDescent="0.3">
      <c r="A244" s="42">
        <v>45423</v>
      </c>
      <c r="B244" s="53">
        <v>0.375</v>
      </c>
      <c r="C244" t="s">
        <v>87</v>
      </c>
      <c r="D244" t="s">
        <v>56</v>
      </c>
      <c r="E244" t="s">
        <v>55</v>
      </c>
      <c r="F244">
        <v>21.500000000000007</v>
      </c>
      <c r="G244">
        <v>30.35</v>
      </c>
      <c r="H244">
        <v>18.05</v>
      </c>
      <c r="I244" s="85">
        <v>22.76</v>
      </c>
      <c r="J244" s="26">
        <v>48.400000000000006</v>
      </c>
      <c r="K244" s="26">
        <v>26.9</v>
      </c>
    </row>
    <row r="245" spans="1:11" x14ac:dyDescent="0.3">
      <c r="A245" s="42">
        <v>45423</v>
      </c>
      <c r="B245" s="53">
        <v>0.50208333333333299</v>
      </c>
      <c r="C245" t="s">
        <v>87</v>
      </c>
      <c r="D245" t="s">
        <v>74</v>
      </c>
      <c r="E245" t="s">
        <v>55</v>
      </c>
      <c r="F245">
        <v>20.81</v>
      </c>
      <c r="G245">
        <v>31.09</v>
      </c>
      <c r="H245">
        <v>15.71</v>
      </c>
      <c r="I245" s="85">
        <v>21.12</v>
      </c>
      <c r="J245" s="26">
        <v>46.8</v>
      </c>
      <c r="K245" s="26">
        <v>25.99</v>
      </c>
    </row>
    <row r="246" spans="1:11" x14ac:dyDescent="0.3">
      <c r="A246" s="42">
        <v>45423</v>
      </c>
      <c r="B246" s="53">
        <v>0.51388888888888895</v>
      </c>
      <c r="C246" t="s">
        <v>87</v>
      </c>
      <c r="D246" t="s">
        <v>88</v>
      </c>
      <c r="E246" t="s">
        <v>55</v>
      </c>
      <c r="F246">
        <v>21.909999999999997</v>
      </c>
      <c r="G246">
        <v>31.28</v>
      </c>
      <c r="H246">
        <v>17.63</v>
      </c>
      <c r="I246" s="85">
        <v>23.1</v>
      </c>
      <c r="J246" s="26">
        <v>48.91</v>
      </c>
      <c r="K246" s="26">
        <v>27</v>
      </c>
    </row>
    <row r="247" spans="1:11" x14ac:dyDescent="0.3">
      <c r="A247" s="42">
        <v>45423</v>
      </c>
      <c r="B247" s="53">
        <v>0.53958333333333297</v>
      </c>
      <c r="C247" t="s">
        <v>87</v>
      </c>
      <c r="D247" t="s">
        <v>138</v>
      </c>
      <c r="E247" t="s">
        <v>55</v>
      </c>
      <c r="F247">
        <v>20.779999999999998</v>
      </c>
      <c r="G247">
        <v>28.13</v>
      </c>
      <c r="H247">
        <v>19.809999999999999</v>
      </c>
      <c r="I247" s="85">
        <v>19.440000000000001</v>
      </c>
      <c r="J247" s="26">
        <v>47.94</v>
      </c>
      <c r="K247" s="26">
        <v>27.16</v>
      </c>
    </row>
    <row r="248" spans="1:11" x14ac:dyDescent="0.3">
      <c r="A248" s="42">
        <v>45423</v>
      </c>
      <c r="B248" s="53">
        <v>0.54166666666666696</v>
      </c>
      <c r="C248" t="s">
        <v>87</v>
      </c>
      <c r="D248" t="s">
        <v>169</v>
      </c>
      <c r="E248" t="s">
        <v>55</v>
      </c>
      <c r="F248">
        <v>24.319999999999993</v>
      </c>
      <c r="G248">
        <v>30.27</v>
      </c>
      <c r="H248">
        <v>21.72</v>
      </c>
      <c r="I248" s="85">
        <v>25.6</v>
      </c>
      <c r="J248" s="26">
        <v>51.989999999999995</v>
      </c>
      <c r="K248" s="26">
        <v>27.67</v>
      </c>
    </row>
    <row r="249" spans="1:11" x14ac:dyDescent="0.3">
      <c r="A249" s="42">
        <v>45423</v>
      </c>
      <c r="B249" s="53">
        <v>0.54513888888888895</v>
      </c>
      <c r="C249" t="s">
        <v>87</v>
      </c>
      <c r="D249" t="s">
        <v>164</v>
      </c>
      <c r="E249" t="s">
        <v>55</v>
      </c>
      <c r="F249">
        <v>29.179999999999996</v>
      </c>
      <c r="G249">
        <v>33.46</v>
      </c>
      <c r="H249">
        <v>22.45</v>
      </c>
      <c r="I249" s="85">
        <v>27.06</v>
      </c>
      <c r="J249" s="26">
        <v>55.91</v>
      </c>
      <c r="K249" s="26">
        <v>26.73</v>
      </c>
    </row>
    <row r="250" spans="1:11" x14ac:dyDescent="0.3">
      <c r="A250" s="42">
        <v>45423</v>
      </c>
      <c r="B250" s="53">
        <v>0.54930555555555605</v>
      </c>
      <c r="C250" t="s">
        <v>87</v>
      </c>
      <c r="D250" t="s">
        <v>131</v>
      </c>
      <c r="E250" t="s">
        <v>55</v>
      </c>
      <c r="F250">
        <v>28.44</v>
      </c>
      <c r="G250">
        <v>31.62</v>
      </c>
      <c r="H250">
        <v>23.23</v>
      </c>
      <c r="I250" s="85">
        <v>27.84</v>
      </c>
      <c r="J250" s="26">
        <v>54.85</v>
      </c>
      <c r="K250" s="26">
        <v>26.41</v>
      </c>
    </row>
    <row r="251" spans="1:11" x14ac:dyDescent="0.3">
      <c r="A251" s="42">
        <v>45423</v>
      </c>
      <c r="B251" s="53">
        <v>0.55763888888888902</v>
      </c>
      <c r="C251" t="s">
        <v>87</v>
      </c>
      <c r="D251" t="s">
        <v>109</v>
      </c>
      <c r="E251" t="s">
        <v>55</v>
      </c>
      <c r="F251">
        <v>23.68</v>
      </c>
      <c r="G251">
        <v>33.369999999999997</v>
      </c>
      <c r="H251">
        <v>18.239999999999998</v>
      </c>
      <c r="I251" s="85">
        <v>25.08</v>
      </c>
      <c r="J251" s="26">
        <v>51.61</v>
      </c>
      <c r="K251" s="26">
        <v>27.93</v>
      </c>
    </row>
    <row r="252" spans="1:11" x14ac:dyDescent="0.3">
      <c r="A252" s="42">
        <v>45423</v>
      </c>
      <c r="B252" s="53">
        <v>0.56597222222222199</v>
      </c>
      <c r="C252" t="s">
        <v>87</v>
      </c>
      <c r="D252" t="s">
        <v>124</v>
      </c>
      <c r="E252" t="s">
        <v>55</v>
      </c>
      <c r="F252">
        <v>21.650000000000002</v>
      </c>
      <c r="G252">
        <v>27.26</v>
      </c>
      <c r="H252">
        <v>21.91</v>
      </c>
      <c r="I252" s="85">
        <v>21.42</v>
      </c>
      <c r="J252" s="26">
        <v>49.17</v>
      </c>
      <c r="K252" s="26">
        <v>27.52</v>
      </c>
    </row>
    <row r="253" spans="1:11" x14ac:dyDescent="0.3">
      <c r="A253" s="42">
        <v>45423</v>
      </c>
      <c r="B253" s="53">
        <v>0.58541666666666703</v>
      </c>
      <c r="C253" t="s">
        <v>87</v>
      </c>
      <c r="D253" t="s">
        <v>56</v>
      </c>
      <c r="E253" t="s">
        <v>55</v>
      </c>
      <c r="F253">
        <v>16.589999999999996</v>
      </c>
      <c r="G253">
        <v>28.07</v>
      </c>
      <c r="H253">
        <v>16.59</v>
      </c>
      <c r="I253" s="85">
        <v>16</v>
      </c>
      <c r="J253" s="26">
        <v>44.66</v>
      </c>
      <c r="K253" s="26">
        <v>28.07</v>
      </c>
    </row>
    <row r="254" spans="1:11" x14ac:dyDescent="0.3">
      <c r="A254" s="42">
        <v>45423</v>
      </c>
      <c r="B254" s="53">
        <v>0.60555555555555596</v>
      </c>
      <c r="C254" t="s">
        <v>87</v>
      </c>
      <c r="D254" t="s">
        <v>108</v>
      </c>
      <c r="E254" t="s">
        <v>55</v>
      </c>
      <c r="F254">
        <v>21.330000000000002</v>
      </c>
      <c r="G254">
        <v>28.49</v>
      </c>
      <c r="H254">
        <v>20.93</v>
      </c>
      <c r="I254" s="85">
        <v>20.96</v>
      </c>
      <c r="J254" s="26">
        <v>49.42</v>
      </c>
      <c r="K254" s="26">
        <v>28.09</v>
      </c>
    </row>
    <row r="255" spans="1:11" x14ac:dyDescent="0.3">
      <c r="A255" s="42">
        <v>45424</v>
      </c>
      <c r="B255" s="53">
        <v>0.327777777777778</v>
      </c>
      <c r="C255" t="s">
        <v>87</v>
      </c>
      <c r="D255" t="s">
        <v>137</v>
      </c>
      <c r="E255" t="s">
        <v>55</v>
      </c>
      <c r="F255">
        <v>26.160000000000004</v>
      </c>
      <c r="G255">
        <v>31.42</v>
      </c>
      <c r="H255">
        <v>22.03</v>
      </c>
      <c r="I255" s="85">
        <v>25.12</v>
      </c>
      <c r="J255" s="26">
        <v>53.45</v>
      </c>
      <c r="K255" s="26">
        <v>27.29</v>
      </c>
    </row>
    <row r="256" spans="1:11" x14ac:dyDescent="0.3">
      <c r="A256" s="42">
        <v>45424</v>
      </c>
      <c r="B256" s="53">
        <v>0.33124999999999999</v>
      </c>
      <c r="C256" t="s">
        <v>87</v>
      </c>
      <c r="D256" t="s">
        <v>124</v>
      </c>
      <c r="E256" t="s">
        <v>55</v>
      </c>
      <c r="F256">
        <v>19.75</v>
      </c>
      <c r="G256">
        <v>25.1</v>
      </c>
      <c r="H256">
        <v>21.15</v>
      </c>
      <c r="I256" s="85">
        <v>19.78</v>
      </c>
      <c r="J256" s="26">
        <v>46.25</v>
      </c>
      <c r="K256" s="26">
        <v>26.5</v>
      </c>
    </row>
    <row r="257" spans="1:11" x14ac:dyDescent="0.3">
      <c r="A257" s="42">
        <v>45424</v>
      </c>
      <c r="B257" s="53">
        <v>0.33402777777777798</v>
      </c>
      <c r="C257" t="s">
        <v>87</v>
      </c>
      <c r="D257" t="s">
        <v>169</v>
      </c>
      <c r="E257" t="s">
        <v>55</v>
      </c>
      <c r="F257">
        <v>21.569999999999993</v>
      </c>
      <c r="G257">
        <v>28.43</v>
      </c>
      <c r="H257">
        <v>20.81</v>
      </c>
      <c r="I257" s="85">
        <v>21.56</v>
      </c>
      <c r="J257" s="26">
        <v>49.239999999999995</v>
      </c>
      <c r="K257" s="26">
        <v>27.67</v>
      </c>
    </row>
    <row r="258" spans="1:11" x14ac:dyDescent="0.3">
      <c r="A258" s="42">
        <v>45424</v>
      </c>
      <c r="B258" s="53">
        <v>0.33611111111111103</v>
      </c>
      <c r="C258" t="s">
        <v>87</v>
      </c>
      <c r="D258" t="s">
        <v>164</v>
      </c>
      <c r="E258" t="s">
        <v>55</v>
      </c>
      <c r="F258">
        <v>24.22</v>
      </c>
      <c r="G258">
        <v>34.51</v>
      </c>
      <c r="H258">
        <v>16.64</v>
      </c>
      <c r="I258" s="85">
        <v>24.42</v>
      </c>
      <c r="J258" s="26">
        <v>51.15</v>
      </c>
      <c r="K258" s="26">
        <v>26.93</v>
      </c>
    </row>
    <row r="259" spans="1:11" x14ac:dyDescent="0.3">
      <c r="A259" s="42">
        <v>45424</v>
      </c>
      <c r="B259" s="53">
        <v>0.33888888888888902</v>
      </c>
      <c r="C259" t="s">
        <v>87</v>
      </c>
      <c r="D259" t="s">
        <v>138</v>
      </c>
      <c r="E259" t="s">
        <v>55</v>
      </c>
      <c r="F259">
        <v>25.529999999999998</v>
      </c>
      <c r="G259">
        <v>28.36</v>
      </c>
      <c r="H259">
        <v>23.47</v>
      </c>
      <c r="I259" s="85">
        <v>25.46</v>
      </c>
      <c r="J259" s="26">
        <v>51.83</v>
      </c>
      <c r="K259" s="26">
        <v>26.3</v>
      </c>
    </row>
    <row r="260" spans="1:11" x14ac:dyDescent="0.3">
      <c r="A260" s="42">
        <v>45424</v>
      </c>
      <c r="B260" s="53">
        <v>0.34097222222222201</v>
      </c>
      <c r="C260" t="s">
        <v>87</v>
      </c>
      <c r="D260" t="s">
        <v>125</v>
      </c>
      <c r="E260" t="s">
        <v>55</v>
      </c>
      <c r="F260">
        <v>23.209999999999994</v>
      </c>
      <c r="G260">
        <v>27.2</v>
      </c>
      <c r="H260">
        <v>22.43</v>
      </c>
      <c r="I260" s="85">
        <v>22.26</v>
      </c>
      <c r="J260" s="26">
        <v>49.629999999999995</v>
      </c>
      <c r="K260" s="26">
        <v>26.42</v>
      </c>
    </row>
    <row r="261" spans="1:11" x14ac:dyDescent="0.3">
      <c r="A261" s="42">
        <v>45424</v>
      </c>
      <c r="B261" s="53">
        <v>0.34722222222222199</v>
      </c>
      <c r="C261" t="s">
        <v>87</v>
      </c>
      <c r="D261" t="s">
        <v>129</v>
      </c>
      <c r="E261" t="s">
        <v>55</v>
      </c>
      <c r="F261">
        <v>21.599999999999998</v>
      </c>
      <c r="G261">
        <v>30.45</v>
      </c>
      <c r="H261">
        <v>17.45</v>
      </c>
      <c r="I261" s="85">
        <v>21.5</v>
      </c>
      <c r="J261" s="26">
        <v>47.9</v>
      </c>
      <c r="K261" s="26">
        <v>26.3</v>
      </c>
    </row>
    <row r="262" spans="1:11" x14ac:dyDescent="0.3">
      <c r="A262" s="42">
        <v>45424</v>
      </c>
      <c r="B262" s="53">
        <v>0.34930555555555598</v>
      </c>
      <c r="C262" t="s">
        <v>87</v>
      </c>
      <c r="D262" t="s">
        <v>131</v>
      </c>
      <c r="E262" t="s">
        <v>55</v>
      </c>
      <c r="F262">
        <v>25.590000000000007</v>
      </c>
      <c r="G262">
        <v>27.76</v>
      </c>
      <c r="H262">
        <v>24.39</v>
      </c>
      <c r="I262" s="85">
        <v>24.44</v>
      </c>
      <c r="J262" s="26">
        <v>52.150000000000006</v>
      </c>
      <c r="K262" s="26">
        <v>26.56</v>
      </c>
    </row>
    <row r="263" spans="1:11" x14ac:dyDescent="0.3">
      <c r="A263" s="42">
        <v>45424</v>
      </c>
      <c r="B263" s="53">
        <v>0.35208333333333303</v>
      </c>
      <c r="C263" t="s">
        <v>87</v>
      </c>
      <c r="D263" t="s">
        <v>130</v>
      </c>
      <c r="E263" t="s">
        <v>55</v>
      </c>
      <c r="F263">
        <v>29.27</v>
      </c>
      <c r="G263">
        <v>33.04</v>
      </c>
      <c r="H263">
        <v>22.97</v>
      </c>
      <c r="I263" s="85">
        <v>28.94</v>
      </c>
      <c r="J263" s="26">
        <v>56.01</v>
      </c>
      <c r="K263" s="26">
        <v>26.74</v>
      </c>
    </row>
    <row r="264" spans="1:11" x14ac:dyDescent="0.3">
      <c r="A264" s="42">
        <v>45424</v>
      </c>
      <c r="B264" s="53">
        <v>0.35694444444444401</v>
      </c>
      <c r="C264" t="s">
        <v>87</v>
      </c>
      <c r="D264" t="s">
        <v>74</v>
      </c>
      <c r="E264" t="s">
        <v>55</v>
      </c>
      <c r="F264">
        <v>23.03</v>
      </c>
      <c r="G264">
        <v>30.29</v>
      </c>
      <c r="H264">
        <v>20.46</v>
      </c>
      <c r="I264" s="85">
        <v>23.08</v>
      </c>
      <c r="J264" s="26">
        <v>50.75</v>
      </c>
      <c r="K264" s="26">
        <v>27.72</v>
      </c>
    </row>
    <row r="265" spans="1:11" x14ac:dyDescent="0.3">
      <c r="A265" s="42">
        <v>45424</v>
      </c>
      <c r="B265" s="53">
        <v>0.359722222222222</v>
      </c>
      <c r="C265" t="s">
        <v>87</v>
      </c>
      <c r="D265" t="s">
        <v>56</v>
      </c>
      <c r="E265" t="s">
        <v>55</v>
      </c>
      <c r="F265">
        <v>19.43</v>
      </c>
      <c r="G265">
        <v>28.22</v>
      </c>
      <c r="H265">
        <v>18.11</v>
      </c>
      <c r="I265" s="85">
        <v>17.7</v>
      </c>
      <c r="J265" s="26">
        <v>46.33</v>
      </c>
      <c r="K265" s="26">
        <v>26.9</v>
      </c>
    </row>
    <row r="266" spans="1:11" x14ac:dyDescent="0.3">
      <c r="A266" s="42">
        <v>45424</v>
      </c>
      <c r="B266" s="53">
        <v>0.36319444444444399</v>
      </c>
      <c r="C266" t="s">
        <v>87</v>
      </c>
      <c r="D266" t="s">
        <v>109</v>
      </c>
      <c r="E266" t="s">
        <v>55</v>
      </c>
      <c r="F266">
        <v>25.900000000000006</v>
      </c>
      <c r="G266">
        <v>31.14</v>
      </c>
      <c r="H266">
        <v>22.76</v>
      </c>
      <c r="I266" s="85">
        <v>26.98</v>
      </c>
      <c r="J266" s="26">
        <v>53.900000000000006</v>
      </c>
      <c r="K266" s="26">
        <v>28</v>
      </c>
    </row>
    <row r="267" spans="1:11" x14ac:dyDescent="0.3">
      <c r="A267" s="42">
        <v>45424</v>
      </c>
      <c r="B267" s="53">
        <v>0.38750000000000001</v>
      </c>
      <c r="C267" t="s">
        <v>87</v>
      </c>
      <c r="D267" t="s">
        <v>88</v>
      </c>
      <c r="E267" t="s">
        <v>55</v>
      </c>
      <c r="F267">
        <v>26.950000000000003</v>
      </c>
      <c r="G267">
        <v>35.090000000000003</v>
      </c>
      <c r="H267">
        <v>19.57</v>
      </c>
      <c r="I267" s="26">
        <v>26.36</v>
      </c>
      <c r="J267" s="26">
        <v>54.660000000000004</v>
      </c>
      <c r="K267" s="26">
        <v>27.71</v>
      </c>
    </row>
    <row r="268" spans="1:11" x14ac:dyDescent="0.3">
      <c r="A268" s="42">
        <v>45424</v>
      </c>
      <c r="B268" s="53">
        <v>0.42916666666666697</v>
      </c>
      <c r="C268" t="s">
        <v>87</v>
      </c>
      <c r="D268" t="s">
        <v>108</v>
      </c>
      <c r="E268" t="s">
        <v>55</v>
      </c>
      <c r="F268">
        <v>24.5</v>
      </c>
      <c r="G268">
        <v>33.25</v>
      </c>
      <c r="H268">
        <v>19.03</v>
      </c>
      <c r="I268" s="85">
        <v>22.12</v>
      </c>
      <c r="J268" s="26">
        <v>52.28</v>
      </c>
      <c r="K268" s="26">
        <v>27.78</v>
      </c>
    </row>
    <row r="269" spans="1:11" x14ac:dyDescent="0.3">
      <c r="A269" s="42">
        <v>45424</v>
      </c>
      <c r="B269" s="53">
        <v>0.49305555555555602</v>
      </c>
      <c r="C269" t="s">
        <v>87</v>
      </c>
      <c r="D269" t="s">
        <v>137</v>
      </c>
      <c r="E269" t="s">
        <v>55</v>
      </c>
      <c r="F269">
        <v>23.98</v>
      </c>
      <c r="G269">
        <v>30</v>
      </c>
      <c r="H269">
        <v>20.25</v>
      </c>
      <c r="I269" s="85">
        <v>22.3</v>
      </c>
      <c r="J269" s="26">
        <v>50.25</v>
      </c>
      <c r="K269" s="26">
        <v>26.27</v>
      </c>
    </row>
    <row r="270" spans="1:11" x14ac:dyDescent="0.3">
      <c r="A270" s="42">
        <v>45424</v>
      </c>
      <c r="B270" s="53">
        <v>0.51180555555555596</v>
      </c>
      <c r="C270" t="s">
        <v>87</v>
      </c>
      <c r="D270" t="s">
        <v>74</v>
      </c>
      <c r="E270" t="s">
        <v>55</v>
      </c>
      <c r="F270">
        <v>21.669999999999998</v>
      </c>
      <c r="G270">
        <v>29.2</v>
      </c>
      <c r="H270">
        <v>18.46</v>
      </c>
      <c r="I270" s="85">
        <v>19.86</v>
      </c>
      <c r="J270" s="26">
        <v>47.66</v>
      </c>
      <c r="K270" s="26">
        <v>25.99</v>
      </c>
    </row>
    <row r="271" spans="1:11" x14ac:dyDescent="0.3">
      <c r="A271" s="42">
        <v>45424</v>
      </c>
      <c r="B271" s="53">
        <v>0.51666666666666705</v>
      </c>
      <c r="C271" t="s">
        <v>87</v>
      </c>
      <c r="D271" t="s">
        <v>125</v>
      </c>
      <c r="E271" t="s">
        <v>55</v>
      </c>
      <c r="F271">
        <v>22.080000000000002</v>
      </c>
      <c r="G271">
        <v>29.25</v>
      </c>
      <c r="H271">
        <v>19.96</v>
      </c>
      <c r="I271" s="85">
        <v>20.7</v>
      </c>
      <c r="J271" s="26">
        <v>49.21</v>
      </c>
      <c r="K271" s="26">
        <v>27.13</v>
      </c>
    </row>
    <row r="272" spans="1:11" x14ac:dyDescent="0.3">
      <c r="A272" s="42">
        <v>45424</v>
      </c>
      <c r="B272" s="53">
        <v>0.52291666666666703</v>
      </c>
      <c r="C272" t="s">
        <v>87</v>
      </c>
      <c r="D272" t="s">
        <v>169</v>
      </c>
      <c r="E272" t="s">
        <v>55</v>
      </c>
      <c r="F272">
        <v>27.309999999999995</v>
      </c>
      <c r="G272">
        <v>31.04</v>
      </c>
      <c r="H272">
        <v>23.23</v>
      </c>
      <c r="I272" s="85">
        <v>27.42</v>
      </c>
      <c r="J272" s="26">
        <v>54.269999999999996</v>
      </c>
      <c r="K272" s="26">
        <v>26.96</v>
      </c>
    </row>
    <row r="273" spans="1:11" x14ac:dyDescent="0.3">
      <c r="A273" s="42">
        <v>45424</v>
      </c>
      <c r="B273" s="53">
        <v>0.52708333333333302</v>
      </c>
      <c r="C273" t="s">
        <v>87</v>
      </c>
      <c r="D273" t="s">
        <v>164</v>
      </c>
      <c r="E273" t="s">
        <v>55</v>
      </c>
      <c r="F273">
        <v>26.489999999999995</v>
      </c>
      <c r="G273">
        <v>34.159999999999997</v>
      </c>
      <c r="H273">
        <v>18.190000000000001</v>
      </c>
      <c r="I273" s="85">
        <v>24.74</v>
      </c>
      <c r="J273" s="26">
        <v>52.349999999999994</v>
      </c>
      <c r="K273" s="26">
        <v>25.86</v>
      </c>
    </row>
    <row r="274" spans="1:11" x14ac:dyDescent="0.3">
      <c r="A274" s="42">
        <v>45424</v>
      </c>
      <c r="B274" s="53">
        <v>0.52986111111111101</v>
      </c>
      <c r="C274" t="s">
        <v>87</v>
      </c>
      <c r="D274" t="s">
        <v>138</v>
      </c>
      <c r="E274" t="s">
        <v>55</v>
      </c>
      <c r="F274">
        <v>25.24</v>
      </c>
      <c r="G274">
        <v>28.06</v>
      </c>
      <c r="H274">
        <v>23.48</v>
      </c>
      <c r="I274" s="85">
        <v>23.7</v>
      </c>
      <c r="J274" s="26">
        <v>51.54</v>
      </c>
      <c r="K274" s="26">
        <v>26.3</v>
      </c>
    </row>
    <row r="275" spans="1:11" x14ac:dyDescent="0.3">
      <c r="A275" s="42">
        <v>45424</v>
      </c>
      <c r="B275" s="53">
        <v>0.56388888888888899</v>
      </c>
      <c r="C275" t="s">
        <v>87</v>
      </c>
      <c r="D275" t="s">
        <v>129</v>
      </c>
      <c r="E275" t="s">
        <v>55</v>
      </c>
      <c r="F275">
        <v>19.98</v>
      </c>
      <c r="G275">
        <v>28.19</v>
      </c>
      <c r="H275">
        <v>18.09</v>
      </c>
      <c r="I275" s="85">
        <v>18.22</v>
      </c>
      <c r="J275" s="26">
        <v>46.28</v>
      </c>
      <c r="K275" s="26">
        <v>26.3</v>
      </c>
    </row>
    <row r="276" spans="1:11" x14ac:dyDescent="0.3">
      <c r="A276" s="42">
        <v>45424</v>
      </c>
      <c r="B276" s="53">
        <v>0.58402777777777803</v>
      </c>
      <c r="C276" t="s">
        <v>87</v>
      </c>
      <c r="D276" t="s">
        <v>88</v>
      </c>
      <c r="E276" t="s">
        <v>55</v>
      </c>
      <c r="F276">
        <v>20.59</v>
      </c>
      <c r="G276">
        <v>29.95</v>
      </c>
      <c r="H276">
        <v>18.59</v>
      </c>
      <c r="I276" s="85">
        <v>19.98</v>
      </c>
      <c r="J276" s="26">
        <v>48.54</v>
      </c>
      <c r="K276" s="26">
        <v>27.95</v>
      </c>
    </row>
    <row r="277" spans="1:11" x14ac:dyDescent="0.3">
      <c r="A277" s="42">
        <v>45424</v>
      </c>
      <c r="B277" s="53">
        <v>0.58958333333333302</v>
      </c>
      <c r="C277" t="s">
        <v>87</v>
      </c>
      <c r="D277" t="s">
        <v>131</v>
      </c>
      <c r="E277" t="s">
        <v>55</v>
      </c>
      <c r="F277">
        <v>23.81</v>
      </c>
      <c r="G277">
        <v>32.520000000000003</v>
      </c>
      <c r="H277">
        <v>17.7</v>
      </c>
      <c r="I277" s="85">
        <v>21.84</v>
      </c>
      <c r="J277" s="26">
        <v>50.22</v>
      </c>
      <c r="K277" s="26">
        <v>26.41</v>
      </c>
    </row>
    <row r="278" spans="1:11" x14ac:dyDescent="0.3">
      <c r="A278" s="42">
        <v>45424</v>
      </c>
      <c r="B278" s="53">
        <v>0.63819444444444395</v>
      </c>
      <c r="C278" t="s">
        <v>87</v>
      </c>
      <c r="D278" t="s">
        <v>56</v>
      </c>
      <c r="E278" t="s">
        <v>55</v>
      </c>
      <c r="F278">
        <v>22.970000000000006</v>
      </c>
      <c r="G278">
        <v>33.35</v>
      </c>
      <c r="H278">
        <v>16.52</v>
      </c>
      <c r="I278" s="85">
        <v>22.6</v>
      </c>
      <c r="J278" s="26">
        <v>49.870000000000005</v>
      </c>
      <c r="K278" s="26">
        <v>26.9</v>
      </c>
    </row>
    <row r="279" spans="1:11" x14ac:dyDescent="0.3">
      <c r="A279" s="42">
        <v>45425</v>
      </c>
      <c r="B279" s="53">
        <v>0.32430555555555601</v>
      </c>
      <c r="C279" t="s">
        <v>87</v>
      </c>
      <c r="D279" t="s">
        <v>137</v>
      </c>
      <c r="E279" t="s">
        <v>55</v>
      </c>
      <c r="F279">
        <v>21.069999999999997</v>
      </c>
      <c r="G279">
        <v>27.72</v>
      </c>
      <c r="H279">
        <v>20.329999999999998</v>
      </c>
      <c r="I279" s="85">
        <v>18.54</v>
      </c>
      <c r="J279" s="26">
        <v>48.05</v>
      </c>
      <c r="K279" s="26">
        <v>26.98</v>
      </c>
    </row>
    <row r="280" spans="1:11" x14ac:dyDescent="0.3">
      <c r="A280" s="42">
        <v>45425</v>
      </c>
      <c r="B280" s="53">
        <v>0.329166666666667</v>
      </c>
      <c r="C280" t="s">
        <v>87</v>
      </c>
      <c r="D280" t="s">
        <v>169</v>
      </c>
      <c r="E280" t="s">
        <v>55</v>
      </c>
      <c r="F280">
        <v>28.36</v>
      </c>
      <c r="G280">
        <v>32.909999999999997</v>
      </c>
      <c r="H280">
        <v>22.56</v>
      </c>
      <c r="I280" s="85">
        <v>27.72</v>
      </c>
      <c r="J280" s="26">
        <v>55.47</v>
      </c>
      <c r="K280" s="26">
        <v>27.11</v>
      </c>
    </row>
    <row r="281" spans="1:11" x14ac:dyDescent="0.3">
      <c r="A281" s="42">
        <v>45425</v>
      </c>
      <c r="B281" s="53">
        <v>0.33194444444444399</v>
      </c>
      <c r="C281" t="s">
        <v>87</v>
      </c>
      <c r="D281" t="s">
        <v>164</v>
      </c>
      <c r="E281" t="s">
        <v>55</v>
      </c>
      <c r="F281">
        <v>29.05</v>
      </c>
      <c r="G281">
        <v>31.41</v>
      </c>
      <c r="H281">
        <v>24.37</v>
      </c>
      <c r="I281" s="85">
        <v>26.52</v>
      </c>
      <c r="J281" s="26">
        <v>55.78</v>
      </c>
      <c r="K281" s="26">
        <v>26.73</v>
      </c>
    </row>
    <row r="282" spans="1:11" x14ac:dyDescent="0.3">
      <c r="A282" s="42">
        <v>45425</v>
      </c>
      <c r="B282" s="53">
        <v>0.33611111111111103</v>
      </c>
      <c r="C282" t="s">
        <v>87</v>
      </c>
      <c r="D282" t="s">
        <v>130</v>
      </c>
      <c r="E282" t="s">
        <v>55</v>
      </c>
      <c r="F282">
        <v>22.130000000000003</v>
      </c>
      <c r="G282">
        <v>31.32</v>
      </c>
      <c r="H282">
        <v>17.77</v>
      </c>
      <c r="I282" s="85">
        <v>21.44</v>
      </c>
      <c r="J282" s="26">
        <v>49.09</v>
      </c>
      <c r="K282" s="26">
        <v>26.96</v>
      </c>
    </row>
    <row r="283" spans="1:11" x14ac:dyDescent="0.3">
      <c r="A283" s="42">
        <v>45425</v>
      </c>
      <c r="B283" s="53">
        <v>0.33958333333333302</v>
      </c>
      <c r="C283" t="s">
        <v>87</v>
      </c>
      <c r="D283" t="s">
        <v>108</v>
      </c>
      <c r="E283" t="s">
        <v>55</v>
      </c>
      <c r="F283">
        <v>28.990000000000002</v>
      </c>
      <c r="G283">
        <v>32.68</v>
      </c>
      <c r="H283">
        <v>23.53</v>
      </c>
      <c r="I283" s="85">
        <v>27.26</v>
      </c>
      <c r="J283" s="26">
        <v>56.21</v>
      </c>
      <c r="K283" s="26">
        <v>27.22</v>
      </c>
    </row>
    <row r="284" spans="1:11" x14ac:dyDescent="0.3">
      <c r="A284" s="42">
        <v>45425</v>
      </c>
      <c r="B284" s="53">
        <v>0.34236111111111101</v>
      </c>
      <c r="C284" t="s">
        <v>87</v>
      </c>
      <c r="D284" t="s">
        <v>124</v>
      </c>
      <c r="E284" t="s">
        <v>55</v>
      </c>
      <c r="F284">
        <v>24.57</v>
      </c>
      <c r="G284">
        <v>32.35</v>
      </c>
      <c r="H284">
        <v>18.72</v>
      </c>
      <c r="I284" s="85">
        <v>24.72</v>
      </c>
      <c r="J284" s="26">
        <v>51.07</v>
      </c>
      <c r="K284" s="26">
        <v>26.5</v>
      </c>
    </row>
    <row r="285" spans="1:11" x14ac:dyDescent="0.3">
      <c r="A285" s="42">
        <v>45425</v>
      </c>
      <c r="B285" s="53">
        <v>0.34513888888888899</v>
      </c>
      <c r="C285" t="s">
        <v>87</v>
      </c>
      <c r="D285" t="s">
        <v>109</v>
      </c>
      <c r="E285" t="s">
        <v>55</v>
      </c>
      <c r="F285">
        <v>28.220000000000002</v>
      </c>
      <c r="G285">
        <v>33.24</v>
      </c>
      <c r="H285">
        <v>22.67</v>
      </c>
      <c r="I285" s="85">
        <v>29.1</v>
      </c>
      <c r="J285" s="26">
        <v>55.910000000000004</v>
      </c>
      <c r="K285" s="26">
        <v>27.69</v>
      </c>
    </row>
    <row r="286" spans="1:11" x14ac:dyDescent="0.3">
      <c r="A286" s="42">
        <v>45425</v>
      </c>
      <c r="B286" s="53">
        <v>0.34861111111111098</v>
      </c>
      <c r="C286" t="s">
        <v>87</v>
      </c>
      <c r="D286" t="s">
        <v>131</v>
      </c>
      <c r="E286" t="s">
        <v>55</v>
      </c>
      <c r="F286">
        <v>24.889999999999997</v>
      </c>
      <c r="G286">
        <v>34.04</v>
      </c>
      <c r="H286">
        <v>17.260000000000002</v>
      </c>
      <c r="I286" s="85">
        <v>23.62</v>
      </c>
      <c r="J286" s="26">
        <v>51.3</v>
      </c>
      <c r="K286" s="26">
        <v>26.41</v>
      </c>
    </row>
    <row r="287" spans="1:11" x14ac:dyDescent="0.3">
      <c r="A287" s="42">
        <v>45425</v>
      </c>
      <c r="B287" s="53">
        <v>0.35138888888888897</v>
      </c>
      <c r="C287" t="s">
        <v>87</v>
      </c>
      <c r="D287" t="s">
        <v>74</v>
      </c>
      <c r="E287" t="s">
        <v>55</v>
      </c>
      <c r="F287">
        <v>23.97</v>
      </c>
      <c r="G287">
        <v>29.9</v>
      </c>
      <c r="H287">
        <v>21.79</v>
      </c>
      <c r="I287" s="85">
        <v>22.62</v>
      </c>
      <c r="J287" s="26">
        <v>51.69</v>
      </c>
      <c r="K287" s="26">
        <v>27.72</v>
      </c>
    </row>
    <row r="288" spans="1:11" x14ac:dyDescent="0.3">
      <c r="A288" s="42">
        <v>45425</v>
      </c>
      <c r="B288" s="53">
        <v>0.35486111111111102</v>
      </c>
      <c r="C288" t="s">
        <v>87</v>
      </c>
      <c r="D288" t="s">
        <v>129</v>
      </c>
      <c r="E288" t="s">
        <v>55</v>
      </c>
      <c r="F288">
        <v>25.64</v>
      </c>
      <c r="G288">
        <v>32.56</v>
      </c>
      <c r="H288">
        <v>20.25</v>
      </c>
      <c r="I288" s="26">
        <v>24.18</v>
      </c>
      <c r="J288" s="26">
        <v>52.81</v>
      </c>
      <c r="K288" s="26">
        <v>27.17</v>
      </c>
    </row>
    <row r="289" spans="1:11" x14ac:dyDescent="0.3">
      <c r="A289" s="42">
        <v>45425</v>
      </c>
      <c r="B289" s="53">
        <v>0.360416666666667</v>
      </c>
      <c r="C289" t="s">
        <v>87</v>
      </c>
      <c r="D289" t="s">
        <v>88</v>
      </c>
      <c r="E289" t="s">
        <v>55</v>
      </c>
      <c r="F289">
        <v>26.770000000000003</v>
      </c>
      <c r="G289">
        <v>31.06</v>
      </c>
      <c r="H289">
        <v>23.42</v>
      </c>
      <c r="I289" s="85">
        <v>25.9</v>
      </c>
      <c r="J289" s="26">
        <v>54.480000000000004</v>
      </c>
      <c r="K289" s="26">
        <v>27.71</v>
      </c>
    </row>
    <row r="290" spans="1:11" x14ac:dyDescent="0.3">
      <c r="A290" s="42">
        <v>45425</v>
      </c>
      <c r="B290" s="53">
        <v>0.36388888888888898</v>
      </c>
      <c r="C290" t="s">
        <v>87</v>
      </c>
      <c r="D290" t="s">
        <v>56</v>
      </c>
      <c r="E290" t="s">
        <v>55</v>
      </c>
      <c r="F290">
        <v>22.120000000000005</v>
      </c>
      <c r="G290">
        <v>33.56</v>
      </c>
      <c r="H290">
        <v>15.46</v>
      </c>
      <c r="I290" s="85">
        <v>20.260000000000002</v>
      </c>
      <c r="J290" s="26">
        <v>49.02</v>
      </c>
      <c r="K290" s="26">
        <v>26.9</v>
      </c>
    </row>
    <row r="291" spans="1:11" x14ac:dyDescent="0.3">
      <c r="A291" s="42">
        <v>45425</v>
      </c>
      <c r="B291" s="53">
        <v>0.49375000000000002</v>
      </c>
      <c r="C291" t="s">
        <v>87</v>
      </c>
      <c r="D291" t="s">
        <v>137</v>
      </c>
      <c r="E291" t="s">
        <v>55</v>
      </c>
      <c r="F291">
        <v>21.420000000000005</v>
      </c>
      <c r="G291">
        <v>28.62</v>
      </c>
      <c r="H291">
        <v>19.78</v>
      </c>
      <c r="I291" s="85">
        <v>21.22</v>
      </c>
      <c r="J291" s="26">
        <v>48.400000000000006</v>
      </c>
      <c r="K291" s="26">
        <v>26.98</v>
      </c>
    </row>
    <row r="292" spans="1:11" x14ac:dyDescent="0.3">
      <c r="A292" s="42">
        <v>45425</v>
      </c>
      <c r="B292" s="53">
        <v>0.50555555555555598</v>
      </c>
      <c r="C292" t="s">
        <v>87</v>
      </c>
      <c r="D292" t="s">
        <v>164</v>
      </c>
      <c r="E292" t="s">
        <v>55</v>
      </c>
      <c r="F292">
        <v>19.77</v>
      </c>
      <c r="G292">
        <v>27.5</v>
      </c>
      <c r="H292">
        <v>19.149999999999999</v>
      </c>
      <c r="I292" s="85">
        <v>18.399999999999999</v>
      </c>
      <c r="J292" s="26">
        <v>46.65</v>
      </c>
      <c r="K292" s="26">
        <v>26.88</v>
      </c>
    </row>
    <row r="293" spans="1:11" x14ac:dyDescent="0.3">
      <c r="A293" s="42">
        <v>45425</v>
      </c>
      <c r="B293" s="53">
        <v>0.51875000000000004</v>
      </c>
      <c r="C293" t="s">
        <v>87</v>
      </c>
      <c r="D293" t="s">
        <v>129</v>
      </c>
      <c r="E293" t="s">
        <v>55</v>
      </c>
      <c r="F293">
        <v>18.810000000000002</v>
      </c>
      <c r="G293">
        <v>27.77</v>
      </c>
      <c r="H293">
        <v>18.21</v>
      </c>
      <c r="I293" s="85">
        <v>18.02</v>
      </c>
      <c r="J293" s="26">
        <v>45.980000000000004</v>
      </c>
      <c r="K293" s="26">
        <v>27.17</v>
      </c>
    </row>
    <row r="294" spans="1:11" x14ac:dyDescent="0.3">
      <c r="A294" s="42">
        <v>45425</v>
      </c>
      <c r="B294" s="53">
        <v>0.52361111111111103</v>
      </c>
      <c r="C294" t="s">
        <v>87</v>
      </c>
      <c r="D294" t="s">
        <v>125</v>
      </c>
      <c r="E294" t="s">
        <v>55</v>
      </c>
      <c r="F294">
        <v>25.469999999999995</v>
      </c>
      <c r="G294">
        <v>29.5</v>
      </c>
      <c r="H294">
        <v>23.41</v>
      </c>
      <c r="I294" s="85">
        <v>24.88</v>
      </c>
      <c r="J294" s="26">
        <v>52.91</v>
      </c>
      <c r="K294" s="26">
        <v>27.44</v>
      </c>
    </row>
    <row r="295" spans="1:11" x14ac:dyDescent="0.3">
      <c r="A295" s="42">
        <v>45425</v>
      </c>
      <c r="B295" s="53">
        <v>0.52638888888888902</v>
      </c>
      <c r="C295" t="s">
        <v>87</v>
      </c>
      <c r="D295" t="s">
        <v>169</v>
      </c>
      <c r="E295" t="s">
        <v>55</v>
      </c>
      <c r="F295">
        <v>22.919999999999998</v>
      </c>
      <c r="G295">
        <v>27.76</v>
      </c>
      <c r="H295">
        <v>21.9</v>
      </c>
      <c r="I295" s="85">
        <v>23.92</v>
      </c>
      <c r="J295" s="26">
        <v>49.66</v>
      </c>
      <c r="K295" s="26">
        <v>26.74</v>
      </c>
    </row>
    <row r="296" spans="1:11" x14ac:dyDescent="0.3">
      <c r="A296" s="42">
        <v>45425</v>
      </c>
      <c r="B296" s="53">
        <v>0.530555555555556</v>
      </c>
      <c r="C296" t="s">
        <v>87</v>
      </c>
      <c r="D296" t="s">
        <v>109</v>
      </c>
      <c r="E296" t="s">
        <v>55</v>
      </c>
      <c r="F296">
        <v>24.8</v>
      </c>
      <c r="G296">
        <v>32.6</v>
      </c>
      <c r="H296">
        <v>20.04</v>
      </c>
      <c r="I296" s="85">
        <v>27.08</v>
      </c>
      <c r="J296" s="26">
        <v>52.64</v>
      </c>
      <c r="K296" s="26">
        <v>27.84</v>
      </c>
    </row>
    <row r="297" spans="1:11" x14ac:dyDescent="0.3">
      <c r="A297" s="42">
        <v>45425</v>
      </c>
      <c r="B297" s="53">
        <v>0.54791666666666705</v>
      </c>
      <c r="C297" t="s">
        <v>87</v>
      </c>
      <c r="D297" t="s">
        <v>130</v>
      </c>
      <c r="E297" t="s">
        <v>55</v>
      </c>
      <c r="F297">
        <v>24.03</v>
      </c>
      <c r="G297">
        <v>31.29</v>
      </c>
      <c r="H297">
        <v>20.100000000000001</v>
      </c>
      <c r="I297" s="85">
        <v>22.96</v>
      </c>
      <c r="J297" s="26">
        <v>51.39</v>
      </c>
      <c r="K297" s="26">
        <v>27.36</v>
      </c>
    </row>
    <row r="298" spans="1:11" x14ac:dyDescent="0.3">
      <c r="A298" s="42">
        <v>45425</v>
      </c>
      <c r="B298" s="53">
        <v>0.55069444444444504</v>
      </c>
      <c r="C298" t="s">
        <v>87</v>
      </c>
      <c r="D298" t="s">
        <v>124</v>
      </c>
      <c r="E298" t="s">
        <v>55</v>
      </c>
      <c r="F298">
        <v>21.86</v>
      </c>
      <c r="G298">
        <v>30.22</v>
      </c>
      <c r="H298">
        <v>19.96</v>
      </c>
      <c r="I298" s="85">
        <v>22.04</v>
      </c>
      <c r="J298" s="26">
        <v>50.18</v>
      </c>
      <c r="K298" s="26">
        <v>28.32</v>
      </c>
    </row>
    <row r="299" spans="1:11" x14ac:dyDescent="0.3">
      <c r="A299" s="42">
        <v>45425</v>
      </c>
      <c r="B299" s="53">
        <v>0.55486111111111103</v>
      </c>
      <c r="C299" t="s">
        <v>87</v>
      </c>
      <c r="D299" t="s">
        <v>108</v>
      </c>
      <c r="E299" t="s">
        <v>55</v>
      </c>
      <c r="F299">
        <v>21.709999999999997</v>
      </c>
      <c r="G299">
        <v>28.44</v>
      </c>
      <c r="H299">
        <v>21.36</v>
      </c>
      <c r="I299" s="85">
        <v>22.56</v>
      </c>
      <c r="J299" s="26">
        <v>49.8</v>
      </c>
      <c r="K299" s="26">
        <v>28.09</v>
      </c>
    </row>
    <row r="300" spans="1:11" x14ac:dyDescent="0.3">
      <c r="A300" s="42">
        <v>45425</v>
      </c>
      <c r="B300" s="53">
        <v>0.55833333333333302</v>
      </c>
      <c r="C300" t="s">
        <v>87</v>
      </c>
      <c r="D300" t="s">
        <v>131</v>
      </c>
      <c r="E300" t="s">
        <v>55</v>
      </c>
      <c r="F300">
        <v>26.040000000000003</v>
      </c>
      <c r="G300">
        <v>29.55</v>
      </c>
      <c r="H300">
        <v>23.05</v>
      </c>
      <c r="I300" s="85">
        <v>25.98</v>
      </c>
      <c r="J300" s="26">
        <v>52.6</v>
      </c>
      <c r="K300" s="26">
        <v>26.56</v>
      </c>
    </row>
    <row r="301" spans="1:11" x14ac:dyDescent="0.3">
      <c r="A301" s="42">
        <v>45425</v>
      </c>
      <c r="B301" s="53">
        <v>0.563194444444444</v>
      </c>
      <c r="C301" t="s">
        <v>87</v>
      </c>
      <c r="D301" t="s">
        <v>74</v>
      </c>
      <c r="E301" t="s">
        <v>55</v>
      </c>
      <c r="F301">
        <v>20.789999999999996</v>
      </c>
      <c r="G301">
        <v>27.89</v>
      </c>
      <c r="H301">
        <v>19.91</v>
      </c>
      <c r="I301" s="85">
        <v>21.22</v>
      </c>
      <c r="J301" s="26">
        <v>47.8</v>
      </c>
      <c r="K301" s="26">
        <v>27.01</v>
      </c>
    </row>
    <row r="302" spans="1:11" x14ac:dyDescent="0.3">
      <c r="A302" s="42">
        <v>45425</v>
      </c>
      <c r="B302" s="53">
        <v>0.59236111111111101</v>
      </c>
      <c r="C302" t="s">
        <v>87</v>
      </c>
      <c r="D302" t="s">
        <v>56</v>
      </c>
      <c r="E302" t="s">
        <v>55</v>
      </c>
      <c r="F302">
        <v>23.35</v>
      </c>
      <c r="G302">
        <v>33.15</v>
      </c>
      <c r="H302">
        <v>17.100000000000001</v>
      </c>
      <c r="I302" s="85">
        <v>22.24</v>
      </c>
      <c r="J302" s="26">
        <v>50.25</v>
      </c>
      <c r="K302" s="26">
        <v>26.9</v>
      </c>
    </row>
    <row r="303" spans="1:11" x14ac:dyDescent="0.3">
      <c r="A303" s="42">
        <v>45425</v>
      </c>
      <c r="B303" s="53">
        <v>0.60069444444444398</v>
      </c>
      <c r="C303" t="s">
        <v>87</v>
      </c>
      <c r="D303" t="s">
        <v>88</v>
      </c>
      <c r="E303" t="s">
        <v>55</v>
      </c>
      <c r="F303">
        <v>17.829999999999998</v>
      </c>
      <c r="G303">
        <v>28.15</v>
      </c>
      <c r="H303">
        <v>16.68</v>
      </c>
      <c r="I303" s="85">
        <v>17.38</v>
      </c>
      <c r="J303" s="26">
        <v>44.83</v>
      </c>
      <c r="K303" s="26">
        <v>27</v>
      </c>
    </row>
    <row r="304" spans="1:11" x14ac:dyDescent="0.3">
      <c r="A304" s="42">
        <v>45426</v>
      </c>
      <c r="B304" s="53">
        <v>0.31944444444444398</v>
      </c>
      <c r="C304" t="s">
        <v>87</v>
      </c>
      <c r="D304" t="s">
        <v>56</v>
      </c>
      <c r="E304" t="s">
        <v>55</v>
      </c>
      <c r="F304">
        <v>23.589999999999996</v>
      </c>
      <c r="G304">
        <v>26.84</v>
      </c>
      <c r="H304">
        <v>23.65</v>
      </c>
      <c r="I304" s="85">
        <v>21.64</v>
      </c>
      <c r="J304" s="26">
        <v>50.489999999999995</v>
      </c>
      <c r="K304" s="26">
        <v>26.9</v>
      </c>
    </row>
    <row r="305" spans="1:11" x14ac:dyDescent="0.3">
      <c r="A305" s="42">
        <v>45426</v>
      </c>
      <c r="B305" s="53">
        <v>0.32291666666666702</v>
      </c>
      <c r="C305" t="s">
        <v>87</v>
      </c>
      <c r="D305" t="s">
        <v>137</v>
      </c>
      <c r="E305" t="s">
        <v>55</v>
      </c>
      <c r="F305">
        <v>23.67</v>
      </c>
      <c r="G305">
        <v>32.85</v>
      </c>
      <c r="H305">
        <v>18.11</v>
      </c>
      <c r="I305" s="85">
        <v>22.4</v>
      </c>
      <c r="J305" s="26">
        <v>50.96</v>
      </c>
      <c r="K305" s="26">
        <v>27.29</v>
      </c>
    </row>
    <row r="306" spans="1:11" x14ac:dyDescent="0.3">
      <c r="A306" s="42">
        <v>45426</v>
      </c>
      <c r="B306" s="53">
        <v>0.32500000000000001</v>
      </c>
      <c r="C306" t="s">
        <v>87</v>
      </c>
      <c r="D306" t="s">
        <v>130</v>
      </c>
      <c r="E306" t="s">
        <v>55</v>
      </c>
      <c r="F306">
        <v>30.400000000000002</v>
      </c>
      <c r="G306">
        <v>33.39</v>
      </c>
      <c r="H306">
        <v>22.95</v>
      </c>
      <c r="I306" s="85">
        <v>28.72</v>
      </c>
      <c r="J306" s="26">
        <v>56.34</v>
      </c>
      <c r="K306" s="26">
        <v>25.94</v>
      </c>
    </row>
    <row r="307" spans="1:11" x14ac:dyDescent="0.3">
      <c r="A307" s="42">
        <v>45426</v>
      </c>
      <c r="B307" s="53">
        <v>0.329166666666667</v>
      </c>
      <c r="C307" t="s">
        <v>87</v>
      </c>
      <c r="D307" t="s">
        <v>109</v>
      </c>
      <c r="E307" t="s">
        <v>55</v>
      </c>
      <c r="F307">
        <v>25.400000000000006</v>
      </c>
      <c r="G307">
        <v>29.46</v>
      </c>
      <c r="H307">
        <v>23.94</v>
      </c>
      <c r="I307" s="85">
        <v>24.98</v>
      </c>
      <c r="J307" s="26">
        <v>53.400000000000006</v>
      </c>
      <c r="K307" s="26">
        <v>28</v>
      </c>
    </row>
    <row r="308" spans="1:11" x14ac:dyDescent="0.3">
      <c r="A308" s="42">
        <v>45426</v>
      </c>
      <c r="B308" s="53">
        <v>0.33333333333333298</v>
      </c>
      <c r="C308" t="s">
        <v>87</v>
      </c>
      <c r="D308" t="s">
        <v>88</v>
      </c>
      <c r="E308" t="s">
        <v>55</v>
      </c>
      <c r="F308">
        <v>30.929999999999993</v>
      </c>
      <c r="G308">
        <v>33.94</v>
      </c>
      <c r="H308">
        <v>23.99</v>
      </c>
      <c r="I308" s="26">
        <v>29.88</v>
      </c>
      <c r="J308" s="26">
        <v>57.929999999999993</v>
      </c>
      <c r="K308" s="26">
        <v>27</v>
      </c>
    </row>
    <row r="309" spans="1:11" x14ac:dyDescent="0.3">
      <c r="A309" s="42">
        <v>45426</v>
      </c>
      <c r="B309" s="53">
        <v>0.33680555555555602</v>
      </c>
      <c r="C309" t="s">
        <v>87</v>
      </c>
      <c r="D309" t="s">
        <v>129</v>
      </c>
      <c r="E309" t="s">
        <v>55</v>
      </c>
      <c r="F309">
        <v>30.54</v>
      </c>
      <c r="G309">
        <v>33.85</v>
      </c>
      <c r="H309">
        <v>22.84</v>
      </c>
      <c r="I309" s="85">
        <v>29.24</v>
      </c>
      <c r="J309" s="26">
        <v>56.69</v>
      </c>
      <c r="K309" s="26">
        <v>26.15</v>
      </c>
    </row>
    <row r="310" spans="1:11" x14ac:dyDescent="0.3">
      <c r="A310" s="42">
        <v>45426</v>
      </c>
      <c r="B310" s="53">
        <v>0.33958333333333302</v>
      </c>
      <c r="C310" t="s">
        <v>87</v>
      </c>
      <c r="D310" t="s">
        <v>110</v>
      </c>
      <c r="E310" t="s">
        <v>55</v>
      </c>
      <c r="F310">
        <v>22.33</v>
      </c>
      <c r="G310">
        <v>31.42</v>
      </c>
      <c r="H310">
        <v>18.13</v>
      </c>
      <c r="I310" s="85">
        <v>20.04</v>
      </c>
      <c r="J310" s="26">
        <v>49.55</v>
      </c>
      <c r="K310" s="26">
        <v>27.22</v>
      </c>
    </row>
    <row r="311" spans="1:11" x14ac:dyDescent="0.3">
      <c r="A311" s="42">
        <v>45426</v>
      </c>
      <c r="B311" s="53">
        <v>0.34375</v>
      </c>
      <c r="C311" t="s">
        <v>87</v>
      </c>
      <c r="D311" t="s">
        <v>169</v>
      </c>
      <c r="E311" t="s">
        <v>55</v>
      </c>
      <c r="F311">
        <v>20.390000000000004</v>
      </c>
      <c r="G311">
        <v>30.05</v>
      </c>
      <c r="H311">
        <v>18.100000000000001</v>
      </c>
      <c r="I311" s="85">
        <v>18.899999999999999</v>
      </c>
      <c r="J311" s="26">
        <v>48.150000000000006</v>
      </c>
      <c r="K311" s="26">
        <v>27.76</v>
      </c>
    </row>
    <row r="312" spans="1:11" x14ac:dyDescent="0.3">
      <c r="A312" s="42">
        <v>45426</v>
      </c>
      <c r="B312" s="53">
        <v>0.34791666666666698</v>
      </c>
      <c r="C312" t="s">
        <v>87</v>
      </c>
      <c r="D312" t="s">
        <v>124</v>
      </c>
      <c r="E312" t="s">
        <v>55</v>
      </c>
      <c r="F312">
        <v>24.13</v>
      </c>
      <c r="G312">
        <v>30.36</v>
      </c>
      <c r="H312">
        <v>21.29</v>
      </c>
      <c r="I312" s="85">
        <v>22.96</v>
      </c>
      <c r="J312" s="26">
        <v>51.65</v>
      </c>
      <c r="K312" s="26">
        <v>27.52</v>
      </c>
    </row>
    <row r="313" spans="1:11" x14ac:dyDescent="0.3">
      <c r="A313" s="42">
        <v>45426</v>
      </c>
      <c r="B313" s="53">
        <v>0.35208333333333303</v>
      </c>
      <c r="C313" t="s">
        <v>87</v>
      </c>
      <c r="D313" t="s">
        <v>108</v>
      </c>
      <c r="E313" t="s">
        <v>55</v>
      </c>
      <c r="F313">
        <v>20.66</v>
      </c>
      <c r="G313">
        <v>30.19</v>
      </c>
      <c r="H313">
        <v>17.23</v>
      </c>
      <c r="I313" s="85">
        <v>18.8</v>
      </c>
      <c r="J313" s="26">
        <v>47.42</v>
      </c>
      <c r="K313" s="26">
        <v>26.76</v>
      </c>
    </row>
    <row r="314" spans="1:11" x14ac:dyDescent="0.3">
      <c r="A314" s="42">
        <v>45426</v>
      </c>
      <c r="B314" s="53">
        <v>0.41666666666666702</v>
      </c>
      <c r="C314" t="s">
        <v>87</v>
      </c>
      <c r="D314" t="s">
        <v>164</v>
      </c>
      <c r="E314" t="s">
        <v>55</v>
      </c>
      <c r="F314">
        <v>28.569999999999997</v>
      </c>
      <c r="G314">
        <v>31.93</v>
      </c>
      <c r="H314">
        <v>23.37</v>
      </c>
      <c r="I314" s="85">
        <v>27.7</v>
      </c>
      <c r="J314" s="26">
        <v>55.3</v>
      </c>
      <c r="K314" s="26">
        <v>26.73</v>
      </c>
    </row>
    <row r="315" spans="1:11" x14ac:dyDescent="0.3">
      <c r="A315" s="42">
        <v>45426</v>
      </c>
      <c r="B315" s="53">
        <v>0.47638888888888897</v>
      </c>
      <c r="C315" t="s">
        <v>87</v>
      </c>
      <c r="D315" t="s">
        <v>137</v>
      </c>
      <c r="E315" t="s">
        <v>55</v>
      </c>
      <c r="F315">
        <v>23.06</v>
      </c>
      <c r="G315">
        <v>31.67</v>
      </c>
      <c r="H315">
        <v>18.829999999999998</v>
      </c>
      <c r="I315" s="85">
        <v>22.96</v>
      </c>
      <c r="J315" s="26">
        <v>50.5</v>
      </c>
      <c r="K315" s="26">
        <v>27.44</v>
      </c>
    </row>
    <row r="316" spans="1:11" x14ac:dyDescent="0.3">
      <c r="A316" s="42">
        <v>45426</v>
      </c>
      <c r="B316" s="53">
        <v>0.47916666666666702</v>
      </c>
      <c r="C316" t="s">
        <v>87</v>
      </c>
      <c r="D316" t="s">
        <v>56</v>
      </c>
      <c r="E316" t="s">
        <v>55</v>
      </c>
      <c r="F316">
        <v>27.949999999999996</v>
      </c>
      <c r="G316">
        <v>33.04</v>
      </c>
      <c r="H316">
        <v>21.81</v>
      </c>
      <c r="I316" s="85">
        <v>27.06</v>
      </c>
      <c r="J316" s="26">
        <v>54.849999999999994</v>
      </c>
      <c r="K316" s="26">
        <v>26.9</v>
      </c>
    </row>
    <row r="317" spans="1:11" x14ac:dyDescent="0.3">
      <c r="A317" s="42">
        <v>45426</v>
      </c>
      <c r="B317" s="53">
        <v>0.52777777777777801</v>
      </c>
      <c r="C317" t="s">
        <v>87</v>
      </c>
      <c r="D317" t="s">
        <v>130</v>
      </c>
      <c r="E317" t="s">
        <v>55</v>
      </c>
      <c r="F317">
        <v>25.919999999999998</v>
      </c>
      <c r="G317">
        <v>33.950000000000003</v>
      </c>
      <c r="H317">
        <v>18.77</v>
      </c>
      <c r="I317" s="85">
        <v>26.84</v>
      </c>
      <c r="J317" s="26">
        <v>52.72</v>
      </c>
      <c r="K317" s="26">
        <v>26.8</v>
      </c>
    </row>
    <row r="318" spans="1:11" x14ac:dyDescent="0.3">
      <c r="A318" s="42">
        <v>45426</v>
      </c>
      <c r="B318" s="53">
        <v>0.54374999999999996</v>
      </c>
      <c r="C318" t="s">
        <v>87</v>
      </c>
      <c r="D318" t="s">
        <v>129</v>
      </c>
      <c r="E318" t="s">
        <v>55</v>
      </c>
      <c r="F318">
        <v>22.850000000000005</v>
      </c>
      <c r="G318">
        <v>32.29</v>
      </c>
      <c r="H318">
        <v>18.440000000000001</v>
      </c>
      <c r="I318" s="85">
        <v>23.68</v>
      </c>
      <c r="J318" s="26">
        <v>50.730000000000004</v>
      </c>
      <c r="K318" s="26">
        <v>27.88</v>
      </c>
    </row>
    <row r="319" spans="1:11" x14ac:dyDescent="0.3">
      <c r="A319" s="42">
        <v>45426</v>
      </c>
      <c r="B319" s="53">
        <v>0.55000000000000004</v>
      </c>
      <c r="C319" t="s">
        <v>87</v>
      </c>
      <c r="D319" t="s">
        <v>124</v>
      </c>
      <c r="E319" t="s">
        <v>55</v>
      </c>
      <c r="F319">
        <v>23.080000000000005</v>
      </c>
      <c r="G319">
        <v>32.18</v>
      </c>
      <c r="H319">
        <v>19.440000000000001</v>
      </c>
      <c r="I319" s="85">
        <v>23.76</v>
      </c>
      <c r="J319" s="26">
        <v>51.620000000000005</v>
      </c>
      <c r="K319" s="26">
        <v>28.54</v>
      </c>
    </row>
    <row r="320" spans="1:11" x14ac:dyDescent="0.3">
      <c r="A320" s="42">
        <v>45426</v>
      </c>
      <c r="B320" s="53">
        <v>0.55208333333333304</v>
      </c>
      <c r="C320" t="s">
        <v>87</v>
      </c>
      <c r="D320" t="s">
        <v>108</v>
      </c>
      <c r="E320" t="s">
        <v>55</v>
      </c>
      <c r="F320">
        <v>20.810000000000002</v>
      </c>
      <c r="G320">
        <v>28.53</v>
      </c>
      <c r="H320">
        <v>19.350000000000001</v>
      </c>
      <c r="I320" s="85">
        <v>20.8</v>
      </c>
      <c r="J320" s="26">
        <v>47.88</v>
      </c>
      <c r="K320" s="26">
        <v>27.07</v>
      </c>
    </row>
    <row r="321" spans="1:11" x14ac:dyDescent="0.3">
      <c r="A321" s="42">
        <v>45426</v>
      </c>
      <c r="B321" s="53">
        <v>0.55833333333333302</v>
      </c>
      <c r="C321" t="s">
        <v>87</v>
      </c>
      <c r="D321" t="s">
        <v>138</v>
      </c>
      <c r="E321" t="s">
        <v>55</v>
      </c>
      <c r="F321">
        <v>24.58</v>
      </c>
      <c r="G321">
        <v>33.29</v>
      </c>
      <c r="H321">
        <v>18.61</v>
      </c>
      <c r="I321" s="85">
        <v>24.48</v>
      </c>
      <c r="J321" s="26">
        <v>51.9</v>
      </c>
      <c r="K321" s="26">
        <v>27.32</v>
      </c>
    </row>
    <row r="322" spans="1:11" x14ac:dyDescent="0.3">
      <c r="A322" s="42">
        <v>45426</v>
      </c>
      <c r="B322" s="53">
        <v>0.56666666666666698</v>
      </c>
      <c r="C322" t="s">
        <v>87</v>
      </c>
      <c r="D322" t="s">
        <v>109</v>
      </c>
      <c r="E322" t="s">
        <v>55</v>
      </c>
      <c r="F322">
        <v>28.690000000000005</v>
      </c>
      <c r="G322">
        <v>35.47</v>
      </c>
      <c r="H322">
        <v>21.37</v>
      </c>
      <c r="I322" s="85">
        <v>29.46</v>
      </c>
      <c r="J322" s="26">
        <v>56.84</v>
      </c>
      <c r="K322" s="26">
        <v>28.15</v>
      </c>
    </row>
    <row r="323" spans="1:11" x14ac:dyDescent="0.3">
      <c r="A323" s="42">
        <v>45426</v>
      </c>
      <c r="B323" s="53">
        <v>0.57361111111111096</v>
      </c>
      <c r="C323" t="s">
        <v>87</v>
      </c>
      <c r="D323" t="s">
        <v>164</v>
      </c>
      <c r="E323" t="s">
        <v>55</v>
      </c>
      <c r="F323">
        <v>26.590000000000003</v>
      </c>
      <c r="G323">
        <v>33.770000000000003</v>
      </c>
      <c r="H323">
        <v>19.600000000000001</v>
      </c>
      <c r="I323" s="85">
        <v>26.1</v>
      </c>
      <c r="J323" s="26">
        <v>53.370000000000005</v>
      </c>
      <c r="K323" s="26">
        <v>26.78</v>
      </c>
    </row>
    <row r="324" spans="1:11" x14ac:dyDescent="0.3">
      <c r="I324" s="85"/>
    </row>
    <row r="325" spans="1:11" x14ac:dyDescent="0.3">
      <c r="I325" s="85"/>
    </row>
    <row r="326" spans="1:11" x14ac:dyDescent="0.3">
      <c r="I326" s="85"/>
    </row>
    <row r="327" spans="1:11" x14ac:dyDescent="0.3">
      <c r="I327" s="85"/>
    </row>
    <row r="328" spans="1:11" x14ac:dyDescent="0.3">
      <c r="I328" s="85"/>
    </row>
    <row r="329" spans="1:11" x14ac:dyDescent="0.3">
      <c r="I329" s="85"/>
    </row>
  </sheetData>
  <autoFilter ref="A1:K702" xr:uid="{00000000-0001-0000-0500-000000000000}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DropDown="1" showInputMessage="1" showErrorMessage="1" xr:uid="{00000000-0002-0000-0500-000000000000}">
          <x14:formula1>
            <xm:f>'C:\Users\Kaminski_VO\Desktop\[22.01 Волхонка Реестр Весовая.xlsx]Список ТС '!#REF!</xm:f>
          </x14:formula1>
          <xm:sqref>E1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/>
  <dimension ref="A1:L21"/>
  <sheetViews>
    <sheetView workbookViewId="0">
      <selection activeCell="C6" sqref="C6"/>
    </sheetView>
  </sheetViews>
  <sheetFormatPr defaultRowHeight="14.4" x14ac:dyDescent="0.3"/>
  <cols>
    <col min="1" max="1" width="17.77734375" customWidth="1"/>
    <col min="2" max="2" width="14.44140625" customWidth="1"/>
    <col min="3" max="3" width="16.44140625" customWidth="1"/>
    <col min="4" max="4" width="17.77734375" bestFit="1" customWidth="1"/>
  </cols>
  <sheetData>
    <row r="1" spans="1:12" ht="15" thickBot="1" x14ac:dyDescent="0.35"/>
    <row r="2" spans="1:12" ht="15.75" customHeight="1" x14ac:dyDescent="0.3">
      <c r="A2" s="100" t="s">
        <v>76</v>
      </c>
      <c r="B2" s="101"/>
      <c r="C2" s="101"/>
      <c r="D2" s="102"/>
    </row>
    <row r="3" spans="1:12" ht="30" customHeight="1" x14ac:dyDescent="0.3">
      <c r="A3" s="115" t="s">
        <v>29</v>
      </c>
      <c r="B3" s="64" t="s">
        <v>30</v>
      </c>
      <c r="C3" s="103" t="s">
        <v>31</v>
      </c>
      <c r="D3" s="104"/>
    </row>
    <row r="4" spans="1:12" x14ac:dyDescent="0.3">
      <c r="A4" s="116"/>
      <c r="B4" s="63">
        <v>689</v>
      </c>
      <c r="C4" s="105">
        <v>250</v>
      </c>
      <c r="D4" s="106"/>
    </row>
    <row r="5" spans="1:12" ht="30" customHeight="1" x14ac:dyDescent="0.3">
      <c r="A5" s="115" t="s">
        <v>32</v>
      </c>
      <c r="B5" s="46">
        <v>45242</v>
      </c>
      <c r="C5" s="47" t="s">
        <v>33</v>
      </c>
      <c r="D5" s="48" t="s">
        <v>45</v>
      </c>
    </row>
    <row r="6" spans="1:12" x14ac:dyDescent="0.3">
      <c r="A6" s="116"/>
      <c r="B6" s="63">
        <v>8.15</v>
      </c>
      <c r="C6" s="45">
        <v>72.09</v>
      </c>
      <c r="D6" s="49">
        <f>C6/B8*100</f>
        <v>1.2336341125757437</v>
      </c>
    </row>
    <row r="7" spans="1:12" ht="28.8" x14ac:dyDescent="0.3">
      <c r="A7" s="62" t="s">
        <v>77</v>
      </c>
      <c r="B7" s="107">
        <v>4864.63</v>
      </c>
      <c r="C7" s="108"/>
      <c r="D7" s="109"/>
      <c r="H7">
        <v>3626.1000000000004</v>
      </c>
    </row>
    <row r="8" spans="1:12" x14ac:dyDescent="0.3">
      <c r="A8" s="50" t="s">
        <v>34</v>
      </c>
      <c r="B8" s="110">
        <v>5843.71</v>
      </c>
      <c r="C8" s="111"/>
      <c r="D8" s="112"/>
      <c r="H8">
        <v>3935.55</v>
      </c>
    </row>
    <row r="9" spans="1:12" ht="36" customHeight="1" x14ac:dyDescent="0.3">
      <c r="A9" s="51" t="s">
        <v>35</v>
      </c>
      <c r="B9" s="117">
        <v>6092.15</v>
      </c>
      <c r="C9" s="118"/>
      <c r="D9" s="119"/>
    </row>
    <row r="10" spans="1:12" ht="28.8" x14ac:dyDescent="0.3">
      <c r="A10" s="51" t="s">
        <v>36</v>
      </c>
      <c r="B10" s="117">
        <v>6071.95</v>
      </c>
      <c r="C10" s="118"/>
      <c r="D10" s="119"/>
    </row>
    <row r="11" spans="1:12" ht="15" customHeight="1" x14ac:dyDescent="0.3">
      <c r="A11" s="123" t="s">
        <v>78</v>
      </c>
      <c r="B11" s="52" t="s">
        <v>47</v>
      </c>
      <c r="C11" s="117" t="s">
        <v>46</v>
      </c>
      <c r="D11" s="125"/>
    </row>
    <row r="12" spans="1:12" x14ac:dyDescent="0.3">
      <c r="A12" s="124"/>
      <c r="B12" s="52">
        <v>4616.1900000000014</v>
      </c>
      <c r="C12" s="117">
        <f>B12-B14</f>
        <v>4303.8830000000016</v>
      </c>
      <c r="D12" s="125"/>
      <c r="F12">
        <v>238</v>
      </c>
    </row>
    <row r="13" spans="1:12" x14ac:dyDescent="0.3">
      <c r="A13" s="113" t="s">
        <v>79</v>
      </c>
      <c r="B13" s="63" t="s">
        <v>37</v>
      </c>
      <c r="C13" s="105" t="s">
        <v>61</v>
      </c>
      <c r="D13" s="120"/>
      <c r="L13">
        <v>12764.27</v>
      </c>
    </row>
    <row r="14" spans="1:12" x14ac:dyDescent="0.3">
      <c r="A14" s="114"/>
      <c r="B14" s="58">
        <v>312.30700000000002</v>
      </c>
      <c r="C14" s="121">
        <f>B14/B8*100</f>
        <v>5.3443274905838933</v>
      </c>
      <c r="D14" s="122"/>
      <c r="L14">
        <v>11195.02</v>
      </c>
    </row>
    <row r="15" spans="1:12" x14ac:dyDescent="0.3">
      <c r="C15" s="44">
        <f>B14/B8</f>
        <v>5.3443274905838931E-2</v>
      </c>
      <c r="L15">
        <f>L13-L14</f>
        <v>1569.25</v>
      </c>
    </row>
    <row r="17" spans="3:3" x14ac:dyDescent="0.3">
      <c r="C17">
        <v>3952.47</v>
      </c>
    </row>
    <row r="19" spans="3:3" x14ac:dyDescent="0.3">
      <c r="C19" t="e">
        <f>#REF!/B8*100</f>
        <v>#REF!</v>
      </c>
    </row>
    <row r="21" spans="3:3" x14ac:dyDescent="0.3">
      <c r="C21">
        <f>0.0627780856021678*100</f>
        <v>6.2778085602167799</v>
      </c>
    </row>
  </sheetData>
  <mergeCells count="15">
    <mergeCell ref="A13:A14"/>
    <mergeCell ref="A5:A6"/>
    <mergeCell ref="A3:A4"/>
    <mergeCell ref="B9:D9"/>
    <mergeCell ref="B10:D10"/>
    <mergeCell ref="C13:D13"/>
    <mergeCell ref="C14:D14"/>
    <mergeCell ref="A11:A12"/>
    <mergeCell ref="C11:D11"/>
    <mergeCell ref="C12:D12"/>
    <mergeCell ref="A2:D2"/>
    <mergeCell ref="C3:D3"/>
    <mergeCell ref="C4:D4"/>
    <mergeCell ref="B7:D7"/>
    <mergeCell ref="B8:D8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A1"/>
  <sheetViews>
    <sheetView workbookViewId="0">
      <selection activeCell="L36" sqref="L36"/>
    </sheetView>
  </sheetViews>
  <sheetFormatPr defaultRowHeight="14.4" x14ac:dyDescent="0.3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Волхонка</vt:lpstr>
      <vt:lpstr>Сводная Ввоз</vt:lpstr>
      <vt:lpstr>Сводная Вывоз</vt:lpstr>
      <vt:lpstr>Кол-во рейсов ввоз</vt:lpstr>
      <vt:lpstr>Кол-во рейсов вывоз</vt:lpstr>
      <vt:lpstr>Ввоз</vt:lpstr>
      <vt:lpstr>Вывоз</vt:lpstr>
      <vt:lpstr>Общ.инф.</vt:lpstr>
      <vt:lpstr>Графики</vt:lpstr>
      <vt:lpstr>Статистика КПО</vt:lpstr>
      <vt:lpstr>Общие 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Egor Ivanov</cp:lastModifiedBy>
  <dcterms:created xsi:type="dcterms:W3CDTF">2015-06-05T18:19:34Z</dcterms:created>
  <dcterms:modified xsi:type="dcterms:W3CDTF">2024-05-15T11:25:25Z</dcterms:modified>
</cp:coreProperties>
</file>