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ЭтаКнига"/>
  <xr:revisionPtr revIDLastSave="0" documentId="13_ncr:1_{79542A57-B7C7-437F-9572-089C8EC797C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Парнас" sheetId="1" r:id="rId1"/>
    <sheet name="Сводная Ввоз" sheetId="162" r:id="rId2"/>
    <sheet name="Сводная Вывоз" sheetId="164" r:id="rId3"/>
    <sheet name="Кол-во рейсов ввоз" sheetId="165" state="hidden" r:id="rId4"/>
    <sheet name="Кол-во рейсов вывоз" sheetId="166" state="hidden" r:id="rId5"/>
    <sheet name="Ввоз" sheetId="2" r:id="rId6"/>
    <sheet name="Вывоз" sheetId="3" r:id="rId7"/>
    <sheet name="Общие данные" sheetId="167" r:id="rId8"/>
  </sheets>
  <externalReferences>
    <externalReference r:id="rId9"/>
  </externalReferences>
  <definedNames>
    <definedName name="_xlnm._FilterDatabase" localSheetId="5" hidden="1">Ввоз!$A$1:$K$395</definedName>
    <definedName name="_xlnm._FilterDatabase" localSheetId="6" hidden="1">Вывоз!$A$1:$H$124</definedName>
  </definedNames>
  <calcPr calcId="191029" concurrentManualCount="6"/>
  <pivotCaches>
    <pivotCache cacheId="4" r:id="rId10"/>
    <pivotCache cacheId="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67" l="1"/>
  <c r="D10" i="167"/>
  <c r="D12" i="167"/>
  <c r="D13" i="167"/>
  <c r="W2" i="164"/>
  <c r="X2" i="164"/>
  <c r="Y2" i="164"/>
  <c r="Z2" i="164"/>
  <c r="AA2" i="164"/>
  <c r="AB2" i="164"/>
  <c r="AC2" i="164"/>
  <c r="AD2" i="164"/>
  <c r="AE2" i="164"/>
  <c r="AF2" i="164"/>
  <c r="W3" i="164"/>
  <c r="X3" i="164"/>
  <c r="Y3" i="164"/>
  <c r="Z3" i="164"/>
  <c r="AA3" i="164"/>
  <c r="AB3" i="164"/>
  <c r="AC3" i="164"/>
  <c r="AD3" i="164"/>
  <c r="AE3" i="164"/>
  <c r="AF3" i="164"/>
  <c r="W4" i="164"/>
  <c r="X4" i="164"/>
  <c r="Y4" i="164"/>
  <c r="Z4" i="164"/>
  <c r="AA4" i="164"/>
  <c r="AB4" i="164"/>
  <c r="AC4" i="164"/>
  <c r="AD4" i="164"/>
  <c r="AE4" i="164"/>
  <c r="AF4" i="164"/>
  <c r="W5" i="164"/>
  <c r="X5" i="164"/>
  <c r="Y5" i="164"/>
  <c r="Z5" i="164"/>
  <c r="AA5" i="164"/>
  <c r="AB5" i="164"/>
  <c r="AC5" i="164"/>
  <c r="AD5" i="164"/>
  <c r="AE5" i="164"/>
  <c r="AF5" i="164"/>
  <c r="W6" i="164"/>
  <c r="X6" i="164"/>
  <c r="Y6" i="164"/>
  <c r="Z6" i="164"/>
  <c r="AA6" i="164"/>
  <c r="AB6" i="164"/>
  <c r="AC6" i="164"/>
  <c r="AD6" i="164"/>
  <c r="AE6" i="164"/>
  <c r="AF6" i="164"/>
  <c r="W7" i="164"/>
  <c r="X7" i="164"/>
  <c r="Y7" i="164"/>
  <c r="Z7" i="164"/>
  <c r="AA7" i="164"/>
  <c r="AB7" i="164"/>
  <c r="AC7" i="164"/>
  <c r="AD7" i="164"/>
  <c r="AE7" i="164"/>
  <c r="AF7" i="164"/>
  <c r="W8" i="164"/>
  <c r="X8" i="164"/>
  <c r="Y8" i="164"/>
  <c r="Z8" i="164"/>
  <c r="AA8" i="164"/>
  <c r="AB8" i="164"/>
  <c r="AC8" i="164"/>
  <c r="AD8" i="164"/>
  <c r="AE8" i="164"/>
  <c r="AF8" i="164"/>
  <c r="W9" i="164"/>
  <c r="X9" i="164"/>
  <c r="Y9" i="164"/>
  <c r="Z9" i="164"/>
  <c r="AA9" i="164"/>
  <c r="AB9" i="164"/>
  <c r="AC9" i="164"/>
  <c r="AD9" i="164"/>
  <c r="AE9" i="164"/>
  <c r="AF9" i="164"/>
  <c r="W10" i="164"/>
  <c r="X10" i="164"/>
  <c r="Y10" i="164"/>
  <c r="Z10" i="164"/>
  <c r="AA10" i="164"/>
  <c r="AB10" i="164"/>
  <c r="AC10" i="164"/>
  <c r="AD10" i="164"/>
  <c r="AE10" i="164"/>
  <c r="AF10" i="164"/>
  <c r="W11" i="164"/>
  <c r="X11" i="164"/>
  <c r="Y11" i="164"/>
  <c r="Z11" i="164"/>
  <c r="AA11" i="164"/>
  <c r="AB11" i="164"/>
  <c r="AC11" i="164"/>
  <c r="AD11" i="164"/>
  <c r="AE11" i="164"/>
  <c r="AF11" i="164"/>
  <c r="W12" i="164"/>
  <c r="X12" i="164"/>
  <c r="Y12" i="164"/>
  <c r="Z12" i="164"/>
  <c r="AA12" i="164"/>
  <c r="AB12" i="164"/>
  <c r="AC12" i="164"/>
  <c r="AD12" i="164"/>
  <c r="AE12" i="164"/>
  <c r="AF12" i="164"/>
  <c r="W13" i="164"/>
  <c r="X13" i="164"/>
  <c r="Y13" i="164"/>
  <c r="Z13" i="164"/>
  <c r="AA13" i="164"/>
  <c r="AB13" i="164"/>
  <c r="AC13" i="164"/>
  <c r="AD13" i="164"/>
  <c r="AE13" i="164"/>
  <c r="AF13" i="164"/>
  <c r="W14" i="164"/>
  <c r="X14" i="164"/>
  <c r="Y14" i="164"/>
  <c r="Z14" i="164"/>
  <c r="AA14" i="164"/>
  <c r="AB14" i="164"/>
  <c r="AC14" i="164"/>
  <c r="AD14" i="164"/>
  <c r="AE14" i="164"/>
  <c r="AF14" i="164"/>
  <c r="W15" i="164"/>
  <c r="X15" i="164"/>
  <c r="Y15" i="164"/>
  <c r="Z15" i="164"/>
  <c r="AA15" i="164"/>
  <c r="AB15" i="164"/>
  <c r="AC15" i="164"/>
  <c r="AD15" i="164"/>
  <c r="AE15" i="164"/>
  <c r="AF15" i="164"/>
  <c r="W16" i="164"/>
  <c r="X16" i="164"/>
  <c r="Y16" i="164"/>
  <c r="Z16" i="164"/>
  <c r="AA16" i="164"/>
  <c r="AB16" i="164"/>
  <c r="AC16" i="164"/>
  <c r="AD16" i="164"/>
  <c r="AE16" i="164"/>
  <c r="AF16" i="164"/>
  <c r="W17" i="164"/>
  <c r="X17" i="164"/>
  <c r="Y17" i="164"/>
  <c r="Z17" i="164"/>
  <c r="AA17" i="164"/>
  <c r="AB17" i="164"/>
  <c r="AC17" i="164"/>
  <c r="AD17" i="164"/>
  <c r="AE17" i="164"/>
  <c r="AF17" i="164"/>
  <c r="W18" i="164"/>
  <c r="X18" i="164"/>
  <c r="Y18" i="164"/>
  <c r="Z18" i="164"/>
  <c r="AA18" i="164"/>
  <c r="AB18" i="164"/>
  <c r="AC18" i="164"/>
  <c r="AD18" i="164"/>
  <c r="AE18" i="164"/>
  <c r="AF18" i="164"/>
  <c r="W19" i="164"/>
  <c r="X19" i="164"/>
  <c r="Y19" i="164"/>
  <c r="Z19" i="164"/>
  <c r="AA19" i="164"/>
  <c r="AB19" i="164"/>
  <c r="AC19" i="164"/>
  <c r="AD19" i="164"/>
  <c r="AE19" i="164"/>
  <c r="AF19" i="164"/>
  <c r="W20" i="164"/>
  <c r="X20" i="164"/>
  <c r="Y20" i="164"/>
  <c r="Z20" i="164"/>
  <c r="AA20" i="164"/>
  <c r="AB20" i="164"/>
  <c r="AC20" i="164"/>
  <c r="AD20" i="164"/>
  <c r="AE20" i="164"/>
  <c r="AF20" i="164"/>
  <c r="W21" i="164"/>
  <c r="X21" i="164"/>
  <c r="Y21" i="164"/>
  <c r="Z21" i="164"/>
  <c r="AA21" i="164"/>
  <c r="AB21" i="164"/>
  <c r="AC21" i="164"/>
  <c r="AD21" i="164"/>
  <c r="AE21" i="164"/>
  <c r="AF21" i="164"/>
  <c r="W22" i="164"/>
  <c r="X22" i="164"/>
  <c r="Y22" i="164"/>
  <c r="Z22" i="164"/>
  <c r="AA22" i="164"/>
  <c r="AB22" i="164"/>
  <c r="AC22" i="164"/>
  <c r="AD22" i="164"/>
  <c r="AE22" i="164"/>
  <c r="AF22" i="164"/>
  <c r="W23" i="164"/>
  <c r="X23" i="164"/>
  <c r="Y23" i="164"/>
  <c r="Z23" i="164"/>
  <c r="AA23" i="164"/>
  <c r="AB23" i="164"/>
  <c r="AC23" i="164"/>
  <c r="AD23" i="164"/>
  <c r="AE23" i="164"/>
  <c r="AF23" i="164"/>
  <c r="W24" i="164"/>
  <c r="X24" i="164"/>
  <c r="Y24" i="164"/>
  <c r="Z24" i="164"/>
  <c r="AA24" i="164"/>
  <c r="AB24" i="164"/>
  <c r="AC24" i="164"/>
  <c r="AD24" i="164"/>
  <c r="AE24" i="164"/>
  <c r="AF24" i="164"/>
  <c r="W25" i="164"/>
  <c r="X25" i="164"/>
  <c r="Y25" i="164"/>
  <c r="Z25" i="164"/>
  <c r="AA25" i="164"/>
  <c r="AB25" i="164"/>
  <c r="AC25" i="164"/>
  <c r="AD25" i="164"/>
  <c r="AE25" i="164"/>
  <c r="AF25" i="164"/>
  <c r="W26" i="164"/>
  <c r="X26" i="164"/>
  <c r="Y26" i="164"/>
  <c r="Z26" i="164"/>
  <c r="AA26" i="164"/>
  <c r="AB26" i="164"/>
  <c r="AC26" i="164"/>
  <c r="AD26" i="164"/>
  <c r="AE26" i="164"/>
  <c r="AF26" i="164"/>
  <c r="W27" i="164"/>
  <c r="X27" i="164"/>
  <c r="Y27" i="164"/>
  <c r="Z27" i="164"/>
  <c r="AA27" i="164"/>
  <c r="AB27" i="164"/>
  <c r="AC27" i="164"/>
  <c r="AD27" i="164"/>
  <c r="AE27" i="164"/>
  <c r="AF27" i="164"/>
  <c r="W28" i="164"/>
  <c r="X28" i="164"/>
  <c r="Y28" i="164"/>
  <c r="Z28" i="164"/>
  <c r="AA28" i="164"/>
  <c r="AB28" i="164"/>
  <c r="AC28" i="164"/>
  <c r="AD28" i="164"/>
  <c r="AE28" i="164"/>
  <c r="AF28" i="164"/>
  <c r="W29" i="164"/>
  <c r="X29" i="164"/>
  <c r="Y29" i="164"/>
  <c r="Z29" i="164"/>
  <c r="AA29" i="164"/>
  <c r="AB29" i="164"/>
  <c r="AC29" i="164"/>
  <c r="AD29" i="164"/>
  <c r="AE29" i="164"/>
  <c r="AF29" i="164"/>
  <c r="W30" i="164"/>
  <c r="X30" i="164"/>
  <c r="Y30" i="164"/>
  <c r="Z30" i="164"/>
  <c r="AA30" i="164"/>
  <c r="AB30" i="164"/>
  <c r="AC30" i="164"/>
  <c r="AD30" i="164"/>
  <c r="AE30" i="164"/>
  <c r="AF30" i="164"/>
  <c r="W31" i="164"/>
  <c r="X31" i="164"/>
  <c r="Y31" i="164"/>
  <c r="Z31" i="164"/>
  <c r="AA31" i="164"/>
  <c r="AB31" i="164"/>
  <c r="AC31" i="164"/>
  <c r="AD31" i="164"/>
  <c r="AE31" i="164"/>
  <c r="AF31" i="164"/>
  <c r="W32" i="164"/>
  <c r="X32" i="164"/>
  <c r="Y32" i="164"/>
  <c r="Z32" i="164"/>
  <c r="AA32" i="164"/>
  <c r="AB32" i="164"/>
  <c r="AC32" i="164"/>
  <c r="AD32" i="164"/>
  <c r="AE32" i="164"/>
  <c r="AF32" i="164"/>
  <c r="W33" i="164"/>
  <c r="X33" i="164"/>
  <c r="Y33" i="164"/>
  <c r="Z33" i="164"/>
  <c r="AA33" i="164"/>
  <c r="AB33" i="164"/>
  <c r="AC33" i="164"/>
  <c r="AD33" i="164"/>
  <c r="AE33" i="164"/>
  <c r="AF33" i="164"/>
  <c r="W34" i="164"/>
  <c r="X34" i="164"/>
  <c r="Y34" i="164"/>
  <c r="Z34" i="164"/>
  <c r="AA34" i="164"/>
  <c r="AB34" i="164"/>
  <c r="AC34" i="164"/>
  <c r="AD34" i="164"/>
  <c r="AE34" i="164"/>
  <c r="AF34" i="164"/>
  <c r="W35" i="164"/>
  <c r="X35" i="164"/>
  <c r="Y35" i="164"/>
  <c r="Z35" i="164"/>
  <c r="AA35" i="164"/>
  <c r="AB35" i="164"/>
  <c r="AC35" i="164"/>
  <c r="AD35" i="164"/>
  <c r="AE35" i="164"/>
  <c r="AF35" i="164"/>
  <c r="W36" i="164"/>
  <c r="X36" i="164"/>
  <c r="Y36" i="164"/>
  <c r="Z36" i="164"/>
  <c r="AA36" i="164"/>
  <c r="AB36" i="164"/>
  <c r="AC36" i="164"/>
  <c r="AD36" i="164"/>
  <c r="AE36" i="164"/>
  <c r="AF36" i="164"/>
  <c r="W37" i="164"/>
  <c r="X37" i="164"/>
  <c r="Y37" i="164"/>
  <c r="Z37" i="164"/>
  <c r="AA37" i="164"/>
  <c r="AB37" i="164"/>
  <c r="AC37" i="164"/>
  <c r="AD37" i="164"/>
  <c r="AE37" i="164"/>
  <c r="AF37" i="164"/>
  <c r="W38" i="164"/>
  <c r="X38" i="164"/>
  <c r="Y38" i="164"/>
  <c r="Z38" i="164"/>
  <c r="AA38" i="164"/>
  <c r="AB38" i="164"/>
  <c r="AC38" i="164"/>
  <c r="AD38" i="164"/>
  <c r="AE38" i="164"/>
  <c r="AF38" i="164"/>
  <c r="W39" i="164"/>
  <c r="X39" i="164"/>
  <c r="Y39" i="164"/>
  <c r="Z39" i="164"/>
  <c r="AA39" i="164"/>
  <c r="AB39" i="164"/>
  <c r="AC39" i="164"/>
  <c r="AD39" i="164"/>
  <c r="AE39" i="164"/>
  <c r="AF39" i="164"/>
  <c r="W40" i="164"/>
  <c r="X40" i="164"/>
  <c r="Y40" i="164"/>
  <c r="Z40" i="164"/>
  <c r="AA40" i="164"/>
  <c r="AB40" i="164"/>
  <c r="AC40" i="164"/>
  <c r="AD40" i="164"/>
  <c r="AE40" i="164"/>
  <c r="AF40" i="164"/>
  <c r="W41" i="164"/>
  <c r="X41" i="164"/>
  <c r="Y41" i="164"/>
  <c r="Z41" i="164"/>
  <c r="AA41" i="164"/>
  <c r="AB41" i="164"/>
  <c r="AC41" i="164"/>
  <c r="AD41" i="164"/>
  <c r="AE41" i="164"/>
  <c r="AF41" i="164"/>
  <c r="W42" i="164"/>
  <c r="X42" i="164"/>
  <c r="Y42" i="164"/>
  <c r="Z42" i="164"/>
  <c r="AA42" i="164"/>
  <c r="AB42" i="164"/>
  <c r="AC42" i="164"/>
  <c r="AD42" i="164"/>
  <c r="AE42" i="164"/>
  <c r="AF42" i="164"/>
  <c r="W43" i="164"/>
  <c r="X43" i="164"/>
  <c r="Y43" i="164"/>
  <c r="Z43" i="164"/>
  <c r="AA43" i="164"/>
  <c r="AB43" i="164"/>
  <c r="AC43" i="164"/>
  <c r="AD43" i="164"/>
  <c r="AE43" i="164"/>
  <c r="AF43" i="164"/>
  <c r="W44" i="164"/>
  <c r="X44" i="164"/>
  <c r="Y44" i="164"/>
  <c r="Z44" i="164"/>
  <c r="AA44" i="164"/>
  <c r="AB44" i="164"/>
  <c r="AC44" i="164"/>
  <c r="AD44" i="164"/>
  <c r="AE44" i="164"/>
  <c r="AF44" i="164"/>
  <c r="W45" i="164"/>
  <c r="X45" i="164"/>
  <c r="Y45" i="164"/>
  <c r="Z45" i="164"/>
  <c r="AA45" i="164"/>
  <c r="AB45" i="164"/>
  <c r="AC45" i="164"/>
  <c r="AD45" i="164"/>
  <c r="AE45" i="164"/>
  <c r="AF45" i="164"/>
  <c r="W46" i="164"/>
  <c r="X46" i="164"/>
  <c r="Y46" i="164"/>
  <c r="Z46" i="164"/>
  <c r="AA46" i="164"/>
  <c r="AB46" i="164"/>
  <c r="AC46" i="164"/>
  <c r="AD46" i="164"/>
  <c r="AE46" i="164"/>
  <c r="AF46" i="164"/>
  <c r="W47" i="164"/>
  <c r="X47" i="164"/>
  <c r="Y47" i="164"/>
  <c r="Z47" i="164"/>
  <c r="AA47" i="164"/>
  <c r="AB47" i="164"/>
  <c r="AC47" i="164"/>
  <c r="AD47" i="164"/>
  <c r="AE47" i="164"/>
  <c r="AF47" i="164"/>
  <c r="W48" i="164"/>
  <c r="X48" i="164"/>
  <c r="Y48" i="164"/>
  <c r="Z48" i="164"/>
  <c r="AA48" i="164"/>
  <c r="AB48" i="164"/>
  <c r="AC48" i="164"/>
  <c r="AD48" i="164"/>
  <c r="AE48" i="164"/>
  <c r="AF48" i="164"/>
  <c r="W49" i="164"/>
  <c r="X49" i="164"/>
  <c r="Y49" i="164"/>
  <c r="Z49" i="164"/>
  <c r="AA49" i="164"/>
  <c r="AB49" i="164"/>
  <c r="AC49" i="164"/>
  <c r="AD49" i="164"/>
  <c r="AE49" i="164"/>
  <c r="AF49" i="164"/>
  <c r="W50" i="164"/>
  <c r="X50" i="164"/>
  <c r="Y50" i="164"/>
  <c r="Z50" i="164"/>
  <c r="AA50" i="164"/>
  <c r="AB50" i="164"/>
  <c r="AC50" i="164"/>
  <c r="AD50" i="164"/>
  <c r="AE50" i="164"/>
  <c r="AF50" i="164"/>
  <c r="W51" i="164"/>
  <c r="X51" i="164"/>
  <c r="Y51" i="164"/>
  <c r="Z51" i="164"/>
  <c r="AA51" i="164"/>
  <c r="AB51" i="164"/>
  <c r="AC51" i="164"/>
  <c r="AD51" i="164"/>
  <c r="AE51" i="164"/>
  <c r="AF51" i="164"/>
  <c r="W52" i="164"/>
  <c r="X52" i="164"/>
  <c r="Y52" i="164"/>
  <c r="Z52" i="164"/>
  <c r="AA52" i="164"/>
  <c r="AB52" i="164"/>
  <c r="AC52" i="164"/>
  <c r="AD52" i="164"/>
  <c r="AE52" i="164"/>
  <c r="AF52" i="164"/>
  <c r="W53" i="164"/>
  <c r="X53" i="164"/>
  <c r="Y53" i="164"/>
  <c r="Z53" i="164"/>
  <c r="AA53" i="164"/>
  <c r="AB53" i="164"/>
  <c r="AC53" i="164"/>
  <c r="AD53" i="164"/>
  <c r="AE53" i="164"/>
  <c r="AF53" i="164"/>
  <c r="W54" i="164"/>
  <c r="X54" i="164"/>
  <c r="Y54" i="164"/>
  <c r="Z54" i="164"/>
  <c r="AA54" i="164"/>
  <c r="AB54" i="164"/>
  <c r="AC54" i="164"/>
  <c r="AD54" i="164"/>
  <c r="AE54" i="164"/>
  <c r="AF54" i="164"/>
  <c r="W55" i="164"/>
  <c r="X55" i="164"/>
  <c r="Y55" i="164"/>
  <c r="Z55" i="164"/>
  <c r="AA55" i="164"/>
  <c r="AB55" i="164"/>
  <c r="AC55" i="164"/>
  <c r="AD55" i="164"/>
  <c r="AE55" i="164"/>
  <c r="AF55" i="164"/>
  <c r="W56" i="164"/>
  <c r="X56" i="164"/>
  <c r="Y56" i="164"/>
  <c r="Z56" i="164"/>
  <c r="AA56" i="164"/>
  <c r="AB56" i="164"/>
  <c r="AC56" i="164"/>
  <c r="AD56" i="164"/>
  <c r="AE56" i="164"/>
  <c r="AF56" i="164"/>
  <c r="W57" i="164"/>
  <c r="X57" i="164"/>
  <c r="Y57" i="164"/>
  <c r="Z57" i="164"/>
  <c r="AA57" i="164"/>
  <c r="AB57" i="164"/>
  <c r="AC57" i="164"/>
  <c r="AD57" i="164"/>
  <c r="AE57" i="164"/>
  <c r="AF57" i="164"/>
  <c r="W58" i="164"/>
  <c r="X58" i="164"/>
  <c r="Y58" i="164"/>
  <c r="Z58" i="164"/>
  <c r="AA58" i="164"/>
  <c r="AB58" i="164"/>
  <c r="AC58" i="164"/>
  <c r="AD58" i="164"/>
  <c r="AE58" i="164"/>
  <c r="AF58" i="164"/>
  <c r="W59" i="164"/>
  <c r="X59" i="164"/>
  <c r="Y59" i="164"/>
  <c r="Z59" i="164"/>
  <c r="AA59" i="164"/>
  <c r="AB59" i="164"/>
  <c r="AC59" i="164"/>
  <c r="AD59" i="164"/>
  <c r="AE59" i="164"/>
  <c r="AF59" i="164"/>
  <c r="W60" i="164"/>
  <c r="X60" i="164"/>
  <c r="Y60" i="164"/>
  <c r="Z60" i="164"/>
  <c r="AA60" i="164"/>
  <c r="AB60" i="164"/>
  <c r="AC60" i="164"/>
  <c r="AD60" i="164"/>
  <c r="AE60" i="164"/>
  <c r="AF60" i="164"/>
  <c r="W61" i="164"/>
  <c r="X61" i="164"/>
  <c r="Y61" i="164"/>
  <c r="Z61" i="164"/>
  <c r="AA61" i="164"/>
  <c r="AB61" i="164"/>
  <c r="AC61" i="164"/>
  <c r="AD61" i="164"/>
  <c r="AE61" i="164"/>
  <c r="AF61" i="164"/>
  <c r="W62" i="164"/>
  <c r="X62" i="164"/>
  <c r="Y62" i="164"/>
  <c r="Z62" i="164"/>
  <c r="AA62" i="164"/>
  <c r="AB62" i="164"/>
  <c r="AC62" i="164"/>
  <c r="AD62" i="164"/>
  <c r="AE62" i="164"/>
  <c r="AF62" i="164"/>
  <c r="W63" i="164"/>
  <c r="X63" i="164"/>
  <c r="Y63" i="164"/>
  <c r="Z63" i="164"/>
  <c r="AA63" i="164"/>
  <c r="AB63" i="164"/>
  <c r="AC63" i="164"/>
  <c r="AD63" i="164"/>
  <c r="AE63" i="164"/>
  <c r="AF63" i="164"/>
  <c r="X1" i="164"/>
  <c r="Y1" i="164"/>
  <c r="Z1" i="164"/>
  <c r="AA1" i="164"/>
  <c r="AB1" i="164"/>
  <c r="AC1" i="164"/>
  <c r="AD1" i="164"/>
  <c r="AE1" i="164"/>
  <c r="AF1" i="164"/>
  <c r="W1" i="164"/>
  <c r="L2" i="2"/>
  <c r="M7" i="164"/>
  <c r="K2" i="164"/>
  <c r="K22" i="164"/>
  <c r="M2" i="164"/>
  <c r="M4" i="164"/>
  <c r="M5" i="164"/>
  <c r="M6" i="164"/>
  <c r="M8" i="164"/>
  <c r="M10" i="164"/>
  <c r="M12" i="164"/>
  <c r="M14" i="164"/>
  <c r="M16" i="164"/>
  <c r="M18" i="164"/>
  <c r="M20" i="164"/>
  <c r="M21" i="164"/>
  <c r="M22" i="164"/>
  <c r="M24" i="164"/>
  <c r="M25" i="164"/>
  <c r="M26" i="164"/>
  <c r="M28" i="164"/>
  <c r="M29" i="164"/>
  <c r="M30" i="164"/>
  <c r="M31" i="164"/>
  <c r="M32" i="164"/>
  <c r="M33" i="164"/>
  <c r="M34" i="164"/>
  <c r="M35" i="164"/>
  <c r="M36" i="164"/>
  <c r="M37" i="164"/>
  <c r="M38" i="164"/>
  <c r="M39" i="164"/>
  <c r="M40" i="164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3" i="2"/>
  <c r="L4" i="2"/>
  <c r="L5" i="2"/>
  <c r="L6" i="2"/>
  <c r="L7" i="2"/>
  <c r="M3" i="164" l="1"/>
  <c r="M13" i="164"/>
  <c r="N21" i="164"/>
  <c r="N19" i="164" l="1"/>
  <c r="K12" i="164" l="1"/>
  <c r="K14" i="164"/>
  <c r="K4" i="164" l="1"/>
  <c r="N3" i="164"/>
  <c r="K6" i="164"/>
  <c r="B28" i="162"/>
  <c r="B29" i="162"/>
  <c r="B30" i="162"/>
  <c r="B31" i="162"/>
  <c r="B32" i="162"/>
  <c r="N61" i="164" l="1"/>
  <c r="P57" i="164" l="1"/>
  <c r="P58" i="164"/>
  <c r="P60" i="164"/>
  <c r="C9" i="164" l="1"/>
  <c r="C10" i="164"/>
  <c r="C11" i="164"/>
  <c r="C12" i="164"/>
  <c r="C13" i="164"/>
  <c r="C14" i="164"/>
  <c r="C15" i="164"/>
  <c r="C16" i="164"/>
  <c r="C17" i="164"/>
  <c r="C18" i="164"/>
  <c r="C19" i="164"/>
  <c r="C20" i="164"/>
  <c r="C21" i="164"/>
  <c r="C22" i="164"/>
  <c r="C23" i="164"/>
  <c r="C24" i="164"/>
  <c r="C25" i="164"/>
  <c r="C26" i="164"/>
  <c r="C27" i="164"/>
  <c r="C28" i="164"/>
  <c r="C29" i="164"/>
  <c r="C30" i="164"/>
  <c r="C31" i="164"/>
  <c r="C3" i="164"/>
  <c r="C4" i="164"/>
  <c r="C5" i="164"/>
  <c r="C6" i="164"/>
  <c r="C7" i="164"/>
  <c r="C8" i="164"/>
  <c r="J30" i="164" l="1"/>
  <c r="N31" i="164" s="1"/>
  <c r="J31" i="164"/>
  <c r="P31" i="164" l="1"/>
  <c r="J2" i="164"/>
  <c r="J3" i="164"/>
  <c r="J4" i="164" l="1"/>
  <c r="J5" i="164"/>
  <c r="J6" i="164"/>
  <c r="J7" i="164"/>
  <c r="J8" i="164"/>
  <c r="J9" i="164"/>
  <c r="J10" i="164"/>
  <c r="J11" i="164"/>
  <c r="J12" i="164"/>
  <c r="J13" i="164"/>
  <c r="J14" i="164"/>
  <c r="J15" i="164"/>
  <c r="J16" i="164"/>
  <c r="J17" i="164"/>
  <c r="J18" i="164"/>
  <c r="J19" i="164"/>
  <c r="J20" i="164"/>
  <c r="J21" i="164"/>
  <c r="J22" i="164"/>
  <c r="J23" i="164"/>
  <c r="J24" i="164"/>
  <c r="J25" i="164"/>
  <c r="J26" i="164"/>
  <c r="J27" i="164"/>
  <c r="J28" i="164"/>
  <c r="J29" i="164"/>
  <c r="K10" i="164" l="1"/>
  <c r="K8" i="164"/>
  <c r="K30" i="164"/>
  <c r="O30" i="164"/>
  <c r="N5" i="164"/>
  <c r="N7" i="164"/>
  <c r="B21" i="162"/>
  <c r="P5" i="164" l="1"/>
  <c r="P7" i="164"/>
  <c r="Q31" i="164" l="1"/>
  <c r="S31" i="164" l="1"/>
  <c r="R31" i="164"/>
  <c r="B3" i="164" l="1"/>
  <c r="F7" i="1" s="1"/>
  <c r="B4" i="164"/>
  <c r="F8" i="1" s="1"/>
  <c r="B5" i="164"/>
  <c r="F9" i="1" s="1"/>
  <c r="B6" i="164"/>
  <c r="F10" i="1" s="1"/>
  <c r="B7" i="164"/>
  <c r="F11" i="1" s="1"/>
  <c r="B8" i="164"/>
  <c r="F12" i="1" s="1"/>
  <c r="B9" i="164"/>
  <c r="F13" i="1" s="1"/>
  <c r="B10" i="164"/>
  <c r="F14" i="1" s="1"/>
  <c r="B11" i="164"/>
  <c r="F15" i="1" s="1"/>
  <c r="B12" i="164"/>
  <c r="F16" i="1" s="1"/>
  <c r="B13" i="164"/>
  <c r="F17" i="1" s="1"/>
  <c r="B14" i="164"/>
  <c r="F18" i="1" s="1"/>
  <c r="B15" i="164"/>
  <c r="F19" i="1" s="1"/>
  <c r="B16" i="164"/>
  <c r="F20" i="1" s="1"/>
  <c r="B17" i="164"/>
  <c r="F21" i="1" s="1"/>
  <c r="B18" i="164"/>
  <c r="F22" i="1" s="1"/>
  <c r="B19" i="164"/>
  <c r="F23" i="1" s="1"/>
  <c r="B20" i="164"/>
  <c r="F24" i="1" s="1"/>
  <c r="B21" i="164"/>
  <c r="F25" i="1" s="1"/>
  <c r="B22" i="164"/>
  <c r="F26" i="1" s="1"/>
  <c r="B23" i="164"/>
  <c r="F27" i="1" s="1"/>
  <c r="B24" i="164"/>
  <c r="F28" i="1" s="1"/>
  <c r="B25" i="164"/>
  <c r="F29" i="1" s="1"/>
  <c r="B26" i="164"/>
  <c r="F30" i="1" s="1"/>
  <c r="B27" i="164"/>
  <c r="F31" i="1" s="1"/>
  <c r="F32" i="1"/>
  <c r="F33" i="1"/>
  <c r="B31" i="164"/>
  <c r="F36" i="1" s="1"/>
  <c r="B1" i="167" l="1"/>
  <c r="A3" i="167" l="1"/>
  <c r="F1" i="167"/>
  <c r="A7" i="167"/>
  <c r="A6" i="167"/>
  <c r="A4" i="167"/>
  <c r="A1" i="167"/>
  <c r="C32" i="162" l="1"/>
  <c r="C31" i="162"/>
  <c r="C30" i="162"/>
  <c r="C29" i="162"/>
  <c r="C28" i="162"/>
  <c r="C27" i="162"/>
  <c r="C26" i="162"/>
  <c r="C25" i="162"/>
  <c r="C24" i="162"/>
  <c r="C23" i="162"/>
  <c r="C22" i="162"/>
  <c r="C21" i="162"/>
  <c r="C20" i="162"/>
  <c r="C19" i="162"/>
  <c r="C18" i="162"/>
  <c r="C17" i="162"/>
  <c r="C16" i="162"/>
  <c r="C15" i="162"/>
  <c r="C14" i="162"/>
  <c r="C13" i="162"/>
  <c r="C12" i="162"/>
  <c r="C11" i="162"/>
  <c r="C10" i="162"/>
  <c r="C9" i="162"/>
  <c r="C8" i="162"/>
  <c r="C7" i="162"/>
  <c r="C6" i="162"/>
  <c r="C5" i="162"/>
  <c r="C4" i="162"/>
  <c r="C3" i="162"/>
  <c r="C2" i="162"/>
  <c r="B27" i="162"/>
  <c r="B26" i="162"/>
  <c r="B25" i="162"/>
  <c r="B24" i="162"/>
  <c r="B23" i="162"/>
  <c r="B22" i="162"/>
  <c r="B20" i="162"/>
  <c r="B19" i="162"/>
  <c r="B18" i="162"/>
  <c r="B17" i="162"/>
  <c r="B16" i="162"/>
  <c r="L30" i="164" s="1"/>
  <c r="P30" i="164" s="1"/>
  <c r="B15" i="162"/>
  <c r="B14" i="162"/>
  <c r="B13" i="162"/>
  <c r="B12" i="162"/>
  <c r="B11" i="162"/>
  <c r="B10" i="162"/>
  <c r="B9" i="162"/>
  <c r="B8" i="162"/>
  <c r="L14" i="164" s="1"/>
  <c r="B7" i="162"/>
  <c r="L12" i="164" s="1"/>
  <c r="B6" i="162"/>
  <c r="L10" i="164" s="1"/>
  <c r="B5" i="162"/>
  <c r="B4" i="162"/>
  <c r="L6" i="164" s="1"/>
  <c r="B3" i="162"/>
  <c r="B2" i="162"/>
  <c r="T33" i="164"/>
  <c r="J33" i="164" s="1"/>
  <c r="T32" i="164"/>
  <c r="J32" i="164" s="1"/>
  <c r="C2" i="164"/>
  <c r="B2" i="164"/>
  <c r="F1" i="164" s="1"/>
  <c r="L2" i="164" l="1"/>
  <c r="F1" i="162"/>
  <c r="F6" i="1"/>
  <c r="L4" i="164"/>
  <c r="P4" i="164" s="1"/>
  <c r="L32" i="164"/>
  <c r="N33" i="164"/>
  <c r="O33" i="164"/>
  <c r="O32" i="164"/>
  <c r="K32" i="164"/>
  <c r="P6" i="164"/>
  <c r="K28" i="164"/>
  <c r="K26" i="164"/>
  <c r="N11" i="164"/>
  <c r="N23" i="164"/>
  <c r="N29" i="164"/>
  <c r="N12" i="164"/>
  <c r="N18" i="164"/>
  <c r="K24" i="164"/>
  <c r="N13" i="164"/>
  <c r="N25" i="164"/>
  <c r="N9" i="164"/>
  <c r="N15" i="164"/>
  <c r="N27" i="164"/>
  <c r="C29" i="1"/>
  <c r="C35" i="1"/>
  <c r="L24" i="164"/>
  <c r="C17" i="1"/>
  <c r="C24" i="1"/>
  <c r="C30" i="1"/>
  <c r="C36" i="1"/>
  <c r="C12" i="1"/>
  <c r="L28" i="164"/>
  <c r="C19" i="1"/>
  <c r="C25" i="1"/>
  <c r="C31" i="1"/>
  <c r="C23" i="1"/>
  <c r="C7" i="1"/>
  <c r="C14" i="1"/>
  <c r="C20" i="1"/>
  <c r="C26" i="1"/>
  <c r="C32" i="1"/>
  <c r="C6" i="1"/>
  <c r="P16" i="164"/>
  <c r="C13" i="1"/>
  <c r="P8" i="164"/>
  <c r="C9" i="1"/>
  <c r="P20" i="164"/>
  <c r="C15" i="1"/>
  <c r="C21" i="1"/>
  <c r="C27" i="1"/>
  <c r="C33" i="1"/>
  <c r="C11" i="1"/>
  <c r="L26" i="164"/>
  <c r="C18" i="1"/>
  <c r="C8" i="1"/>
  <c r="C10" i="1"/>
  <c r="L22" i="164"/>
  <c r="C16" i="1"/>
  <c r="C22" i="1"/>
  <c r="C28" i="1"/>
  <c r="C34" i="1"/>
  <c r="T34" i="164"/>
  <c r="J34" i="164" s="1"/>
  <c r="T35" i="164"/>
  <c r="J35" i="164" s="1"/>
  <c r="I6" i="164"/>
  <c r="B32" i="164"/>
  <c r="C32" i="164"/>
  <c r="F2" i="164" s="1"/>
  <c r="A13" i="167" s="1"/>
  <c r="F2" i="162"/>
  <c r="A12" i="167" s="1"/>
  <c r="F13" i="167" a="1"/>
  <c r="F12" i="167" a="1"/>
  <c r="P32" i="164" l="1"/>
  <c r="Q32" i="164" s="1"/>
  <c r="L34" i="164"/>
  <c r="P33" i="164"/>
  <c r="R33" i="164" s="1"/>
  <c r="K34" i="164"/>
  <c r="O35" i="164"/>
  <c r="N35" i="164"/>
  <c r="O34" i="164"/>
  <c r="Q30" i="164"/>
  <c r="R20" i="164"/>
  <c r="S16" i="164"/>
  <c r="R30" i="164"/>
  <c r="S30" i="164"/>
  <c r="Q7" i="164"/>
  <c r="T37" i="164"/>
  <c r="J37" i="164" s="1"/>
  <c r="T36" i="164"/>
  <c r="J36" i="164" s="1"/>
  <c r="A10" i="167"/>
  <c r="F37" i="1"/>
  <c r="A9" i="167"/>
  <c r="C37" i="1"/>
  <c r="P13" i="164"/>
  <c r="Q13" i="164" s="1"/>
  <c r="P26" i="164"/>
  <c r="S26" i="164" s="1"/>
  <c r="Q16" i="164"/>
  <c r="S4" i="164"/>
  <c r="P22" i="164"/>
  <c r="Q22" i="164" s="1"/>
  <c r="P10" i="164"/>
  <c r="R10" i="164" s="1"/>
  <c r="P14" i="164"/>
  <c r="Q14" i="164" s="1"/>
  <c r="P19" i="164"/>
  <c r="Q20" i="164"/>
  <c r="P3" i="164"/>
  <c r="R3" i="164" s="1"/>
  <c r="F12" i="167"/>
  <c r="P29" i="164"/>
  <c r="F13" i="167"/>
  <c r="R8" i="164"/>
  <c r="S8" i="164"/>
  <c r="Q8" i="164"/>
  <c r="P23" i="164"/>
  <c r="P21" i="164"/>
  <c r="Q21" i="164" s="1"/>
  <c r="P17" i="164"/>
  <c r="P15" i="164"/>
  <c r="P11" i="164"/>
  <c r="P9" i="164"/>
  <c r="S20" i="164"/>
  <c r="P25" i="164"/>
  <c r="P24" i="164"/>
  <c r="P28" i="164"/>
  <c r="P2" i="164"/>
  <c r="P18" i="164"/>
  <c r="P12" i="164"/>
  <c r="R16" i="164"/>
  <c r="P27" i="164"/>
  <c r="F10" i="167" a="1"/>
  <c r="F9" i="167" a="1"/>
  <c r="R32" i="164" l="1"/>
  <c r="S32" i="164"/>
  <c r="T38" i="164"/>
  <c r="P35" i="164"/>
  <c r="Q35" i="164" s="1"/>
  <c r="Q33" i="164"/>
  <c r="S33" i="164"/>
  <c r="P34" i="164"/>
  <c r="R7" i="164"/>
  <c r="S7" i="164"/>
  <c r="T39" i="164"/>
  <c r="J39" i="164" s="1"/>
  <c r="F10" i="167"/>
  <c r="F9" i="167"/>
  <c r="S3" i="164"/>
  <c r="R4" i="164"/>
  <c r="S13" i="164"/>
  <c r="S22" i="164"/>
  <c r="R13" i="164"/>
  <c r="R26" i="164"/>
  <c r="Q26" i="164"/>
  <c r="R22" i="164"/>
  <c r="Q4" i="164"/>
  <c r="Q3" i="164"/>
  <c r="S14" i="164"/>
  <c r="R14" i="164"/>
  <c r="S10" i="164"/>
  <c r="Q10" i="164"/>
  <c r="R21" i="164"/>
  <c r="S21" i="164"/>
  <c r="Q19" i="164"/>
  <c r="S19" i="164"/>
  <c r="R19" i="164"/>
  <c r="S29" i="164"/>
  <c r="R29" i="164"/>
  <c r="Q29" i="164"/>
  <c r="S28" i="164"/>
  <c r="R28" i="164"/>
  <c r="R5" i="164"/>
  <c r="Q5" i="164"/>
  <c r="S5" i="164"/>
  <c r="Q15" i="164"/>
  <c r="S15" i="164"/>
  <c r="R15" i="164"/>
  <c r="S6" i="164"/>
  <c r="Q6" i="164"/>
  <c r="R6" i="164"/>
  <c r="S23" i="164"/>
  <c r="Q23" i="164"/>
  <c r="R23" i="164"/>
  <c r="S12" i="164"/>
  <c r="Q12" i="164"/>
  <c r="R12" i="164"/>
  <c r="Q25" i="164"/>
  <c r="S25" i="164"/>
  <c r="R25" i="164"/>
  <c r="S9" i="164"/>
  <c r="R9" i="164"/>
  <c r="R17" i="164"/>
  <c r="S17" i="164"/>
  <c r="Q17" i="164"/>
  <c r="Q9" i="164"/>
  <c r="S24" i="164"/>
  <c r="R24" i="164"/>
  <c r="Q24" i="164"/>
  <c r="R18" i="164"/>
  <c r="Q18" i="164"/>
  <c r="S18" i="164"/>
  <c r="S11" i="164"/>
  <c r="R11" i="164"/>
  <c r="Q11" i="164"/>
  <c r="Q28" i="164"/>
  <c r="R27" i="164"/>
  <c r="Q27" i="164"/>
  <c r="S27" i="164"/>
  <c r="S2" i="164"/>
  <c r="R2" i="164"/>
  <c r="Q2" i="164"/>
  <c r="T41" i="164"/>
  <c r="J41" i="164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6" i="1"/>
  <c r="J38" i="164" l="1"/>
  <c r="K38" i="164" s="1"/>
  <c r="S35" i="164"/>
  <c r="T40" i="164"/>
  <c r="J40" i="164" s="1"/>
  <c r="M41" i="164" s="1"/>
  <c r="R35" i="164"/>
  <c r="Q34" i="164"/>
  <c r="R34" i="164"/>
  <c r="S34" i="164"/>
  <c r="N37" i="164"/>
  <c r="O37" i="164"/>
  <c r="L36" i="164"/>
  <c r="K36" i="164"/>
  <c r="O36" i="164"/>
  <c r="P36" i="164" l="1"/>
  <c r="Q36" i="164" s="1"/>
  <c r="L40" i="164"/>
  <c r="L38" i="164"/>
  <c r="O38" i="164"/>
  <c r="O39" i="164"/>
  <c r="N39" i="164"/>
  <c r="N41" i="164"/>
  <c r="T42" i="164"/>
  <c r="J42" i="164" s="1"/>
  <c r="L42" i="164" s="1"/>
  <c r="O40" i="164"/>
  <c r="T43" i="164"/>
  <c r="J43" i="164" s="1"/>
  <c r="K40" i="164"/>
  <c r="P37" i="164"/>
  <c r="Q37" i="164" s="1"/>
  <c r="T45" i="164"/>
  <c r="J45" i="164" s="1"/>
  <c r="P38" i="164" l="1"/>
  <c r="Q38" i="164" s="1"/>
  <c r="P39" i="164"/>
  <c r="R39" i="164" s="1"/>
  <c r="P40" i="164"/>
  <c r="R40" i="164" s="1"/>
  <c r="T44" i="164"/>
  <c r="J44" i="164" s="1"/>
  <c r="O45" i="164" s="1"/>
  <c r="S37" i="164"/>
  <c r="S36" i="164"/>
  <c r="P41" i="164"/>
  <c r="R41" i="164" s="1"/>
  <c r="K42" i="164"/>
  <c r="P42" i="164" s="1"/>
  <c r="S42" i="164" s="1"/>
  <c r="N43" i="164"/>
  <c r="M43" i="164"/>
  <c r="R36" i="164"/>
  <c r="N45" i="164"/>
  <c r="O44" i="164"/>
  <c r="R37" i="164"/>
  <c r="K44" i="164"/>
  <c r="T47" i="164"/>
  <c r="J47" i="164" s="1"/>
  <c r="T46" i="164"/>
  <c r="J46" i="164" s="1"/>
  <c r="Q39" i="164" l="1"/>
  <c r="S39" i="164"/>
  <c r="S38" i="164"/>
  <c r="Q40" i="164"/>
  <c r="R38" i="164"/>
  <c r="S40" i="164"/>
  <c r="L44" i="164"/>
  <c r="P44" i="164" s="1"/>
  <c r="Q44" i="164" s="1"/>
  <c r="Q41" i="164"/>
  <c r="S41" i="164"/>
  <c r="P43" i="164"/>
  <c r="Q43" i="164" s="1"/>
  <c r="O46" i="164"/>
  <c r="L46" i="164"/>
  <c r="K46" i="164"/>
  <c r="R42" i="164"/>
  <c r="P45" i="164"/>
  <c r="R45" i="164" s="1"/>
  <c r="N47" i="164"/>
  <c r="O47" i="164"/>
  <c r="Q42" i="164"/>
  <c r="T49" i="164"/>
  <c r="J49" i="164" s="1"/>
  <c r="T48" i="164"/>
  <c r="J48" i="164" s="1"/>
  <c r="S44" i="164" l="1"/>
  <c r="P46" i="164"/>
  <c r="Q46" i="164" s="1"/>
  <c r="Q45" i="164"/>
  <c r="R44" i="164"/>
  <c r="R43" i="164"/>
  <c r="S43" i="164"/>
  <c r="P47" i="164"/>
  <c r="R47" i="164" s="1"/>
  <c r="M49" i="164"/>
  <c r="N49" i="164"/>
  <c r="O49" i="164"/>
  <c r="L48" i="164"/>
  <c r="K48" i="164"/>
  <c r="O48" i="164"/>
  <c r="S45" i="164"/>
  <c r="T51" i="164"/>
  <c r="J51" i="164" s="1"/>
  <c r="T50" i="164"/>
  <c r="J50" i="164" s="1"/>
  <c r="D4" i="166"/>
  <c r="D5" i="165"/>
  <c r="R46" i="164" l="1"/>
  <c r="S46" i="164"/>
  <c r="S47" i="164"/>
  <c r="Q47" i="164"/>
  <c r="N51" i="164"/>
  <c r="O51" i="164"/>
  <c r="L50" i="164"/>
  <c r="P48" i="164"/>
  <c r="Q48" i="164" s="1"/>
  <c r="P49" i="164"/>
  <c r="Q49" i="164" s="1"/>
  <c r="K50" i="164"/>
  <c r="O50" i="164"/>
  <c r="T52" i="164"/>
  <c r="J52" i="164" s="1"/>
  <c r="T53" i="164"/>
  <c r="J53" i="164" s="1"/>
  <c r="H22" i="1"/>
  <c r="H23" i="1"/>
  <c r="H24" i="1"/>
  <c r="H25" i="1"/>
  <c r="H26" i="1"/>
  <c r="P50" i="164" l="1"/>
  <c r="Q50" i="164" s="1"/>
  <c r="S49" i="164"/>
  <c r="S48" i="164"/>
  <c r="R49" i="164"/>
  <c r="R48" i="164"/>
  <c r="O53" i="164"/>
  <c r="N53" i="164"/>
  <c r="M53" i="164"/>
  <c r="L52" i="164"/>
  <c r="O52" i="164"/>
  <c r="K52" i="164"/>
  <c r="P51" i="164"/>
  <c r="R51" i="164" s="1"/>
  <c r="T54" i="164"/>
  <c r="T55" i="164"/>
  <c r="E36" i="1"/>
  <c r="H36" i="1"/>
  <c r="R50" i="164" l="1"/>
  <c r="S50" i="164"/>
  <c r="P53" i="164"/>
  <c r="R53" i="164" s="1"/>
  <c r="K55" i="164"/>
  <c r="L55" i="164"/>
  <c r="O55" i="164"/>
  <c r="Q51" i="164"/>
  <c r="P52" i="164"/>
  <c r="S52" i="164" s="1"/>
  <c r="O54" i="164"/>
  <c r="S51" i="164"/>
  <c r="M54" i="164"/>
  <c r="N54" i="164"/>
  <c r="T56" i="164"/>
  <c r="J56" i="164" s="1"/>
  <c r="T57" i="164"/>
  <c r="J57" i="164" s="1"/>
  <c r="I36" i="1"/>
  <c r="Q53" i="164" l="1"/>
  <c r="S53" i="164"/>
  <c r="R52" i="164"/>
  <c r="Q52" i="164"/>
  <c r="P54" i="164"/>
  <c r="R54" i="164" s="1"/>
  <c r="P55" i="164"/>
  <c r="Q55" i="164" s="1"/>
  <c r="T58" i="164"/>
  <c r="J58" i="164" s="1"/>
  <c r="T59" i="164"/>
  <c r="J59" i="164" s="1"/>
  <c r="B40" i="1"/>
  <c r="B39" i="1"/>
  <c r="H35" i="1"/>
  <c r="E35" i="1"/>
  <c r="H34" i="1"/>
  <c r="E34" i="1"/>
  <c r="I34" i="1"/>
  <c r="H33" i="1"/>
  <c r="E33" i="1"/>
  <c r="H32" i="1"/>
  <c r="I32" i="1"/>
  <c r="E31" i="1"/>
  <c r="H30" i="1"/>
  <c r="I30" i="1"/>
  <c r="I29" i="1"/>
  <c r="H29" i="1"/>
  <c r="E29" i="1"/>
  <c r="H28" i="1"/>
  <c r="E28" i="1"/>
  <c r="H27" i="1"/>
  <c r="I27" i="1"/>
  <c r="I26" i="1"/>
  <c r="I25" i="1"/>
  <c r="E24" i="1"/>
  <c r="I23" i="1"/>
  <c r="I22" i="1"/>
  <c r="E22" i="1"/>
  <c r="H21" i="1"/>
  <c r="I21" i="1"/>
  <c r="H20" i="1"/>
  <c r="E20" i="1"/>
  <c r="H19" i="1"/>
  <c r="E19" i="1"/>
  <c r="H18" i="1"/>
  <c r="I18" i="1"/>
  <c r="E17" i="1"/>
  <c r="H16" i="1"/>
  <c r="I16" i="1"/>
  <c r="H15" i="1"/>
  <c r="E15" i="1"/>
  <c r="H14" i="1"/>
  <c r="E14" i="1"/>
  <c r="H13" i="1"/>
  <c r="E13" i="1"/>
  <c r="H12" i="1"/>
  <c r="I12" i="1"/>
  <c r="H11" i="1"/>
  <c r="I11" i="1"/>
  <c r="H10" i="1"/>
  <c r="E10" i="1"/>
  <c r="H9" i="1"/>
  <c r="I9" i="1"/>
  <c r="H8" i="1"/>
  <c r="E8" i="1"/>
  <c r="H7" i="1"/>
  <c r="I7" i="1"/>
  <c r="P56" i="164" l="1"/>
  <c r="Q56" i="164" s="1"/>
  <c r="R56" i="164"/>
  <c r="S56" i="164"/>
  <c r="R55" i="164"/>
  <c r="S54" i="164"/>
  <c r="R57" i="164"/>
  <c r="Q54" i="164"/>
  <c r="R58" i="164"/>
  <c r="S55" i="164"/>
  <c r="T61" i="164"/>
  <c r="J61" i="164" s="1"/>
  <c r="T60" i="164"/>
  <c r="J60" i="164" s="1"/>
  <c r="H6" i="1"/>
  <c r="I31" i="1"/>
  <c r="I20" i="1"/>
  <c r="I17" i="1"/>
  <c r="I13" i="1"/>
  <c r="I24" i="1"/>
  <c r="E26" i="1"/>
  <c r="H31" i="1"/>
  <c r="I8" i="1"/>
  <c r="E21" i="1"/>
  <c r="I10" i="1"/>
  <c r="E30" i="1"/>
  <c r="E7" i="1"/>
  <c r="I19" i="1"/>
  <c r="E23" i="1"/>
  <c r="I35" i="1"/>
  <c r="E12" i="1"/>
  <c r="H17" i="1"/>
  <c r="E9" i="1"/>
  <c r="E25" i="1"/>
  <c r="I33" i="1"/>
  <c r="E16" i="1"/>
  <c r="E11" i="1"/>
  <c r="E27" i="1"/>
  <c r="I28" i="1"/>
  <c r="I15" i="1"/>
  <c r="E32" i="1"/>
  <c r="I14" i="1"/>
  <c r="E18" i="1"/>
  <c r="Q58" i="164" l="1"/>
  <c r="P59" i="164"/>
  <c r="S59" i="164" s="1"/>
  <c r="S58" i="164"/>
  <c r="S57" i="164"/>
  <c r="Q57" i="164"/>
  <c r="T63" i="164"/>
  <c r="J63" i="164" s="1"/>
  <c r="T62" i="164"/>
  <c r="J62" i="164" s="1"/>
  <c r="H37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63" i="164" l="1"/>
  <c r="N63" i="164"/>
  <c r="O63" i="164"/>
  <c r="L63" i="164"/>
  <c r="M63" i="164"/>
  <c r="P61" i="164"/>
  <c r="S60" i="164"/>
  <c r="Q59" i="164"/>
  <c r="R60" i="164"/>
  <c r="R59" i="164"/>
  <c r="P62" i="164"/>
  <c r="Q60" i="164"/>
  <c r="E6" i="1"/>
  <c r="E37" i="1" s="1"/>
  <c r="I6" i="1"/>
  <c r="I37" i="1" s="1"/>
  <c r="J33" i="1"/>
  <c r="J34" i="1" s="1"/>
  <c r="J35" i="1" s="1"/>
  <c r="J36" i="1" s="1"/>
  <c r="J37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l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B41" i="1" s="1"/>
  <c r="Q61" i="164"/>
  <c r="R61" i="164"/>
  <c r="S61" i="164"/>
  <c r="S62" i="164"/>
  <c r="R62" i="164"/>
  <c r="P63" i="164"/>
  <c r="R63" i="164" s="1"/>
  <c r="Q62" i="164"/>
  <c r="A15" i="167" l="1"/>
  <c r="Q63" i="164"/>
  <c r="S63" i="164"/>
  <c r="D4" i="167" l="1"/>
  <c r="D3" i="167"/>
  <c r="D1" i="167"/>
  <c r="D6" i="167"/>
  <c r="D7" i="167"/>
  <c r="F4" i="167" a="1"/>
  <c r="F3" i="167" a="1"/>
  <c r="F6" i="167" a="1"/>
  <c r="F7" i="167" a="1"/>
  <c r="F7" i="167" l="1"/>
  <c r="F6" i="167"/>
  <c r="F3" i="167"/>
  <c r="F4" i="167"/>
  <c r="D15" i="16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ТКО - твердные коммунальные отходы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Кол-во рейсов согласно заданному числу месяца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Ввоз по данным/кол-во рейсов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Кол-во рейсов согласно заданному числу месяца
</t>
        </r>
      </text>
    </comment>
    <comment ref="H3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Вывоз по данным/кол-во рейсов</t>
        </r>
      </text>
    </comment>
    <comment ref="I3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Ввоз по данным - вывоз по данным</t>
        </r>
      </text>
    </comment>
    <comment ref="J3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остаток 1 числа + ввоз по данным - вывоз по данным</t>
        </r>
      </text>
    </comment>
    <comment ref="K3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остаток 1 числа + ввоз по данным - вывоз по данным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<sst xmlns="http://schemas.openxmlformats.org/spreadsheetml/2006/main" count="1609" uniqueCount="125">
  <si>
    <t>Учет баланса масс в двух вариантах</t>
  </si>
  <si>
    <t>Дата</t>
  </si>
  <si>
    <t>Вид отходов</t>
  </si>
  <si>
    <t>Ввоз по данным</t>
  </si>
  <si>
    <t xml:space="preserve">Кол-во рейсов по </t>
  </si>
  <si>
    <t xml:space="preserve">Средний вес разгрузки по данным </t>
  </si>
  <si>
    <t xml:space="preserve">Вывоз по данным </t>
  </si>
  <si>
    <t xml:space="preserve">Кол-во рейсов по данным </t>
  </si>
  <si>
    <t xml:space="preserve">Средний вес загрузки по </t>
  </si>
  <si>
    <t xml:space="preserve">Баланс масс по данным </t>
  </si>
  <si>
    <t xml:space="preserve">Остаток </t>
  </si>
  <si>
    <t xml:space="preserve">Остаток по данным объекта </t>
  </si>
  <si>
    <t>ТКО</t>
  </si>
  <si>
    <t>Ввоз:</t>
  </si>
  <si>
    <t>Вывоз:</t>
  </si>
  <si>
    <t>Вес полного авто</t>
  </si>
  <si>
    <t>Вес пустого авто</t>
  </si>
  <si>
    <t>Вес груза</t>
  </si>
  <si>
    <t>Тип машины</t>
  </si>
  <si>
    <t>Перевозчик</t>
  </si>
  <si>
    <t>Полигон</t>
  </si>
  <si>
    <t>Названия строк</t>
  </si>
  <si>
    <t>Общий итог</t>
  </si>
  <si>
    <t>Вес при выезде</t>
  </si>
  <si>
    <t>Вес на полигоне</t>
  </si>
  <si>
    <t>Объем кузова</t>
  </si>
  <si>
    <t>ТС</t>
  </si>
  <si>
    <t>Данные Парнас-обработка (ввоз/вывоз)</t>
  </si>
  <si>
    <t>Площадка</t>
  </si>
  <si>
    <t>Остаток по данным:</t>
  </si>
  <si>
    <t>Количество по полю ТС</t>
  </si>
  <si>
    <t>Ввоз Обр.</t>
  </si>
  <si>
    <t>Ввоз Пер.</t>
  </si>
  <si>
    <t>Вывоз Полигон ТБО (Обр.)</t>
  </si>
  <si>
    <t>НЭО АО</t>
  </si>
  <si>
    <t>Площадка Парнас</t>
  </si>
  <si>
    <t>ЭКО ЛЭНД ООО</t>
  </si>
  <si>
    <t>Паркола</t>
  </si>
  <si>
    <t>Наименование контрагента</t>
  </si>
  <si>
    <t>01.03.2024</t>
  </si>
  <si>
    <t>ПетроВаст</t>
  </si>
  <si>
    <t>*ЭкоПлант Парнас ЭЛЭНД 24</t>
  </si>
  <si>
    <t>03.03.2024</t>
  </si>
  <si>
    <t>04.03.2024</t>
  </si>
  <si>
    <t>05.03.2024</t>
  </si>
  <si>
    <t>06.03.2024</t>
  </si>
  <si>
    <t>Время</t>
  </si>
  <si>
    <t>Объем</t>
  </si>
  <si>
    <t>02.03.2024</t>
  </si>
  <si>
    <t>07.03.2024</t>
  </si>
  <si>
    <t>08.03.2024</t>
  </si>
  <si>
    <t>09.03.2024</t>
  </si>
  <si>
    <t>10.03.2024</t>
  </si>
  <si>
    <t>11.03.2024</t>
  </si>
  <si>
    <t>Масса</t>
  </si>
  <si>
    <t>Рейсы</t>
  </si>
  <si>
    <t>Среднесуточный вывоз</t>
  </si>
  <si>
    <t>Среднесуточное количество рейсов (ввоз)</t>
  </si>
  <si>
    <t>Итого</t>
  </si>
  <si>
    <t>Среднесуточный ввоз</t>
  </si>
  <si>
    <t>Вывоз Эко Плант</t>
  </si>
  <si>
    <t>Вывоз Новый Свет-Эко</t>
  </si>
  <si>
    <t>Вывоз Эко Плант (Обр./Пер.)</t>
  </si>
  <si>
    <t>Вывоз Новый Свет-Эко (Обр./Пер.)</t>
  </si>
  <si>
    <t>Итог</t>
  </si>
  <si>
    <t>К311ТК 198</t>
  </si>
  <si>
    <t>Р788НО 198</t>
  </si>
  <si>
    <t>О812УТ 47</t>
  </si>
  <si>
    <t>Р211АУ 198</t>
  </si>
  <si>
    <t>Р814НК 198</t>
  </si>
  <si>
    <t>М605РМ 198</t>
  </si>
  <si>
    <t>Х807ОХ 178</t>
  </si>
  <si>
    <t>В128ТС 178</t>
  </si>
  <si>
    <t>Итого за апрель 2024 года</t>
  </si>
  <si>
    <t>Остаток по данным на конец апреля 2024</t>
  </si>
  <si>
    <t>Х942ММ 178</t>
  </si>
  <si>
    <t>О545ХК 47</t>
  </si>
  <si>
    <t>В 036 ОТ 198</t>
  </si>
  <si>
    <t>Автоуборка ООО</t>
  </si>
  <si>
    <t>С 019 ТС 98</t>
  </si>
  <si>
    <t>М181ХХ 198</t>
  </si>
  <si>
    <t>с025оа 198</t>
  </si>
  <si>
    <t>С 932 КУ 198</t>
  </si>
  <si>
    <t>С 161 РО 198</t>
  </si>
  <si>
    <t>Автомобиль специальный VOLVO FM А 542 АР 147</t>
  </si>
  <si>
    <t>27 апреля</t>
  </si>
  <si>
    <t xml:space="preserve">Вывоз Полигон ТБО </t>
  </si>
  <si>
    <t>Р719ОН 198</t>
  </si>
  <si>
    <t>С 025 ОА 198</t>
  </si>
  <si>
    <t>Н914МЕ 198</t>
  </si>
  <si>
    <t>В904УУ 198</t>
  </si>
  <si>
    <t>О075УА 198</t>
  </si>
  <si>
    <t>Н151ОХ 198</t>
  </si>
  <si>
    <t>Н481МН 198</t>
  </si>
  <si>
    <t>Автомобиль специальный РГ-37 А 844 ЕС 147</t>
  </si>
  <si>
    <t>В 978 ТМ 178</t>
  </si>
  <si>
    <t>ЭКОТРАНС ООО (ИНН 7807230206)</t>
  </si>
  <si>
    <t>Р 934 УВ 198</t>
  </si>
  <si>
    <t>С723ТЕ 178</t>
  </si>
  <si>
    <t>У312ЕС 178</t>
  </si>
  <si>
    <t>С 926 ЕТ 198</t>
  </si>
  <si>
    <t>М 197 ХХ 198</t>
  </si>
  <si>
    <t>С 861 РО 198</t>
  </si>
  <si>
    <t>Н247МН 198</t>
  </si>
  <si>
    <t>В848УУ 198</t>
  </si>
  <si>
    <t>Р113ЕР 198</t>
  </si>
  <si>
    <t>Автомобиль самопогрузчик О 682 СМ 47</t>
  </si>
  <si>
    <t>O530AH 198</t>
  </si>
  <si>
    <t>М 050 ХХ 198</t>
  </si>
  <si>
    <t>О046ТА 47</t>
  </si>
  <si>
    <t>АЛЬЯНС СЕРВИС ООО</t>
  </si>
  <si>
    <t>А 617 ТО 198</t>
  </si>
  <si>
    <t>В622НМ 198</t>
  </si>
  <si>
    <t>О642УА 47</t>
  </si>
  <si>
    <t>С721ТЕ 178</t>
  </si>
  <si>
    <t>Н867ТХ 178</t>
  </si>
  <si>
    <t>В594ВЕ 178</t>
  </si>
  <si>
    <t>О977ТТ 198</t>
  </si>
  <si>
    <t>С728ТЕ 178</t>
  </si>
  <si>
    <t>В183ЕС 178</t>
  </si>
  <si>
    <t>К 420 ТК 198</t>
  </si>
  <si>
    <t>Е 696 КМ 198</t>
  </si>
  <si>
    <t>Х 821 РВ 178</t>
  </si>
  <si>
    <t>Скания О 911 РТ 47  АС-20С (63374А)</t>
  </si>
  <si>
    <t>в594 ве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</si>
</sst>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2"/>
      <color theme="1"/>
      <name val="Cambri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5">
    <xf numFmtId="0" fontId="0" fillId="0" borderId="0"/>
    <xf numFmtId="0" fontId="14" fillId="0" borderId="0">
      <alignment horizontal="left"/>
    </xf>
    <xf numFmtId="0" fontId="13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2" fillId="0" borderId="0"/>
    <xf numFmtId="0" fontId="4" fillId="0" borderId="0"/>
    <xf numFmtId="164" fontId="4" fillId="0" borderId="0" applyFont="0" applyFill="0" applyBorder="0" applyAlignment="0" applyProtection="0"/>
    <xf numFmtId="0" fontId="15" fillId="0" borderId="0"/>
    <xf numFmtId="0" fontId="12" fillId="0" borderId="0"/>
    <xf numFmtId="43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2" fillId="0" borderId="0"/>
    <xf numFmtId="0" fontId="4" fillId="0" borderId="0"/>
    <xf numFmtId="164" fontId="4" fillId="0" borderId="0" applyFont="0" applyFill="0" applyBorder="0" applyAlignment="0" applyProtection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0" fillId="3" borderId="1" xfId="0" applyFill="1" applyBorder="1"/>
    <xf numFmtId="49" fontId="7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7" fillId="5" borderId="1" xfId="0" applyNumberFormat="1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4" fontId="8" fillId="6" borderId="1" xfId="0" applyNumberFormat="1" applyFont="1" applyFill="1" applyBorder="1" applyAlignment="1">
      <alignment horizontal="right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4" fontId="0" fillId="7" borderId="1" xfId="0" applyNumberFormat="1" applyFill="1" applyBorder="1"/>
    <xf numFmtId="4" fontId="0" fillId="0" borderId="0" xfId="0" applyNumberFormat="1"/>
    <xf numFmtId="0" fontId="5" fillId="3" borderId="1" xfId="0" applyFont="1" applyFill="1" applyBorder="1"/>
    <xf numFmtId="4" fontId="5" fillId="3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14" fontId="0" fillId="0" borderId="0" xfId="0" applyNumberFormat="1"/>
    <xf numFmtId="14" fontId="7" fillId="4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" fontId="5" fillId="0" borderId="1" xfId="0" applyNumberFormat="1" applyFont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" fontId="0" fillId="0" borderId="0" xfId="0" applyNumberFormat="1"/>
    <xf numFmtId="9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0" fillId="0" borderId="1" xfId="0" applyNumberFormat="1" applyBorder="1"/>
    <xf numFmtId="14" fontId="5" fillId="0" borderId="1" xfId="0" applyNumberFormat="1" applyFont="1" applyBorder="1" applyAlignment="1">
      <alignment horizontal="center"/>
    </xf>
    <xf numFmtId="0" fontId="0" fillId="9" borderId="0" xfId="0" applyFill="1"/>
    <xf numFmtId="4" fontId="0" fillId="9" borderId="0" xfId="0" applyNumberFormat="1" applyFill="1"/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9" fontId="0" fillId="0" borderId="1" xfId="0" applyNumberFormat="1" applyBorder="1"/>
    <xf numFmtId="0" fontId="5" fillId="0" borderId="1" xfId="0" applyFont="1" applyBorder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4" fontId="0" fillId="3" borderId="1" xfId="0" applyNumberFormat="1" applyFill="1" applyBorder="1" applyAlignment="1">
      <alignment horizontal="center"/>
    </xf>
    <xf numFmtId="4" fontId="0" fillId="11" borderId="1" xfId="0" applyNumberFormat="1" applyFill="1" applyBorder="1"/>
    <xf numFmtId="20" fontId="0" fillId="0" borderId="1" xfId="0" applyNumberFormat="1" applyBorder="1"/>
    <xf numFmtId="0" fontId="0" fillId="11" borderId="0" xfId="0" applyFill="1"/>
    <xf numFmtId="20" fontId="0" fillId="0" borderId="0" xfId="0" applyNumberFormat="1"/>
    <xf numFmtId="0" fontId="6" fillId="0" borderId="0" xfId="0" applyFont="1" applyAlignment="1">
      <alignment horizont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</cellXfs>
  <cellStyles count="285">
    <cellStyle name="Обычный" xfId="0" builtinId="0"/>
    <cellStyle name="Обычный 2" xfId="1" xr:uid="{6023C12D-1F48-4037-A61C-276F4E98E462}"/>
    <cellStyle name="Обычный 2 2" xfId="2" xr:uid="{00035214-3811-4385-AFD7-246A65FB172D}"/>
    <cellStyle name="Обычный 2 2 2" xfId="12" xr:uid="{B61CCFD0-0C10-4B6F-97A7-8B12D559D2AD}"/>
    <cellStyle name="Обычный 3" xfId="3" xr:uid="{80DE90EF-2404-4E68-BCBE-70B872788103}"/>
    <cellStyle name="Обычный 3 10" xfId="64" xr:uid="{0B5F9947-A891-4AD6-BF55-E666C50B5DCB}"/>
    <cellStyle name="Обычный 3 10 2" xfId="133" xr:uid="{A08109DA-B876-4D7E-A256-242FB3279036}"/>
    <cellStyle name="Обычный 3 10 3" xfId="202" xr:uid="{65B9DD1A-F50F-479C-BACB-7149A9DC940E}"/>
    <cellStyle name="Обычный 3 10 4" xfId="271" xr:uid="{4AC1E52F-4F1F-499B-9658-10B10FDB3847}"/>
    <cellStyle name="Обычный 3 11" xfId="71" xr:uid="{BB0CFFBE-D563-4051-A14D-B09BD3DA3BD0}"/>
    <cellStyle name="Обычный 3 11 2" xfId="140" xr:uid="{FB96E767-421C-4211-8E14-F8D30D3A5FAD}"/>
    <cellStyle name="Обычный 3 11 3" xfId="209" xr:uid="{F7B689EA-5379-449F-92AF-764992958942}"/>
    <cellStyle name="Обычный 3 11 4" xfId="278" xr:uid="{CBAFCCB2-C508-4ADD-B878-29760250C9E9}"/>
    <cellStyle name="Обычный 3 12" xfId="78" xr:uid="{276423C6-956B-4BF4-A59F-B4C67A88E332}"/>
    <cellStyle name="Обычный 3 13" xfId="147" xr:uid="{5BE04BA2-0BC6-4CD1-B83D-633137D72C5C}"/>
    <cellStyle name="Обычный 3 14" xfId="216" xr:uid="{AEC83C97-F201-4624-B431-0A8B81434B6D}"/>
    <cellStyle name="Обычный 3 2" xfId="9" xr:uid="{05CD41CF-9C83-425E-BCE2-92DF9309D48E}"/>
    <cellStyle name="Обычный 3 2 10" xfId="76" xr:uid="{D68537C6-FACE-4C0F-BA5B-02CCBB650874}"/>
    <cellStyle name="Обычный 3 2 10 2" xfId="145" xr:uid="{1DE41D6F-89AF-4285-A7BE-605578D2C83D}"/>
    <cellStyle name="Обычный 3 2 10 3" xfId="214" xr:uid="{83636E05-6C9A-47A1-B413-32F1A8507559}"/>
    <cellStyle name="Обычный 3 2 10 4" xfId="283" xr:uid="{2A6AD205-5336-4D2E-B2C3-384E6888EDA7}"/>
    <cellStyle name="Обычный 3 2 11" xfId="81" xr:uid="{55DA41AA-F083-4C4E-A147-94A3A64075BB}"/>
    <cellStyle name="Обычный 3 2 12" xfId="150" xr:uid="{581AF013-1184-415B-AA00-041A3051EE7E}"/>
    <cellStyle name="Обычный 3 2 13" xfId="219" xr:uid="{BB3BD263-DC06-4AFA-85E2-55FFF694EB11}"/>
    <cellStyle name="Обычный 3 2 2" xfId="14" xr:uid="{FF48ECFC-FA17-457E-A7DB-388C554FC2E1}"/>
    <cellStyle name="Обычный 3 2 2 2" xfId="87" xr:uid="{A4F93DD4-F8F9-49AE-A479-8EA53D7716F3}"/>
    <cellStyle name="Обычный 3 2 2 3" xfId="156" xr:uid="{F7BC35F3-B424-4126-8708-B4F03F31E9DF}"/>
    <cellStyle name="Обычный 3 2 2 4" xfId="225" xr:uid="{D782D2BF-0B1F-43F3-A178-91565EDE112D}"/>
    <cellStyle name="Обычный 3 2 3" xfId="26" xr:uid="{284A7168-8718-4F5F-AD30-EDD59AD441DB}"/>
    <cellStyle name="Обычный 3 2 3 2" xfId="96" xr:uid="{922B96CB-EFD6-4DCC-A4D5-7E4E93B6DC65}"/>
    <cellStyle name="Обычный 3 2 3 3" xfId="165" xr:uid="{0DA93BC2-7B9D-407E-81D3-75AA8C6DE61B}"/>
    <cellStyle name="Обычный 3 2 3 4" xfId="234" xr:uid="{7CA71706-401F-4212-95FC-561C9FE6FAB0}"/>
    <cellStyle name="Обычный 3 2 4" xfId="34" xr:uid="{F39C8080-580E-46C0-BAC4-446DCF98A925}"/>
    <cellStyle name="Обычный 3 2 4 2" xfId="103" xr:uid="{EB14EB85-3C5B-4197-B37F-5F1E34B2345A}"/>
    <cellStyle name="Обычный 3 2 4 3" xfId="172" xr:uid="{020CD544-1799-4A3C-8736-30DEBE16660E}"/>
    <cellStyle name="Обычный 3 2 4 4" xfId="241" xr:uid="{07BC90E4-FA68-43B4-895D-A1781A3B2B74}"/>
    <cellStyle name="Обычный 3 2 5" xfId="41" xr:uid="{2242E815-A189-4F8B-BF55-8D715F4F43A6}"/>
    <cellStyle name="Обычный 3 2 5 2" xfId="110" xr:uid="{073CF761-6638-464D-A7CF-B5F0FED70581}"/>
    <cellStyle name="Обычный 3 2 5 3" xfId="179" xr:uid="{BB8D6AD1-297B-4A26-8E6A-72ADE5A8B6E2}"/>
    <cellStyle name="Обычный 3 2 5 4" xfId="248" xr:uid="{1AFCD3F2-E2C1-438C-8995-5C89613088CC}"/>
    <cellStyle name="Обычный 3 2 6" xfId="48" xr:uid="{ADC96958-BDF8-482B-B5AE-B6C13B0D9A33}"/>
    <cellStyle name="Обычный 3 2 6 2" xfId="117" xr:uid="{83ADAE65-1344-43FE-A83C-A3BE3B85F009}"/>
    <cellStyle name="Обычный 3 2 6 3" xfId="186" xr:uid="{A23D20A5-3F7A-4B84-B470-3F1962CE8ABB}"/>
    <cellStyle name="Обычный 3 2 6 4" xfId="255" xr:uid="{7E024D72-C377-4FEC-9F7A-92C2E95272C2}"/>
    <cellStyle name="Обычный 3 2 7" xfId="55" xr:uid="{F6CDA86F-3624-42CA-8EBA-9A9E0EA7B438}"/>
    <cellStyle name="Обычный 3 2 7 2" xfId="124" xr:uid="{310B46CE-4B90-4E37-A003-821181BE4182}"/>
    <cellStyle name="Обычный 3 2 7 3" xfId="193" xr:uid="{53A64AA5-0822-485F-BC33-9EF7B96A572F}"/>
    <cellStyle name="Обычный 3 2 7 4" xfId="262" xr:uid="{5A1CF64C-4EA5-40A3-BCE2-7A9DE0F16327}"/>
    <cellStyle name="Обычный 3 2 8" xfId="62" xr:uid="{C1391A04-BAD1-448E-9D39-E0A6B76197CE}"/>
    <cellStyle name="Обычный 3 2 8 2" xfId="131" xr:uid="{1B473CC1-B125-4E1D-964D-FBC0A704555F}"/>
    <cellStyle name="Обычный 3 2 8 3" xfId="200" xr:uid="{AD78CD76-E38B-4AE3-B9FE-F890B52F38A4}"/>
    <cellStyle name="Обычный 3 2 8 4" xfId="269" xr:uid="{BA42AC9A-36B4-40B5-8369-3B7111D44A72}"/>
    <cellStyle name="Обычный 3 2 9" xfId="69" xr:uid="{0D2FC85E-178C-4CF8-A884-921830184C70}"/>
    <cellStyle name="Обычный 3 2 9 2" xfId="138" xr:uid="{7F27C63E-E96F-4160-8C4F-3BFDD5A4C1ED}"/>
    <cellStyle name="Обычный 3 2 9 3" xfId="207" xr:uid="{4A379E02-269E-4423-8952-7B695A2DD450}"/>
    <cellStyle name="Обычный 3 2 9 4" xfId="276" xr:uid="{DF605175-0B68-41E1-AFA5-70D535B8F66B}"/>
    <cellStyle name="Обычный 3 3" xfId="16" xr:uid="{2DADDE23-A88D-4C45-8680-47A628890542}"/>
    <cellStyle name="Обычный 3 3 2" xfId="84" xr:uid="{7B701B18-4D53-43BC-A1DB-84A75796186D}"/>
    <cellStyle name="Обычный 3 3 3" xfId="153" xr:uid="{67213D79-51CE-4081-ABC4-153EEAFAF740}"/>
    <cellStyle name="Обычный 3 3 4" xfId="222" xr:uid="{0B1D73B6-275F-4CEF-AF83-60A57F10E9A4}"/>
    <cellStyle name="Обычный 3 4" xfId="22" xr:uid="{8C1C3E80-336C-4F64-B734-5A6AF27B5135}"/>
    <cellStyle name="Обычный 3 4 2" xfId="91" xr:uid="{30B9436D-3AE3-46F8-B34F-B013BAB50744}"/>
    <cellStyle name="Обычный 3 4 3" xfId="160" xr:uid="{BFB70A6E-217D-4E4B-A549-941901A16189}"/>
    <cellStyle name="Обычный 3 4 4" xfId="229" xr:uid="{4DFE7E0A-09C5-4F8C-A875-A09B4F810103}"/>
    <cellStyle name="Обычный 3 5" xfId="29" xr:uid="{A7A28851-41C1-4E45-BC2A-707140EBE854}"/>
    <cellStyle name="Обычный 3 5 2" xfId="98" xr:uid="{E94A0D4C-B56C-4819-BCF2-B99A1CA9C8AB}"/>
    <cellStyle name="Обычный 3 5 3" xfId="167" xr:uid="{C84BE1A9-5E58-4273-9B38-B033A9B51866}"/>
    <cellStyle name="Обычный 3 5 4" xfId="236" xr:uid="{C67F3926-6317-4FF6-AA1B-1F7D5808AA3C}"/>
    <cellStyle name="Обычный 3 6" xfId="36" xr:uid="{2EA843F8-D5F6-4E1A-819A-B31F86D0CE68}"/>
    <cellStyle name="Обычный 3 6 2" xfId="105" xr:uid="{CAADB219-2D6E-4BDA-A21A-3478DDC8980B}"/>
    <cellStyle name="Обычный 3 6 3" xfId="174" xr:uid="{F73A80C4-A564-4C7A-8F1B-07754B857A28}"/>
    <cellStyle name="Обычный 3 6 4" xfId="243" xr:uid="{5C7193C9-DDAF-492D-8296-1E1F694F3E0F}"/>
    <cellStyle name="Обычный 3 7" xfId="43" xr:uid="{D2B82141-8F9E-45DF-A566-FD0EA13069AA}"/>
    <cellStyle name="Обычный 3 7 2" xfId="112" xr:uid="{D1D8BF61-A5EE-4B73-96DD-CD36B022081D}"/>
    <cellStyle name="Обычный 3 7 3" xfId="181" xr:uid="{92E39EE7-3B0B-4421-A2A0-8FAF886352F8}"/>
    <cellStyle name="Обычный 3 7 4" xfId="250" xr:uid="{044AAFFF-A89A-4FB0-957D-CE86B40B9A64}"/>
    <cellStyle name="Обычный 3 8" xfId="50" xr:uid="{7407A4EF-D4C9-4B74-958B-6C75ACC330EE}"/>
    <cellStyle name="Обычный 3 8 2" xfId="119" xr:uid="{AFA76E75-A14E-430B-B898-47A28CB2BF71}"/>
    <cellStyle name="Обычный 3 8 3" xfId="188" xr:uid="{9AE003D7-54BE-4AED-8DB1-DAF552E06EAD}"/>
    <cellStyle name="Обычный 3 8 4" xfId="257" xr:uid="{A846770E-856B-4610-87AD-703146DDA147}"/>
    <cellStyle name="Обычный 3 9" xfId="57" xr:uid="{1432CF1E-1CD7-4F87-852F-C783CA3ED8C7}"/>
    <cellStyle name="Обычный 3 9 2" xfId="126" xr:uid="{08FF1AEF-83C7-4A2B-A9B4-B97C0A12A603}"/>
    <cellStyle name="Обычный 3 9 3" xfId="195" xr:uid="{6BE6F278-9711-4D57-B706-FEF39C339430}"/>
    <cellStyle name="Обычный 3 9 4" xfId="264" xr:uid="{5996260C-BAC6-474E-BE35-A6B1D5268174}"/>
    <cellStyle name="Обычный 4" xfId="5" xr:uid="{D475B57C-4975-4DF9-8B68-F6B93E8906F5}"/>
    <cellStyle name="Обычный 4 10" xfId="66" xr:uid="{C7C64F88-40D4-4058-970A-C6E884B382BC}"/>
    <cellStyle name="Обычный 4 10 2" xfId="135" xr:uid="{AA003CC4-5FCD-4406-9EC6-106549E34367}"/>
    <cellStyle name="Обычный 4 10 3" xfId="204" xr:uid="{B7F56B93-92CD-4652-A118-BE7C7BFFB22A}"/>
    <cellStyle name="Обычный 4 10 4" xfId="273" xr:uid="{3F4C1CD8-C3CE-4BF8-8933-C98638226AFD}"/>
    <cellStyle name="Обычный 4 11" xfId="73" xr:uid="{E67ACC2D-57D3-43F4-BDD5-72852CF865F1}"/>
    <cellStyle name="Обычный 4 11 2" xfId="142" xr:uid="{811AF151-1A76-47E3-9F0B-036AEF5C49A9}"/>
    <cellStyle name="Обычный 4 11 3" xfId="211" xr:uid="{4CDA0360-0FD6-4B62-A2B0-95D5634026DE}"/>
    <cellStyle name="Обычный 4 11 4" xfId="280" xr:uid="{79E0B574-B121-4ECA-97CE-B1B4B5F52F0B}"/>
    <cellStyle name="Обычный 4 12" xfId="80" xr:uid="{E0490C46-EBEA-4299-9514-E91F6D8C478B}"/>
    <cellStyle name="Обычный 4 13" xfId="149" xr:uid="{CCFEE835-934B-4CED-A89C-2119122F5207}"/>
    <cellStyle name="Обычный 4 14" xfId="218" xr:uid="{143FE26E-201E-43AA-AC2C-50E51F1158CB}"/>
    <cellStyle name="Обычный 4 2" xfId="8" xr:uid="{1093D84B-05FD-4E35-9F2C-39355F5D201A}"/>
    <cellStyle name="Обычный 4 2 2" xfId="17" xr:uid="{D16F4518-5EBE-4190-A6AD-C4ED2A0D16B0}"/>
    <cellStyle name="Обычный 4 2 2 2" xfId="89" xr:uid="{AD770FC7-ECAC-4667-A4C1-F8EBEBEB040A}"/>
    <cellStyle name="Обычный 4 2 2 3" xfId="158" xr:uid="{8CE98CB7-1DBD-4019-ABBC-AF5A7FFFCF3C}"/>
    <cellStyle name="Обычный 4 2 2 4" xfId="227" xr:uid="{56B64659-0649-4BCC-8BBC-653E550C8884}"/>
    <cellStyle name="Обычный 4 2 3" xfId="25" xr:uid="{37EFCE96-E10F-438F-8757-F51EBCFEF656}"/>
    <cellStyle name="Обычный 4 2 4" xfId="18" xr:uid="{DB5E8D9B-4398-4D5B-91FB-33D226FE42EC}"/>
    <cellStyle name="Обычный 4 2 5" xfId="83" xr:uid="{121FAA37-AB8A-450F-BF31-429EF15BA8BC}"/>
    <cellStyle name="Обычный 4 2 6" xfId="152" xr:uid="{D6472D8B-EBB0-4318-87E7-44C726A85EE4}"/>
    <cellStyle name="Обычный 4 2 7" xfId="221" xr:uid="{FE2D0851-76FE-4DC2-B2A9-4BA8BF3F5087}"/>
    <cellStyle name="Обычный 4 3" xfId="20" xr:uid="{B53F0BAF-D6F4-403C-BD8A-D16D24A3AA9B}"/>
    <cellStyle name="Обычный 4 3 2" xfId="86" xr:uid="{F74DAB35-3711-4AF5-BBE9-DB0B3CD8E3A2}"/>
    <cellStyle name="Обычный 4 3 3" xfId="155" xr:uid="{5F4D7E7C-006B-41D0-B578-4285AA1677C2}"/>
    <cellStyle name="Обычный 4 3 4" xfId="224" xr:uid="{DC2C81B3-0204-4B5D-97B5-1568D5060C80}"/>
    <cellStyle name="Обычный 4 4" xfId="24" xr:uid="{E710A4A4-3589-4AB9-8F99-CB3BF09ED2AD}"/>
    <cellStyle name="Обычный 4 4 2" xfId="93" xr:uid="{56681733-F905-4A7F-86D9-BDC995DA57C4}"/>
    <cellStyle name="Обычный 4 4 3" xfId="162" xr:uid="{C3164658-8E1D-49DE-BD9F-2D422D5185EA}"/>
    <cellStyle name="Обычный 4 4 4" xfId="231" xr:uid="{B24583E0-C38F-43B2-9753-79D1784CDE0A}"/>
    <cellStyle name="Обычный 4 5" xfId="31" xr:uid="{D48253D5-52C2-4208-B8E1-4AFFA9E18634}"/>
    <cellStyle name="Обычный 4 5 2" xfId="100" xr:uid="{BB0AD62B-2AFA-4609-A7AD-2E8B936110B3}"/>
    <cellStyle name="Обычный 4 5 3" xfId="169" xr:uid="{282B1301-1EF5-4DC4-AB80-A3B46540AF42}"/>
    <cellStyle name="Обычный 4 5 4" xfId="238" xr:uid="{D2E01C25-15AD-4F17-B6E1-EB89E1BFC943}"/>
    <cellStyle name="Обычный 4 6" xfId="38" xr:uid="{171E7A02-AF1D-4864-A127-D9D6C92B5885}"/>
    <cellStyle name="Обычный 4 6 2" xfId="107" xr:uid="{43A03202-5EE3-4CE6-81FC-6FE4A331ED80}"/>
    <cellStyle name="Обычный 4 6 3" xfId="176" xr:uid="{6DC4362F-EA3B-4DEB-AF38-5B2F568222D1}"/>
    <cellStyle name="Обычный 4 6 4" xfId="245" xr:uid="{024B43CC-709D-4A44-9D3A-E69A0D9DD9E7}"/>
    <cellStyle name="Обычный 4 7" xfId="45" xr:uid="{74F81536-D64B-43E4-B31A-F2DA2F19027C}"/>
    <cellStyle name="Обычный 4 7 2" xfId="114" xr:uid="{9BD85073-FC5E-429E-B6B4-FF1C1345BFC4}"/>
    <cellStyle name="Обычный 4 7 3" xfId="183" xr:uid="{3EC28698-D799-4585-9234-9696A7A55F44}"/>
    <cellStyle name="Обычный 4 7 4" xfId="252" xr:uid="{56DC69BB-5173-4B29-8254-9C89202CDA69}"/>
    <cellStyle name="Обычный 4 8" xfId="52" xr:uid="{901D23B1-1379-4432-A3DA-14C835990485}"/>
    <cellStyle name="Обычный 4 8 2" xfId="121" xr:uid="{597EDB40-6BFB-44D5-AD74-6627A3DE0C7A}"/>
    <cellStyle name="Обычный 4 8 3" xfId="190" xr:uid="{CA434D52-4E42-427E-8F70-41685F937724}"/>
    <cellStyle name="Обычный 4 8 4" xfId="259" xr:uid="{7156AAE2-F543-4982-8199-3449F6B7732A}"/>
    <cellStyle name="Обычный 4 9" xfId="59" xr:uid="{CD5B97F0-98A1-4EFB-A976-77C12D862483}"/>
    <cellStyle name="Обычный 4 9 2" xfId="128" xr:uid="{16A46AD6-70BB-4125-8B1E-A4C309E132A1}"/>
    <cellStyle name="Обычный 4 9 3" xfId="197" xr:uid="{BAAD78C4-C504-404A-8DF0-CB9C9A146434}"/>
    <cellStyle name="Обычный 4 9 4" xfId="266" xr:uid="{1CAE27E0-DDD2-4427-9865-8EAA27E0397C}"/>
    <cellStyle name="Обычный 5" xfId="11" xr:uid="{B039212B-5793-4058-816D-10F79173C758}"/>
    <cellStyle name="Обычный 5 2" xfId="28" xr:uid="{E7442B6C-EE44-402F-A17C-04EE62E52F0B}"/>
    <cellStyle name="Обычный 5 3" xfId="21" xr:uid="{27F1E261-DBD0-4E2A-BFF0-014540252A4F}"/>
    <cellStyle name="Обычный 5 4" xfId="90" xr:uid="{246A92E3-5A6A-4BAC-975E-DF7F2662BF91}"/>
    <cellStyle name="Обычный 5 5" xfId="159" xr:uid="{73A9C061-8BD2-4796-A811-BADAF7014149}"/>
    <cellStyle name="Обычный 5 6" xfId="228" xr:uid="{11E6EF27-A5A8-497E-AF0C-375827A047BA}"/>
    <cellStyle name="Обычный 6" xfId="6" xr:uid="{AD092B42-BDC6-4777-9C26-9002BBC6F067}"/>
    <cellStyle name="Обычный 6 10" xfId="163" xr:uid="{58B2A113-A69D-4F46-B1B9-2C19BD1E7856}"/>
    <cellStyle name="Обычный 6 11" xfId="232" xr:uid="{2E0BB322-325F-4CFC-9ADE-DC0400FFE882}"/>
    <cellStyle name="Обычный 6 2" xfId="32" xr:uid="{140C72CB-F658-4861-B12B-2D942675711D}"/>
    <cellStyle name="Обычный 6 2 2" xfId="101" xr:uid="{56330E83-3394-4466-BFC8-936DF6C5804A}"/>
    <cellStyle name="Обычный 6 2 3" xfId="170" xr:uid="{B104898E-C387-40EA-BFC5-2C0F863F64A5}"/>
    <cellStyle name="Обычный 6 2 4" xfId="239" xr:uid="{4DD5E18F-7F43-499F-B149-C92711791554}"/>
    <cellStyle name="Обычный 6 3" xfId="39" xr:uid="{2DC4BF92-320F-467E-A6B5-F22EA64D6A12}"/>
    <cellStyle name="Обычный 6 3 2" xfId="108" xr:uid="{E3B499D7-A46D-4EAA-B5E4-2922D9F32286}"/>
    <cellStyle name="Обычный 6 3 3" xfId="177" xr:uid="{7312F5DA-969A-4081-9B1B-21E36850CABC}"/>
    <cellStyle name="Обычный 6 3 4" xfId="246" xr:uid="{E74B6A74-6EE4-450E-905F-3A3008F0EFEC}"/>
    <cellStyle name="Обычный 6 4" xfId="46" xr:uid="{7B83BB9E-81ED-4F3B-A504-69F710081348}"/>
    <cellStyle name="Обычный 6 4 2" xfId="115" xr:uid="{F740DA37-6F1F-49D4-8844-85D7FF4D293F}"/>
    <cellStyle name="Обычный 6 4 3" xfId="184" xr:uid="{D2D273F7-BC4D-4A1A-87D4-84B468F8A2FA}"/>
    <cellStyle name="Обычный 6 4 4" xfId="253" xr:uid="{95302E6C-8DA9-4314-AA13-A9FD3E8B2D41}"/>
    <cellStyle name="Обычный 6 5" xfId="53" xr:uid="{CAD403C1-37CE-46AC-A242-336554B09CC0}"/>
    <cellStyle name="Обычный 6 5 2" xfId="122" xr:uid="{EF1AC19A-6F41-4681-9CD4-4C5070EEC618}"/>
    <cellStyle name="Обычный 6 5 3" xfId="191" xr:uid="{9A7200E0-2CA5-47B3-93ED-091E01FA8B06}"/>
    <cellStyle name="Обычный 6 5 4" xfId="260" xr:uid="{21E9FF5F-ADFC-45F8-89BB-7C28269F34D1}"/>
    <cellStyle name="Обычный 6 6" xfId="60" xr:uid="{A13C35E7-0F17-4DB1-ACC2-FB2872F7345C}"/>
    <cellStyle name="Обычный 6 6 2" xfId="129" xr:uid="{7097F4D0-E231-49E1-8AED-D536A027A3EE}"/>
    <cellStyle name="Обычный 6 6 3" xfId="198" xr:uid="{F1BD2A50-0694-4260-8E18-C44BA6A0BE2C}"/>
    <cellStyle name="Обычный 6 6 4" xfId="267" xr:uid="{E47CA0E3-1E92-4B09-A7FF-57BA5FA3285F}"/>
    <cellStyle name="Обычный 6 7" xfId="67" xr:uid="{6F77B00D-61D1-4394-9234-A99669626849}"/>
    <cellStyle name="Обычный 6 7 2" xfId="136" xr:uid="{632ADF68-2064-450E-AF7E-1E8308AF866D}"/>
    <cellStyle name="Обычный 6 7 3" xfId="205" xr:uid="{0DF34AE1-0572-4096-961A-FD6CE7AC5225}"/>
    <cellStyle name="Обычный 6 7 4" xfId="274" xr:uid="{FB6C22AE-D527-490A-9D96-1486DC0AC653}"/>
    <cellStyle name="Обычный 6 8" xfId="74" xr:uid="{EF383D55-4463-4826-96FF-834395FA9787}"/>
    <cellStyle name="Обычный 6 8 2" xfId="143" xr:uid="{C3D0EBAE-4B18-47BA-B3D1-AE245AAEF651}"/>
    <cellStyle name="Обычный 6 8 3" xfId="212" xr:uid="{9559CEC2-8609-482D-A560-8B565AFCA08C}"/>
    <cellStyle name="Обычный 6 8 4" xfId="281" xr:uid="{803E10B0-E013-4185-B3F4-A609E5CE7D0A}"/>
    <cellStyle name="Обычный 6 9" xfId="94" xr:uid="{76096251-D6B2-46E8-8236-AE143E457066}"/>
    <cellStyle name="Финансовый 2" xfId="4" xr:uid="{33CFD0E0-3E07-4346-AB92-BB98FFD5ACF0}"/>
    <cellStyle name="Финансовый 2 10" xfId="65" xr:uid="{D78EE50A-ACC0-4DD4-AA81-4AABB9BCCAF5}"/>
    <cellStyle name="Финансовый 2 10 2" xfId="134" xr:uid="{9B3F9719-ABFB-4A45-96EB-0580EED54F5D}"/>
    <cellStyle name="Финансовый 2 10 3" xfId="203" xr:uid="{79041666-2761-4706-9D90-ED53A7D37971}"/>
    <cellStyle name="Финансовый 2 10 4" xfId="272" xr:uid="{55DEB5B0-2A0B-4462-A0F8-6278D5E98574}"/>
    <cellStyle name="Финансовый 2 11" xfId="72" xr:uid="{265BEB65-94EA-44F4-8CBC-E84AC01A4CCF}"/>
    <cellStyle name="Финансовый 2 11 2" xfId="141" xr:uid="{8180A512-0622-44C5-8BB2-4F886C808DED}"/>
    <cellStyle name="Финансовый 2 11 3" xfId="210" xr:uid="{A052DDB9-4B7F-4093-AB1E-1E43E46F0896}"/>
    <cellStyle name="Финансовый 2 11 4" xfId="279" xr:uid="{C3268F44-B9F6-4F9E-BF4E-733FD1D0B396}"/>
    <cellStyle name="Финансовый 2 12" xfId="79" xr:uid="{A9A60E7B-E7D3-46FB-8949-BC9AE847B8BC}"/>
    <cellStyle name="Финансовый 2 13" xfId="148" xr:uid="{08C56256-659E-4B63-9B48-9C451D7FAC1A}"/>
    <cellStyle name="Финансовый 2 14" xfId="217" xr:uid="{86341C43-B952-4AF6-A5F6-F7BC4A74A285}"/>
    <cellStyle name="Финансовый 2 2" xfId="10" xr:uid="{2B6F073D-6533-4358-9845-D4A1E6F6D093}"/>
    <cellStyle name="Финансовый 2 2 10" xfId="77" xr:uid="{1E20C7A7-FC8B-40C7-B679-77C5EA07D353}"/>
    <cellStyle name="Финансовый 2 2 10 2" xfId="146" xr:uid="{7D6D65AD-E189-498E-A72F-C9C16C01F8DB}"/>
    <cellStyle name="Финансовый 2 2 10 3" xfId="215" xr:uid="{669F309C-684B-4D45-A461-814894306BAD}"/>
    <cellStyle name="Финансовый 2 2 10 4" xfId="284" xr:uid="{9EC1ED43-C127-4669-A195-D0CE990B8EE0}"/>
    <cellStyle name="Финансовый 2 2 11" xfId="82" xr:uid="{EBC97B0C-54DB-4934-8D2C-5C5E75C912C6}"/>
    <cellStyle name="Финансовый 2 2 12" xfId="151" xr:uid="{8121D949-FFD5-47AA-9A93-DFD9FE16B3D8}"/>
    <cellStyle name="Финансовый 2 2 13" xfId="220" xr:uid="{2E73BF5E-E27D-4CAF-A987-3CA203A71889}"/>
    <cellStyle name="Финансовый 2 2 2" xfId="15" xr:uid="{7D52C944-B539-421E-BA89-7C206F467803}"/>
    <cellStyle name="Финансовый 2 2 2 2" xfId="88" xr:uid="{7F804B4C-5792-421E-9577-E39E987CDEAB}"/>
    <cellStyle name="Финансовый 2 2 2 3" xfId="157" xr:uid="{B5EAF4BB-5A39-4722-9618-DBD2527C13A9}"/>
    <cellStyle name="Финансовый 2 2 2 4" xfId="226" xr:uid="{40F34199-FC21-4430-B6CC-F2C25CC6ABB6}"/>
    <cellStyle name="Финансовый 2 2 3" xfId="27" xr:uid="{45880CCC-8A78-4DAE-8E9F-44259055D727}"/>
    <cellStyle name="Финансовый 2 2 3 2" xfId="97" xr:uid="{CDDFF189-0425-45E6-AAAF-04DF57A5E5B1}"/>
    <cellStyle name="Финансовый 2 2 3 3" xfId="166" xr:uid="{D021C9E8-6E44-4A5D-8706-0C8EC780A600}"/>
    <cellStyle name="Финансовый 2 2 3 4" xfId="235" xr:uid="{1E043509-543B-41DA-A904-39E2E71A960E}"/>
    <cellStyle name="Финансовый 2 2 4" xfId="35" xr:uid="{35A6C22F-9754-4A94-A6BF-B7C567C62961}"/>
    <cellStyle name="Финансовый 2 2 4 2" xfId="104" xr:uid="{520A6DB5-C1C0-4D0B-8101-D43C5CBE9732}"/>
    <cellStyle name="Финансовый 2 2 4 3" xfId="173" xr:uid="{7137CA00-9AE9-4AFB-819C-81708DE9DE93}"/>
    <cellStyle name="Финансовый 2 2 4 4" xfId="242" xr:uid="{19E8D466-1514-424F-A69A-5A5B360E73B2}"/>
    <cellStyle name="Финансовый 2 2 5" xfId="42" xr:uid="{0A326622-77A0-4D01-80C4-220DE1F4407A}"/>
    <cellStyle name="Финансовый 2 2 5 2" xfId="111" xr:uid="{42244C7B-E030-4FD5-8A12-0BA6A59682FD}"/>
    <cellStyle name="Финансовый 2 2 5 3" xfId="180" xr:uid="{B43379F6-346B-4440-B0A1-2F7EEB4B6762}"/>
    <cellStyle name="Финансовый 2 2 5 4" xfId="249" xr:uid="{07E4F792-DE2F-44AF-A94B-61C76AD859CD}"/>
    <cellStyle name="Финансовый 2 2 6" xfId="49" xr:uid="{8466B495-0152-4FE7-BB65-CC475B467F3A}"/>
    <cellStyle name="Финансовый 2 2 6 2" xfId="118" xr:uid="{8F362DE6-3D51-40F7-B4F9-EF76625ADDF6}"/>
    <cellStyle name="Финансовый 2 2 6 3" xfId="187" xr:uid="{67CA6CC8-4460-4ED5-850E-C2DD7CFA3C19}"/>
    <cellStyle name="Финансовый 2 2 6 4" xfId="256" xr:uid="{E658ADCD-B740-4602-8B79-637EA416124F}"/>
    <cellStyle name="Финансовый 2 2 7" xfId="56" xr:uid="{996C83C3-950C-41AC-B8B2-4DB00592B3B5}"/>
    <cellStyle name="Финансовый 2 2 7 2" xfId="125" xr:uid="{B351ED40-4609-42A0-B9EC-C3AE2055DAB3}"/>
    <cellStyle name="Финансовый 2 2 7 3" xfId="194" xr:uid="{94CE0011-A115-4D83-AACD-E601C23E291D}"/>
    <cellStyle name="Финансовый 2 2 7 4" xfId="263" xr:uid="{4CFBAFDD-8317-467E-B1BD-A39FC8FDBE87}"/>
    <cellStyle name="Финансовый 2 2 8" xfId="63" xr:uid="{337BFE10-45EE-4370-94C9-A90593B20A5A}"/>
    <cellStyle name="Финансовый 2 2 8 2" xfId="132" xr:uid="{1180FC35-20B5-4496-9A43-25C5CFCC16EB}"/>
    <cellStyle name="Финансовый 2 2 8 3" xfId="201" xr:uid="{B5062358-685C-40B4-B2B7-9DF48DC769C1}"/>
    <cellStyle name="Финансовый 2 2 8 4" xfId="270" xr:uid="{B676E154-EAEB-4500-8AC2-73441DBD2251}"/>
    <cellStyle name="Финансовый 2 2 9" xfId="70" xr:uid="{9A6AD9DF-C0F6-4522-BB25-EDF0156F64D2}"/>
    <cellStyle name="Финансовый 2 2 9 2" xfId="139" xr:uid="{193CCA6C-652C-44CE-98D1-73EF57D2D029}"/>
    <cellStyle name="Финансовый 2 2 9 3" xfId="208" xr:uid="{E9D33BD9-4210-4A9C-81B2-799104421BA5}"/>
    <cellStyle name="Финансовый 2 2 9 4" xfId="277" xr:uid="{F71431CB-B005-4774-8A1B-15250B02CAAD}"/>
    <cellStyle name="Финансовый 2 3" xfId="19" xr:uid="{1C09C40F-FE7E-474C-A3E6-8B9347A62309}"/>
    <cellStyle name="Финансовый 2 3 2" xfId="85" xr:uid="{A3528450-E786-4E9B-9E3C-F608C3BEDAA2}"/>
    <cellStyle name="Финансовый 2 3 3" xfId="154" xr:uid="{D220BD96-65FE-4F49-9044-03119A74727D}"/>
    <cellStyle name="Финансовый 2 3 4" xfId="223" xr:uid="{6981EED3-D790-4816-BB73-44985DE17EA4}"/>
    <cellStyle name="Финансовый 2 4" xfId="23" xr:uid="{5229B4E4-2F58-4CB6-9DC9-274256FE4D32}"/>
    <cellStyle name="Финансовый 2 4 2" xfId="92" xr:uid="{BB4BEB9D-50BD-4B38-8A42-AA87AF244F72}"/>
    <cellStyle name="Финансовый 2 4 3" xfId="161" xr:uid="{EC2136EF-BB6B-4EE0-9D52-0DA5283B9FA0}"/>
    <cellStyle name="Финансовый 2 4 4" xfId="230" xr:uid="{9D60EE3B-53F1-4F6E-A9DC-9257D147B2FD}"/>
    <cellStyle name="Финансовый 2 5" xfId="30" xr:uid="{F946908A-1882-4FF8-98FB-6B3884285400}"/>
    <cellStyle name="Финансовый 2 5 2" xfId="99" xr:uid="{774DFA7E-6F61-4528-896B-C6050DD21494}"/>
    <cellStyle name="Финансовый 2 5 3" xfId="168" xr:uid="{4BEE230F-BBD5-4C86-854A-F5177F8C22B4}"/>
    <cellStyle name="Финансовый 2 5 4" xfId="237" xr:uid="{AEA166D0-A0B5-4345-ACF1-E5413C0F9470}"/>
    <cellStyle name="Финансовый 2 6" xfId="37" xr:uid="{1AC65E37-91E0-4F34-8E5B-80BCC048883D}"/>
    <cellStyle name="Финансовый 2 6 2" xfId="106" xr:uid="{BBB2BD62-F9BE-4DB1-90FD-C0EB4F2A8975}"/>
    <cellStyle name="Финансовый 2 6 3" xfId="175" xr:uid="{E455D0F2-0A1B-4935-8769-17A0D3314F77}"/>
    <cellStyle name="Финансовый 2 6 4" xfId="244" xr:uid="{3877C369-78E3-4AF0-A245-B8DA44822E84}"/>
    <cellStyle name="Финансовый 2 7" xfId="44" xr:uid="{31932076-3DBE-4E63-BBCE-9FF4F6A042E6}"/>
    <cellStyle name="Финансовый 2 7 2" xfId="113" xr:uid="{3BAAEEFD-F3C0-408E-B60A-F3DEAFF4560B}"/>
    <cellStyle name="Финансовый 2 7 3" xfId="182" xr:uid="{D3A71E47-0DA9-4E18-B932-8877E5C18440}"/>
    <cellStyle name="Финансовый 2 7 4" xfId="251" xr:uid="{95E0547F-D180-4485-9135-1220EC3EA098}"/>
    <cellStyle name="Финансовый 2 8" xfId="51" xr:uid="{3DCDC162-6C33-4E51-919F-CCD57D54F47B}"/>
    <cellStyle name="Финансовый 2 8 2" xfId="120" xr:uid="{56A5139F-19CA-431D-B845-739830822191}"/>
    <cellStyle name="Финансовый 2 8 3" xfId="189" xr:uid="{18995570-32B5-4677-915C-597DF3BCA29A}"/>
    <cellStyle name="Финансовый 2 8 4" xfId="258" xr:uid="{E422808C-5836-447E-BB98-DDB026A4018D}"/>
    <cellStyle name="Финансовый 2 9" xfId="58" xr:uid="{3B489C55-DFFC-40BB-9C0B-456B09ED1721}"/>
    <cellStyle name="Финансовый 2 9 2" xfId="127" xr:uid="{390EF7DB-8BCB-4ACA-96E2-D6E31420AA31}"/>
    <cellStyle name="Финансовый 2 9 3" xfId="196" xr:uid="{E258490C-7E54-465F-9FAA-48EB6A57A515}"/>
    <cellStyle name="Финансовый 2 9 4" xfId="265" xr:uid="{3D4034C9-CECA-4F19-B465-D64D69113713}"/>
    <cellStyle name="Финансовый 3" xfId="7" xr:uid="{009BF746-EEE6-4742-AE32-B1CFD5A5A2BF}"/>
    <cellStyle name="Финансовый 3 10" xfId="164" xr:uid="{C5BF93D7-FD15-46E0-82F1-E0CD759CA9FA}"/>
    <cellStyle name="Финансовый 3 11" xfId="233" xr:uid="{FCE7A604-52B7-4F8C-AF34-53B7B8187B26}"/>
    <cellStyle name="Финансовый 3 2" xfId="33" xr:uid="{233DFCE5-62FF-444A-A5C7-D6F129D780DA}"/>
    <cellStyle name="Финансовый 3 2 2" xfId="102" xr:uid="{B51EBE8D-DB19-4EF4-A47E-31C5C1E7CC17}"/>
    <cellStyle name="Финансовый 3 2 3" xfId="171" xr:uid="{E6EFDDA1-9CA8-4ACA-995A-FE1D5C39FC34}"/>
    <cellStyle name="Финансовый 3 2 4" xfId="240" xr:uid="{5B2BD9D0-5946-4425-86C0-9E6762B487C9}"/>
    <cellStyle name="Финансовый 3 3" xfId="40" xr:uid="{74E1A510-068D-4757-8997-79C60ABDA75D}"/>
    <cellStyle name="Финансовый 3 3 2" xfId="109" xr:uid="{8BB8F005-E251-4598-8B5F-5044954F5800}"/>
    <cellStyle name="Финансовый 3 3 3" xfId="178" xr:uid="{CB68A693-A2E1-496C-8D78-845C450C928C}"/>
    <cellStyle name="Финансовый 3 3 4" xfId="247" xr:uid="{46F9AC81-37C0-4768-9020-8654E68550BC}"/>
    <cellStyle name="Финансовый 3 4" xfId="47" xr:uid="{AF4FF059-8410-4C3C-A29F-A6189BD63B37}"/>
    <cellStyle name="Финансовый 3 4 2" xfId="116" xr:uid="{45A6AFD8-59EC-4985-84BD-FE6254693177}"/>
    <cellStyle name="Финансовый 3 4 3" xfId="185" xr:uid="{9D13EF06-7FC8-4DF8-A02B-FA7A3C0568F8}"/>
    <cellStyle name="Финансовый 3 4 4" xfId="254" xr:uid="{FE0C4519-38AE-4812-BFAA-C7682B8E4584}"/>
    <cellStyle name="Финансовый 3 5" xfId="54" xr:uid="{FA2C9FA8-630F-45D3-818F-C84210B7BC18}"/>
    <cellStyle name="Финансовый 3 5 2" xfId="123" xr:uid="{3B727180-1A3C-4016-A932-62EF459C9712}"/>
    <cellStyle name="Финансовый 3 5 3" xfId="192" xr:uid="{DF5067BE-A33A-4B6E-8031-928A330C4F03}"/>
    <cellStyle name="Финансовый 3 5 4" xfId="261" xr:uid="{1C3FE157-8D14-49FD-A011-31B0E7D86E13}"/>
    <cellStyle name="Финансовый 3 6" xfId="61" xr:uid="{BA1A1B72-3C6D-49F3-BBFD-F6109869DD26}"/>
    <cellStyle name="Финансовый 3 6 2" xfId="130" xr:uid="{BFBF09B1-3BBC-4B07-BAF3-1B6017DFA495}"/>
    <cellStyle name="Финансовый 3 6 3" xfId="199" xr:uid="{8BA815E2-1AF1-4809-89A0-499D8CCD2784}"/>
    <cellStyle name="Финансовый 3 6 4" xfId="268" xr:uid="{E9383AC1-973F-406D-A430-6320A1ECBCB6}"/>
    <cellStyle name="Финансовый 3 7" xfId="68" xr:uid="{5C243A1F-9AB2-4EC6-9228-DD0757A351BC}"/>
    <cellStyle name="Финансовый 3 7 2" xfId="137" xr:uid="{DAB6C01C-0956-4D72-8F4F-0F25EB421581}"/>
    <cellStyle name="Финансовый 3 7 3" xfId="206" xr:uid="{A2ABBDED-DB37-48BB-A4F0-39A09750389D}"/>
    <cellStyle name="Финансовый 3 7 4" xfId="275" xr:uid="{9983FFA8-830F-4AD1-BF6A-AC12B57A8F1B}"/>
    <cellStyle name="Финансовый 3 8" xfId="75" xr:uid="{26628A60-49A4-4690-81BE-36AE0FA2B721}"/>
    <cellStyle name="Финансовый 3 8 2" xfId="144" xr:uid="{552D5A87-3519-4A49-9C46-15D456F6E84E}"/>
    <cellStyle name="Финансовый 3 8 3" xfId="213" xr:uid="{6476A0D1-5236-43EF-9E6A-D520AA880403}"/>
    <cellStyle name="Финансовый 3 8 4" xfId="282" xr:uid="{3CA3A253-03A7-40AE-BC7D-3C67B500EC55}"/>
    <cellStyle name="Финансовый 3 9" xfId="95" xr:uid="{3CFD5D76-19CF-4F9F-894E-C3A1F5156A99}"/>
    <cellStyle name="Финансовый 4" xfId="13" xr:uid="{71A8AC08-CDD6-466B-9B9D-723AC4FF2588}"/>
  </cellStyles>
  <dxfs count="0"/>
  <tableStyles count="0" defaultTableStyle="TableStyleMedium2" defaultPivotStyle="PivotStyleLight16"/>
  <colors>
    <mruColors>
      <color rgb="FFFFFBD9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Парнас</a:t>
            </a:r>
            <a:r>
              <a:rPr lang="ru-RU" baseline="0"/>
              <a:t> перегруз</a:t>
            </a:r>
            <a:r>
              <a:rPr lang="en-US" baseline="0"/>
              <a:t>/</a:t>
            </a:r>
            <a:r>
              <a:rPr lang="ru-RU" baseline="0"/>
              <a:t>обработка Ввоз</a:t>
            </a:r>
            <a:r>
              <a:rPr lang="en-US" baseline="0"/>
              <a:t>/</a:t>
            </a:r>
            <a:r>
              <a:rPr lang="ru-RU" baseline="0"/>
              <a:t>Вывоз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547107326063472E-2"/>
          <c:y val="0.1196622081741877"/>
          <c:w val="0.9321171420295542"/>
          <c:h val="0.757082873914241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'Сводная Вывоз'!$K$1</c:f>
              <c:strCache>
                <c:ptCount val="1"/>
                <c:pt idx="0">
                  <c:v>Ввоз Пер.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506699B-3191-4EE2-BFFE-855FAA967DCD}" type="CELLRANGE">
                      <a:rPr lang="en-US" baseline="0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05F3BF9D-1429-4A7D-998A-31A458225905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7F6E-4ECB-8406-DBB3F84FC40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F6E-4ECB-8406-DBB3F84FC40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0302C80-40AE-4362-933A-25D28A3FAA64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735F2420-21CA-47BD-AA7F-0BF3D76F923D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8E6-46F1-9094-02C251D9AAE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8E6-46F1-9094-02C251D9AAE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DE174B-0DFE-47A1-AD59-A7CCB347A89C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DAFE254A-9C95-4F4D-B71A-24123E8A1501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DE-4F29-84E0-CF753F0070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DE-4F29-84E0-CF753F0070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4D80D5-B440-493A-9C36-77F5745EBE3A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97520B22-B290-4D73-B86C-A92A08E586F4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AB-4DE9-B88D-4B748646BE4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AAB-4DE9-B88D-4B748646BE4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BF80C75-EE76-47CB-AACD-E4FBD5454C59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62843F61-010B-44A9-AEA2-A8833CBFEE5A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F03-42CB-8450-428CE95BF4B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F03-42CB-8450-428CE95BF4B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6C821A2-F290-4C80-B7FB-E671DB179221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2A144BDA-FBD1-4E6D-B58F-52251F60146C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5B4-43A2-8C54-66CF5114D19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5B4-43A2-8C54-66CF5114D19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9262A9A-6605-40AC-BC04-0718213AC84E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B6FF1361-0EBF-4C0A-BB77-5C5863EEB334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610-4C5E-9C20-FA66AD6DA28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610-4C5E-9C20-FA66AD6DA28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AAB0432-01D0-47AB-B384-BA1175CA75C8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C167B211-7F3D-4E8C-97F2-BB7F75C2F35E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DD-42D5-9220-5B6E6A2FF0E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0DD-42D5-9220-5B6E6A2FF0E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10EAF92-83F6-4ABC-8F53-F2B301228E9C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76C409D9-C13A-4C2E-89C8-A30BD771A62C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0DD-42D5-9220-5B6E6A2FF0E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0DD-42D5-9220-5B6E6A2FF0E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D875556-6FAE-4D52-80E2-2861FA542E36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BE058759-FEDE-4D33-BC13-FFE897ABED8D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A5C-4FC6-AAEA-72F59EFB545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A5C-4FC6-AAEA-72F59EFB545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3195616-E90C-4076-A5BC-B56765B55E31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7EFED10D-8C83-45BF-B643-5DF4F90D031D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7AE-4264-9980-4634D60239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7AE-4264-9980-4634D60239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5FB5EFF-A594-4365-8AF9-E8EA3FB85B70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3945943D-D873-4D4F-A0B6-71EE562FA808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7AE-4264-9980-4634D60239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7AE-4264-9980-4634D60239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70CC3D4-7647-4BB5-8A6D-9B71061CB3DE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9BD7E9C8-D649-4CA9-9524-D6E9B1A4FF9C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7AE-4264-9980-4634D60239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7AE-4264-9980-4634D60239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C56E8CF-774F-4500-AF8E-EB7D8B01B13E}" type="CELLRANGE">
                      <a:rPr lang="en-US"/>
                      <a:pPr/>
                      <a:t>[ДИАПАЗОН ЯЧЕЕК]</a:t>
                    </a:fld>
                    <a:r>
                      <a:rPr lang="en-US" baseline="0"/>
                      <a:t>
</a:t>
                    </a:r>
                    <a:fld id="{A89E6D25-0CBB-4BD8-BD7D-E11535C3B846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67-43DD-B263-AE48DBCAD88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F67-43DD-B263-AE48DBCAD8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Вывоз'!$J$2:$J$29</c:f>
              <c:strCache>
                <c:ptCount val="28"/>
                <c:pt idx="0">
                  <c:v>01 мая</c:v>
                </c:pt>
                <c:pt idx="1">
                  <c:v>01 мая</c:v>
                </c:pt>
                <c:pt idx="2">
                  <c:v>02 мая</c:v>
                </c:pt>
                <c:pt idx="3">
                  <c:v>02 мая</c:v>
                </c:pt>
                <c:pt idx="4">
                  <c:v>03 мая</c:v>
                </c:pt>
                <c:pt idx="5">
                  <c:v>03 мая</c:v>
                </c:pt>
                <c:pt idx="6">
                  <c:v>04 мая</c:v>
                </c:pt>
                <c:pt idx="7">
                  <c:v>04 мая</c:v>
                </c:pt>
                <c:pt idx="8">
                  <c:v>05 мая</c:v>
                </c:pt>
                <c:pt idx="9">
                  <c:v>05 мая</c:v>
                </c:pt>
                <c:pt idx="10">
                  <c:v>06 мая</c:v>
                </c:pt>
                <c:pt idx="11">
                  <c:v>06 мая</c:v>
                </c:pt>
                <c:pt idx="12">
                  <c:v>07 мая</c:v>
                </c:pt>
                <c:pt idx="13">
                  <c:v>07 мая</c:v>
                </c:pt>
                <c:pt idx="14">
                  <c:v>08 мая</c:v>
                </c:pt>
                <c:pt idx="15">
                  <c:v>08 мая</c:v>
                </c:pt>
                <c:pt idx="16">
                  <c:v>09 мая</c:v>
                </c:pt>
                <c:pt idx="17">
                  <c:v>09 мая</c:v>
                </c:pt>
                <c:pt idx="18">
                  <c:v>10 мая</c:v>
                </c:pt>
                <c:pt idx="19">
                  <c:v>10 мая</c:v>
                </c:pt>
                <c:pt idx="20">
                  <c:v>11 мая</c:v>
                </c:pt>
                <c:pt idx="21">
                  <c:v>11 мая</c:v>
                </c:pt>
                <c:pt idx="22">
                  <c:v>12 мая</c:v>
                </c:pt>
                <c:pt idx="23">
                  <c:v>12 мая</c:v>
                </c:pt>
                <c:pt idx="24">
                  <c:v>13 мая</c:v>
                </c:pt>
                <c:pt idx="25">
                  <c:v>13 мая</c:v>
                </c:pt>
                <c:pt idx="26">
                  <c:v>14 мая</c:v>
                </c:pt>
                <c:pt idx="27">
                  <c:v>14 мая</c:v>
                </c:pt>
              </c:strCache>
            </c:strRef>
          </c:cat>
          <c:val>
            <c:numRef>
              <c:f>'Сводная Вывоз'!$K$2:$K$29</c:f>
              <c:numCache>
                <c:formatCode>#,##0.00</c:formatCode>
                <c:ptCount val="28"/>
                <c:pt idx="0">
                  <c:v>119.36</c:v>
                </c:pt>
                <c:pt idx="2">
                  <c:v>157.58000000000001</c:v>
                </c:pt>
                <c:pt idx="4">
                  <c:v>135.08000000000001</c:v>
                </c:pt>
                <c:pt idx="6">
                  <c:v>142.91999999999999</c:v>
                </c:pt>
                <c:pt idx="8">
                  <c:v>82.26</c:v>
                </c:pt>
                <c:pt idx="10">
                  <c:v>177.72</c:v>
                </c:pt>
                <c:pt idx="12">
                  <c:v>153.41999999999999</c:v>
                </c:pt>
                <c:pt idx="14">
                  <c:v>175.4</c:v>
                </c:pt>
                <c:pt idx="16">
                  <c:v>79.400000000000006</c:v>
                </c:pt>
                <c:pt idx="18">
                  <c:v>117.5</c:v>
                </c:pt>
                <c:pt idx="20">
                  <c:v>74.400000000000006</c:v>
                </c:pt>
                <c:pt idx="22">
                  <c:v>52.06</c:v>
                </c:pt>
                <c:pt idx="24">
                  <c:v>209.02</c:v>
                </c:pt>
                <c:pt idx="26">
                  <c:v>188.96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'Сводная Вывоз'!$Q$2:$Q$48</c15:f>
                <c15:dlblRangeCache>
                  <c:ptCount val="47"/>
                  <c:pt idx="1">
                    <c:v>33%</c:v>
                  </c:pt>
                  <c:pt idx="3">
                    <c:v>39%</c:v>
                  </c:pt>
                  <c:pt idx="5">
                    <c:v>24%</c:v>
                  </c:pt>
                  <c:pt idx="11">
                    <c:v>9%</c:v>
                  </c:pt>
                  <c:pt idx="19">
                    <c:v>10%</c:v>
                  </c:pt>
                  <c:pt idx="23">
                    <c:v>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F6E-4ECB-8406-DBB3F84FC40D}"/>
            </c:ext>
          </c:extLst>
        </c:ser>
        <c:ser>
          <c:idx val="1"/>
          <c:order val="1"/>
          <c:tx>
            <c:strRef>
              <c:f>'Сводная Вывоз'!$L$1</c:f>
              <c:strCache>
                <c:ptCount val="1"/>
                <c:pt idx="0">
                  <c:v>Ввоз Обр.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Вывоз'!$J$2:$J$29</c:f>
              <c:strCache>
                <c:ptCount val="28"/>
                <c:pt idx="0">
                  <c:v>01 мая</c:v>
                </c:pt>
                <c:pt idx="1">
                  <c:v>01 мая</c:v>
                </c:pt>
                <c:pt idx="2">
                  <c:v>02 мая</c:v>
                </c:pt>
                <c:pt idx="3">
                  <c:v>02 мая</c:v>
                </c:pt>
                <c:pt idx="4">
                  <c:v>03 мая</c:v>
                </c:pt>
                <c:pt idx="5">
                  <c:v>03 мая</c:v>
                </c:pt>
                <c:pt idx="6">
                  <c:v>04 мая</c:v>
                </c:pt>
                <c:pt idx="7">
                  <c:v>04 мая</c:v>
                </c:pt>
                <c:pt idx="8">
                  <c:v>05 мая</c:v>
                </c:pt>
                <c:pt idx="9">
                  <c:v>05 мая</c:v>
                </c:pt>
                <c:pt idx="10">
                  <c:v>06 мая</c:v>
                </c:pt>
                <c:pt idx="11">
                  <c:v>06 мая</c:v>
                </c:pt>
                <c:pt idx="12">
                  <c:v>07 мая</c:v>
                </c:pt>
                <c:pt idx="13">
                  <c:v>07 мая</c:v>
                </c:pt>
                <c:pt idx="14">
                  <c:v>08 мая</c:v>
                </c:pt>
                <c:pt idx="15">
                  <c:v>08 мая</c:v>
                </c:pt>
                <c:pt idx="16">
                  <c:v>09 мая</c:v>
                </c:pt>
                <c:pt idx="17">
                  <c:v>09 мая</c:v>
                </c:pt>
                <c:pt idx="18">
                  <c:v>10 мая</c:v>
                </c:pt>
                <c:pt idx="19">
                  <c:v>10 мая</c:v>
                </c:pt>
                <c:pt idx="20">
                  <c:v>11 мая</c:v>
                </c:pt>
                <c:pt idx="21">
                  <c:v>11 мая</c:v>
                </c:pt>
                <c:pt idx="22">
                  <c:v>12 мая</c:v>
                </c:pt>
                <c:pt idx="23">
                  <c:v>12 мая</c:v>
                </c:pt>
                <c:pt idx="24">
                  <c:v>13 мая</c:v>
                </c:pt>
                <c:pt idx="25">
                  <c:v>13 мая</c:v>
                </c:pt>
                <c:pt idx="26">
                  <c:v>14 мая</c:v>
                </c:pt>
                <c:pt idx="27">
                  <c:v>14 мая</c:v>
                </c:pt>
              </c:strCache>
            </c:strRef>
          </c:cat>
          <c:val>
            <c:numRef>
              <c:f>'Сводная Вывоз'!$L$2:$L$29</c:f>
              <c:numCache>
                <c:formatCode>#,##0.00</c:formatCode>
                <c:ptCount val="28"/>
                <c:pt idx="0">
                  <c:v>130.44</c:v>
                </c:pt>
                <c:pt idx="2">
                  <c:v>130.24</c:v>
                </c:pt>
                <c:pt idx="4">
                  <c:v>130.13999999999999</c:v>
                </c:pt>
                <c:pt idx="6">
                  <c:v>115.04</c:v>
                </c:pt>
                <c:pt idx="8">
                  <c:v>115.04</c:v>
                </c:pt>
                <c:pt idx="10">
                  <c:v>122.74</c:v>
                </c:pt>
                <c:pt idx="12">
                  <c:v>115.26</c:v>
                </c:pt>
                <c:pt idx="14">
                  <c:v>115.42</c:v>
                </c:pt>
                <c:pt idx="16">
                  <c:v>115.14</c:v>
                </c:pt>
                <c:pt idx="18">
                  <c:v>115.18</c:v>
                </c:pt>
                <c:pt idx="20">
                  <c:v>115.12</c:v>
                </c:pt>
                <c:pt idx="22">
                  <c:v>115.74</c:v>
                </c:pt>
                <c:pt idx="24">
                  <c:v>115</c:v>
                </c:pt>
                <c:pt idx="26">
                  <c:v>114.62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E-4ECB-8406-DBB3F84FC40D}"/>
            </c:ext>
          </c:extLst>
        </c:ser>
        <c:ser>
          <c:idx val="2"/>
          <c:order val="2"/>
          <c:tx>
            <c:strRef>
              <c:f>'Сводная Вывоз'!$M$1</c:f>
              <c:strCache>
                <c:ptCount val="1"/>
                <c:pt idx="0">
                  <c:v>Вывоз Полигон ТБО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7AE-4264-9980-4634D602390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7AE-4264-9980-4634D602390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7AE-4264-9980-4634D6023904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7AE-4264-9980-4634D602390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7AE-4264-9980-4634D602390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7AE-4264-9980-4634D6023904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7AE-4264-9980-4634D6023904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7AE-4264-9980-4634D602390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AE-4264-9980-4634D602390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AE-4264-9980-4634D6023904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AE-4264-9980-4634D602390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AE-4264-9980-4634D6023904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AE-4264-9980-4634D6023904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67-43DD-B263-AE48DBCAD88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67-43DD-B263-AE48DBCAD8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Вывоз'!$J$2:$J$29</c:f>
              <c:strCache>
                <c:ptCount val="28"/>
                <c:pt idx="0">
                  <c:v>01 мая</c:v>
                </c:pt>
                <c:pt idx="1">
                  <c:v>01 мая</c:v>
                </c:pt>
                <c:pt idx="2">
                  <c:v>02 мая</c:v>
                </c:pt>
                <c:pt idx="3">
                  <c:v>02 мая</c:v>
                </c:pt>
                <c:pt idx="4">
                  <c:v>03 мая</c:v>
                </c:pt>
                <c:pt idx="5">
                  <c:v>03 мая</c:v>
                </c:pt>
                <c:pt idx="6">
                  <c:v>04 мая</c:v>
                </c:pt>
                <c:pt idx="7">
                  <c:v>04 мая</c:v>
                </c:pt>
                <c:pt idx="8">
                  <c:v>05 мая</c:v>
                </c:pt>
                <c:pt idx="9">
                  <c:v>05 мая</c:v>
                </c:pt>
                <c:pt idx="10">
                  <c:v>06 мая</c:v>
                </c:pt>
                <c:pt idx="11">
                  <c:v>06 мая</c:v>
                </c:pt>
                <c:pt idx="12">
                  <c:v>07 мая</c:v>
                </c:pt>
                <c:pt idx="13">
                  <c:v>07 мая</c:v>
                </c:pt>
                <c:pt idx="14">
                  <c:v>08 мая</c:v>
                </c:pt>
                <c:pt idx="15">
                  <c:v>08 мая</c:v>
                </c:pt>
                <c:pt idx="16">
                  <c:v>09 мая</c:v>
                </c:pt>
                <c:pt idx="17">
                  <c:v>09 мая</c:v>
                </c:pt>
                <c:pt idx="18">
                  <c:v>10 мая</c:v>
                </c:pt>
                <c:pt idx="19">
                  <c:v>10 мая</c:v>
                </c:pt>
                <c:pt idx="20">
                  <c:v>11 мая</c:v>
                </c:pt>
                <c:pt idx="21">
                  <c:v>11 мая</c:v>
                </c:pt>
                <c:pt idx="22">
                  <c:v>12 мая</c:v>
                </c:pt>
                <c:pt idx="23">
                  <c:v>12 мая</c:v>
                </c:pt>
                <c:pt idx="24">
                  <c:v>13 мая</c:v>
                </c:pt>
                <c:pt idx="25">
                  <c:v>13 мая</c:v>
                </c:pt>
                <c:pt idx="26">
                  <c:v>14 мая</c:v>
                </c:pt>
                <c:pt idx="27">
                  <c:v>14 мая</c:v>
                </c:pt>
              </c:strCache>
            </c:strRef>
          </c:cat>
          <c:val>
            <c:numRef>
              <c:f>'Сводная Вывоз'!$M$2:$M$29</c:f>
              <c:numCache>
                <c:formatCode>#,##0.00</c:formatCode>
                <c:ptCount val="28"/>
                <c:pt idx="0">
                  <c:v>0</c:v>
                </c:pt>
                <c:pt idx="1">
                  <c:v>87.98</c:v>
                </c:pt>
                <c:pt idx="2">
                  <c:v>0</c:v>
                </c:pt>
                <c:pt idx="3">
                  <c:v>158.36000000000001</c:v>
                </c:pt>
                <c:pt idx="4">
                  <c:v>0</c:v>
                </c:pt>
                <c:pt idx="5">
                  <c:v>80.8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19.8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23.28</c:v>
                </c:pt>
                <c:pt idx="20">
                  <c:v>0</c:v>
                </c:pt>
                <c:pt idx="22">
                  <c:v>0</c:v>
                </c:pt>
                <c:pt idx="23">
                  <c:v>21.32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E-4ECB-8406-DBB3F84FC40D}"/>
            </c:ext>
          </c:extLst>
        </c:ser>
        <c:ser>
          <c:idx val="3"/>
          <c:order val="3"/>
          <c:tx>
            <c:strRef>
              <c:f>'Сводная Вывоз'!$N$1</c:f>
              <c:strCache>
                <c:ptCount val="1"/>
                <c:pt idx="0">
                  <c:v>Вывоз Эко Плант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7AE-4264-9980-4634D602390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7AE-4264-9980-4634D6023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Вывоз'!$J$2:$J$29</c:f>
              <c:strCache>
                <c:ptCount val="28"/>
                <c:pt idx="0">
                  <c:v>01 мая</c:v>
                </c:pt>
                <c:pt idx="1">
                  <c:v>01 мая</c:v>
                </c:pt>
                <c:pt idx="2">
                  <c:v>02 мая</c:v>
                </c:pt>
                <c:pt idx="3">
                  <c:v>02 мая</c:v>
                </c:pt>
                <c:pt idx="4">
                  <c:v>03 мая</c:v>
                </c:pt>
                <c:pt idx="5">
                  <c:v>03 мая</c:v>
                </c:pt>
                <c:pt idx="6">
                  <c:v>04 мая</c:v>
                </c:pt>
                <c:pt idx="7">
                  <c:v>04 мая</c:v>
                </c:pt>
                <c:pt idx="8">
                  <c:v>05 мая</c:v>
                </c:pt>
                <c:pt idx="9">
                  <c:v>05 мая</c:v>
                </c:pt>
                <c:pt idx="10">
                  <c:v>06 мая</c:v>
                </c:pt>
                <c:pt idx="11">
                  <c:v>06 мая</c:v>
                </c:pt>
                <c:pt idx="12">
                  <c:v>07 мая</c:v>
                </c:pt>
                <c:pt idx="13">
                  <c:v>07 мая</c:v>
                </c:pt>
                <c:pt idx="14">
                  <c:v>08 мая</c:v>
                </c:pt>
                <c:pt idx="15">
                  <c:v>08 мая</c:v>
                </c:pt>
                <c:pt idx="16">
                  <c:v>09 мая</c:v>
                </c:pt>
                <c:pt idx="17">
                  <c:v>09 мая</c:v>
                </c:pt>
                <c:pt idx="18">
                  <c:v>10 мая</c:v>
                </c:pt>
                <c:pt idx="19">
                  <c:v>10 мая</c:v>
                </c:pt>
                <c:pt idx="20">
                  <c:v>11 мая</c:v>
                </c:pt>
                <c:pt idx="21">
                  <c:v>11 мая</c:v>
                </c:pt>
                <c:pt idx="22">
                  <c:v>12 мая</c:v>
                </c:pt>
                <c:pt idx="23">
                  <c:v>12 мая</c:v>
                </c:pt>
                <c:pt idx="24">
                  <c:v>13 мая</c:v>
                </c:pt>
                <c:pt idx="25">
                  <c:v>13 мая</c:v>
                </c:pt>
                <c:pt idx="26">
                  <c:v>14 мая</c:v>
                </c:pt>
                <c:pt idx="27">
                  <c:v>14 мая</c:v>
                </c:pt>
              </c:strCache>
            </c:strRef>
          </c:cat>
          <c:val>
            <c:numRef>
              <c:f>'Сводная Вывоз'!$N$2:$N$29</c:f>
              <c:numCache>
                <c:formatCode>#,##0.00</c:formatCode>
                <c:ptCount val="28"/>
                <c:pt idx="1">
                  <c:v>178.63</c:v>
                </c:pt>
                <c:pt idx="3">
                  <c:v>243.74</c:v>
                </c:pt>
                <c:pt idx="5">
                  <c:v>257.32</c:v>
                </c:pt>
                <c:pt idx="7">
                  <c:v>212</c:v>
                </c:pt>
                <c:pt idx="9">
                  <c:v>120.96</c:v>
                </c:pt>
                <c:pt idx="10">
                  <c:v>0</c:v>
                </c:pt>
                <c:pt idx="11">
                  <c:v>208.1</c:v>
                </c:pt>
                <c:pt idx="13">
                  <c:v>217.3</c:v>
                </c:pt>
                <c:pt idx="15">
                  <c:v>150.06</c:v>
                </c:pt>
                <c:pt idx="16">
                  <c:v>0</c:v>
                </c:pt>
                <c:pt idx="17">
                  <c:v>177.18</c:v>
                </c:pt>
                <c:pt idx="19">
                  <c:v>211.36</c:v>
                </c:pt>
                <c:pt idx="21">
                  <c:v>203.82</c:v>
                </c:pt>
                <c:pt idx="23">
                  <c:v>212.13</c:v>
                </c:pt>
                <c:pt idx="25">
                  <c:v>165.76</c:v>
                </c:pt>
                <c:pt idx="27">
                  <c:v>168.06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6E-4ECB-8406-DBB3F84FC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9254207"/>
        <c:axId val="689245055"/>
      </c:barChart>
      <c:catAx>
        <c:axId val="68925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245055"/>
        <c:crosses val="autoZero"/>
        <c:auto val="1"/>
        <c:lblAlgn val="ctr"/>
        <c:lblOffset val="100"/>
        <c:noMultiLvlLbl val="0"/>
      </c:catAx>
      <c:valAx>
        <c:axId val="68924505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25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197703</xdr:colOff>
      <xdr:row>71</xdr:row>
      <xdr:rowOff>45143</xdr:rowOff>
    </xdr:from>
    <xdr:to>
      <xdr:col>17</xdr:col>
      <xdr:colOff>1578429</xdr:colOff>
      <xdr:row>96</xdr:row>
      <xdr:rowOff>119743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BD0EE1B-0B50-4C79-96A9-A0E65BEE4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72;&#1088;&#1085;&#1072;&#1089;%20&#1084;&#1072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нас"/>
      <sheetName val="Сводная Ввоз"/>
      <sheetName val="Сводная Вывоз"/>
      <sheetName val="Кол-во рейсов ввоз"/>
      <sheetName val="Кол-во рейсов вывоз"/>
      <sheetName val="Ввоз"/>
      <sheetName val="Вывоз"/>
      <sheetName val="Графики"/>
      <sheetName val="Общие данные"/>
    </sheetNames>
    <sheetDataSet>
      <sheetData sheetId="0"/>
      <sheetData sheetId="1"/>
      <sheetData sheetId="2">
        <row r="2">
          <cell r="I2" t="str">
            <v>Дата</v>
          </cell>
          <cell r="J2" t="str">
            <v>Ввоз</v>
          </cell>
          <cell r="K2" t="str">
            <v>Вывоз Полигон ТБО</v>
          </cell>
          <cell r="L2" t="str">
            <v>Вывоз Эко Плант</v>
          </cell>
          <cell r="M2" t="str">
            <v>Вывоз Новый Свет-Эко</v>
          </cell>
          <cell r="N2" t="str">
            <v>Вывоз Итого</v>
          </cell>
          <cell r="O2" t="str">
            <v>Вывоз Полигон ТБО</v>
          </cell>
          <cell r="P2" t="str">
            <v>Вывоз Эко Плант</v>
          </cell>
          <cell r="Q2" t="str">
            <v>Вывоз Новый Свет-Эко</v>
          </cell>
          <cell r="R2" t="str">
            <v>Дата</v>
          </cell>
        </row>
        <row r="3">
          <cell r="I3" t="str">
            <v>01 мая</v>
          </cell>
          <cell r="J3">
            <v>119.36</v>
          </cell>
          <cell r="O3" t="str">
            <v/>
          </cell>
          <cell r="P3" t="str">
            <v/>
          </cell>
          <cell r="Q3" t="str">
            <v/>
          </cell>
          <cell r="R3">
            <v>45413</v>
          </cell>
        </row>
        <row r="4">
          <cell r="I4" t="str">
            <v>01 мая</v>
          </cell>
          <cell r="K4">
            <v>87.98</v>
          </cell>
          <cell r="L4">
            <v>178.63</v>
          </cell>
          <cell r="M4">
            <v>0</v>
          </cell>
          <cell r="N4">
            <v>266.61</v>
          </cell>
          <cell r="O4">
            <v>0.32999512396384234</v>
          </cell>
          <cell r="P4">
            <v>0.67000487603615766</v>
          </cell>
          <cell r="Q4" t="str">
            <v/>
          </cell>
          <cell r="R4">
            <v>45413</v>
          </cell>
        </row>
        <row r="5">
          <cell r="I5" t="str">
            <v>02 мая</v>
          </cell>
          <cell r="J5">
            <v>157.58000000000001</v>
          </cell>
          <cell r="O5" t="str">
            <v/>
          </cell>
          <cell r="P5" t="str">
            <v/>
          </cell>
          <cell r="Q5" t="str">
            <v/>
          </cell>
          <cell r="R5">
            <v>45414</v>
          </cell>
        </row>
        <row r="6">
          <cell r="I6" t="str">
            <v>02 мая</v>
          </cell>
          <cell r="K6">
            <v>158.36000000000001</v>
          </cell>
          <cell r="L6">
            <v>109.42</v>
          </cell>
          <cell r="M6">
            <v>0</v>
          </cell>
          <cell r="N6">
            <v>267.78000000000003</v>
          </cell>
          <cell r="O6">
            <v>0.59138098439017106</v>
          </cell>
          <cell r="P6">
            <v>0.40861901560982894</v>
          </cell>
          <cell r="Q6" t="str">
            <v/>
          </cell>
          <cell r="R6">
            <v>45414</v>
          </cell>
        </row>
        <row r="7">
          <cell r="I7" t="str">
            <v>03 мая</v>
          </cell>
          <cell r="J7">
            <v>135.08000000000001</v>
          </cell>
          <cell r="O7" t="str">
            <v/>
          </cell>
          <cell r="P7" t="str">
            <v/>
          </cell>
          <cell r="Q7" t="str">
            <v/>
          </cell>
          <cell r="R7">
            <v>45415</v>
          </cell>
        </row>
        <row r="8">
          <cell r="I8" t="str">
            <v>03 мая</v>
          </cell>
          <cell r="K8">
            <v>80.8</v>
          </cell>
          <cell r="L8">
            <v>142.74</v>
          </cell>
          <cell r="M8">
            <v>0</v>
          </cell>
          <cell r="N8">
            <v>223.54000000000002</v>
          </cell>
          <cell r="O8">
            <v>0.36145656258387754</v>
          </cell>
          <cell r="P8">
            <v>0.63854343741612241</v>
          </cell>
          <cell r="Q8" t="str">
            <v/>
          </cell>
          <cell r="R8">
            <v>45415</v>
          </cell>
        </row>
        <row r="9">
          <cell r="I9" t="str">
            <v>04 мая</v>
          </cell>
          <cell r="J9">
            <v>142.91999999999999</v>
          </cell>
          <cell r="O9" t="str">
            <v/>
          </cell>
          <cell r="P9" t="str">
            <v/>
          </cell>
          <cell r="Q9" t="str">
            <v/>
          </cell>
          <cell r="R9">
            <v>45781</v>
          </cell>
        </row>
        <row r="10">
          <cell r="I10" t="str">
            <v>04 мая</v>
          </cell>
          <cell r="K10">
            <v>0</v>
          </cell>
          <cell r="L10">
            <v>106.1</v>
          </cell>
          <cell r="M10">
            <v>0</v>
          </cell>
          <cell r="N10">
            <v>106.1</v>
          </cell>
          <cell r="O10" t="str">
            <v/>
          </cell>
          <cell r="P10">
            <v>1</v>
          </cell>
          <cell r="Q10" t="str">
            <v/>
          </cell>
          <cell r="R10">
            <v>45416</v>
          </cell>
        </row>
        <row r="11">
          <cell r="I11" t="str">
            <v>05 мая</v>
          </cell>
          <cell r="J11">
            <v>82.26</v>
          </cell>
          <cell r="O11" t="str">
            <v/>
          </cell>
          <cell r="P11" t="str">
            <v/>
          </cell>
          <cell r="Q11" t="str">
            <v/>
          </cell>
          <cell r="R11">
            <v>45417</v>
          </cell>
        </row>
        <row r="12">
          <cell r="I12" t="str">
            <v>05 мая</v>
          </cell>
          <cell r="K12">
            <v>0</v>
          </cell>
          <cell r="L12">
            <v>26.08</v>
          </cell>
          <cell r="M12">
            <v>0</v>
          </cell>
          <cell r="N12">
            <v>26.08</v>
          </cell>
          <cell r="O12" t="str">
            <v/>
          </cell>
          <cell r="P12">
            <v>1</v>
          </cell>
          <cell r="Q12" t="str">
            <v/>
          </cell>
          <cell r="R12">
            <v>45417</v>
          </cell>
        </row>
        <row r="13">
          <cell r="I13" t="str">
            <v>06 мая</v>
          </cell>
          <cell r="J13">
            <v>177.72</v>
          </cell>
          <cell r="O13" t="str">
            <v/>
          </cell>
          <cell r="P13" t="str">
            <v/>
          </cell>
          <cell r="Q13" t="str">
            <v/>
          </cell>
          <cell r="R13">
            <v>45418</v>
          </cell>
        </row>
        <row r="14">
          <cell r="I14" t="str">
            <v>06 мая</v>
          </cell>
          <cell r="K14">
            <v>19.8</v>
          </cell>
          <cell r="L14">
            <v>88.1</v>
          </cell>
          <cell r="M14">
            <v>0</v>
          </cell>
          <cell r="N14">
            <v>107.89999999999999</v>
          </cell>
          <cell r="O14">
            <v>0.18350324374420762</v>
          </cell>
          <cell r="P14">
            <v>0.81649675625579243</v>
          </cell>
          <cell r="Q14" t="str">
            <v/>
          </cell>
          <cell r="R14">
            <v>45418</v>
          </cell>
        </row>
        <row r="15">
          <cell r="I15" t="str">
            <v>07 мая</v>
          </cell>
          <cell r="J15">
            <v>153.41999999999999</v>
          </cell>
          <cell r="O15" t="str">
            <v/>
          </cell>
          <cell r="P15" t="str">
            <v/>
          </cell>
          <cell r="Q15" t="str">
            <v/>
          </cell>
          <cell r="R15">
            <v>45419</v>
          </cell>
        </row>
        <row r="16">
          <cell r="I16" t="str">
            <v>07 мая</v>
          </cell>
          <cell r="K16">
            <v>0</v>
          </cell>
          <cell r="L16">
            <v>123.02</v>
          </cell>
          <cell r="M16">
            <v>0</v>
          </cell>
          <cell r="N16">
            <v>123.02</v>
          </cell>
          <cell r="O16" t="str">
            <v/>
          </cell>
          <cell r="P16">
            <v>1</v>
          </cell>
          <cell r="Q16" t="str">
            <v/>
          </cell>
          <cell r="R16">
            <v>45419</v>
          </cell>
        </row>
        <row r="17">
          <cell r="I17" t="str">
            <v>08 мая</v>
          </cell>
          <cell r="J17">
            <v>175.4</v>
          </cell>
          <cell r="O17" t="str">
            <v/>
          </cell>
          <cell r="P17" t="str">
            <v/>
          </cell>
          <cell r="Q17" t="str">
            <v/>
          </cell>
          <cell r="R17">
            <v>45420</v>
          </cell>
        </row>
        <row r="18">
          <cell r="I18" t="str">
            <v>08 мая</v>
          </cell>
          <cell r="K18">
            <v>0</v>
          </cell>
          <cell r="L18">
            <v>150.06</v>
          </cell>
          <cell r="M18">
            <v>0</v>
          </cell>
          <cell r="N18">
            <v>150.06</v>
          </cell>
          <cell r="O18" t="str">
            <v/>
          </cell>
          <cell r="P18">
            <v>1</v>
          </cell>
          <cell r="Q18" t="str">
            <v/>
          </cell>
          <cell r="R18">
            <v>45420</v>
          </cell>
        </row>
        <row r="19">
          <cell r="I19" t="str">
            <v>09 мая</v>
          </cell>
          <cell r="J19">
            <v>79.400000000000006</v>
          </cell>
          <cell r="O19" t="str">
            <v/>
          </cell>
          <cell r="P19" t="str">
            <v/>
          </cell>
          <cell r="Q19" t="str">
            <v/>
          </cell>
          <cell r="R19">
            <v>45421</v>
          </cell>
        </row>
        <row r="20">
          <cell r="I20" t="str">
            <v>09 мая</v>
          </cell>
          <cell r="K20">
            <v>0</v>
          </cell>
          <cell r="L20">
            <v>76.02</v>
          </cell>
          <cell r="M20">
            <v>0</v>
          </cell>
          <cell r="N20">
            <v>76.02</v>
          </cell>
          <cell r="O20" t="str">
            <v/>
          </cell>
          <cell r="P20">
            <v>1</v>
          </cell>
          <cell r="Q20" t="str">
            <v/>
          </cell>
          <cell r="R20">
            <v>45421</v>
          </cell>
        </row>
        <row r="21">
          <cell r="I21" t="str">
            <v>10 мая</v>
          </cell>
          <cell r="J21">
            <v>117.5</v>
          </cell>
          <cell r="O21" t="str">
            <v/>
          </cell>
          <cell r="P21" t="str">
            <v/>
          </cell>
          <cell r="Q21" t="str">
            <v/>
          </cell>
          <cell r="R21">
            <v>45422</v>
          </cell>
        </row>
        <row r="22">
          <cell r="I22" t="str">
            <v>10 мая</v>
          </cell>
          <cell r="K22">
            <v>23.28</v>
          </cell>
          <cell r="L22">
            <v>110.7</v>
          </cell>
          <cell r="M22">
            <v>0</v>
          </cell>
          <cell r="N22">
            <v>133.98000000000002</v>
          </cell>
          <cell r="O22">
            <v>0.17375727720555306</v>
          </cell>
          <cell r="P22">
            <v>0.82624272279444688</v>
          </cell>
          <cell r="Q22" t="str">
            <v/>
          </cell>
          <cell r="R22">
            <v>45422</v>
          </cell>
        </row>
        <row r="23">
          <cell r="I23" t="str">
            <v>11 мая</v>
          </cell>
          <cell r="J23">
            <v>74.400000000000006</v>
          </cell>
          <cell r="O23" t="str">
            <v/>
          </cell>
          <cell r="P23" t="str">
            <v/>
          </cell>
          <cell r="Q23" t="str">
            <v/>
          </cell>
          <cell r="R23">
            <v>45423</v>
          </cell>
        </row>
        <row r="24">
          <cell r="I24" t="str">
            <v>11 мая</v>
          </cell>
          <cell r="K24">
            <v>0</v>
          </cell>
          <cell r="L24">
            <v>88.32</v>
          </cell>
          <cell r="M24">
            <v>0</v>
          </cell>
          <cell r="N24">
            <v>88.32</v>
          </cell>
          <cell r="O24" t="str">
            <v/>
          </cell>
          <cell r="P24">
            <v>1</v>
          </cell>
          <cell r="Q24" t="str">
            <v/>
          </cell>
          <cell r="R24">
            <v>45423</v>
          </cell>
        </row>
        <row r="25">
          <cell r="I25" t="str">
            <v>12 мая</v>
          </cell>
          <cell r="J25">
            <v>52.06</v>
          </cell>
          <cell r="O25" t="str">
            <v/>
          </cell>
          <cell r="P25" t="str">
            <v/>
          </cell>
          <cell r="Q25" t="str">
            <v/>
          </cell>
          <cell r="R25">
            <v>45424</v>
          </cell>
        </row>
        <row r="26">
          <cell r="I26" t="str">
            <v>12 мая</v>
          </cell>
          <cell r="K26">
            <v>21.32</v>
          </cell>
          <cell r="L26">
            <v>99.11</v>
          </cell>
          <cell r="M26">
            <v>0</v>
          </cell>
          <cell r="N26">
            <v>120.43</v>
          </cell>
          <cell r="O26">
            <v>0.17703230092169725</v>
          </cell>
          <cell r="P26">
            <v>0.82296769907830269</v>
          </cell>
          <cell r="Q26" t="str">
            <v/>
          </cell>
          <cell r="R26">
            <v>45424</v>
          </cell>
        </row>
        <row r="27">
          <cell r="I27" t="str">
            <v>13 мая</v>
          </cell>
          <cell r="J27">
            <v>209.02</v>
          </cell>
          <cell r="O27" t="str">
            <v/>
          </cell>
          <cell r="P27" t="str">
            <v/>
          </cell>
          <cell r="Q27" t="str">
            <v/>
          </cell>
          <cell r="R27">
            <v>45425</v>
          </cell>
        </row>
        <row r="28">
          <cell r="I28" t="str">
            <v>13 мая</v>
          </cell>
          <cell r="K28">
            <v>0</v>
          </cell>
          <cell r="L28">
            <v>76.36</v>
          </cell>
          <cell r="M28">
            <v>0</v>
          </cell>
          <cell r="N28">
            <v>76.36</v>
          </cell>
          <cell r="O28" t="str">
            <v/>
          </cell>
          <cell r="P28">
            <v>1</v>
          </cell>
          <cell r="Q28" t="str">
            <v/>
          </cell>
          <cell r="R28">
            <v>45425</v>
          </cell>
        </row>
        <row r="29">
          <cell r="I29" t="str">
            <v>14 мая</v>
          </cell>
          <cell r="J29">
            <v>188.96</v>
          </cell>
          <cell r="O29" t="str">
            <v/>
          </cell>
          <cell r="P29" t="str">
            <v/>
          </cell>
          <cell r="Q29" t="str">
            <v/>
          </cell>
          <cell r="R29">
            <v>45426</v>
          </cell>
        </row>
        <row r="30">
          <cell r="I30" t="str">
            <v>14 мая</v>
          </cell>
          <cell r="K30">
            <v>0</v>
          </cell>
          <cell r="L30">
            <v>76.94</v>
          </cell>
          <cell r="M30">
            <v>0</v>
          </cell>
          <cell r="N30">
            <v>76.94</v>
          </cell>
          <cell r="O30" t="str">
            <v/>
          </cell>
          <cell r="P30">
            <v>1</v>
          </cell>
          <cell r="Q30" t="str">
            <v/>
          </cell>
          <cell r="R30">
            <v>45426</v>
          </cell>
        </row>
        <row r="31">
          <cell r="I31" t="str">
            <v>15 мая</v>
          </cell>
          <cell r="J31">
            <v>0</v>
          </cell>
          <cell r="O31" t="str">
            <v/>
          </cell>
          <cell r="P31" t="str">
            <v/>
          </cell>
          <cell r="Q31" t="str">
            <v/>
          </cell>
          <cell r="R31">
            <v>45427</v>
          </cell>
        </row>
        <row r="32">
          <cell r="I32" t="str">
            <v>15 мая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 t="str">
            <v/>
          </cell>
          <cell r="P32" t="str">
            <v/>
          </cell>
          <cell r="Q32" t="str">
            <v/>
          </cell>
          <cell r="R32">
            <v>45427</v>
          </cell>
        </row>
        <row r="33">
          <cell r="I33" t="str">
            <v>16 мая</v>
          </cell>
          <cell r="J33">
            <v>0</v>
          </cell>
          <cell r="O33" t="str">
            <v/>
          </cell>
          <cell r="P33" t="str">
            <v/>
          </cell>
          <cell r="Q33" t="str">
            <v/>
          </cell>
          <cell r="R33">
            <v>45428</v>
          </cell>
        </row>
        <row r="34">
          <cell r="I34" t="str">
            <v>16 мая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 t="str">
            <v/>
          </cell>
          <cell r="P34" t="str">
            <v/>
          </cell>
          <cell r="Q34" t="str">
            <v/>
          </cell>
          <cell r="R34">
            <v>45428</v>
          </cell>
        </row>
        <row r="35">
          <cell r="I35" t="str">
            <v>17 мая</v>
          </cell>
          <cell r="J35">
            <v>0</v>
          </cell>
          <cell r="O35" t="str">
            <v/>
          </cell>
          <cell r="P35" t="str">
            <v/>
          </cell>
          <cell r="Q35" t="str">
            <v/>
          </cell>
          <cell r="R35">
            <v>45429</v>
          </cell>
        </row>
        <row r="36">
          <cell r="I36" t="str">
            <v>17 мая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 t="str">
            <v/>
          </cell>
          <cell r="P36" t="str">
            <v/>
          </cell>
          <cell r="Q36" t="str">
            <v/>
          </cell>
          <cell r="R36">
            <v>45429</v>
          </cell>
        </row>
        <row r="37">
          <cell r="I37" t="str">
            <v>18 мая</v>
          </cell>
          <cell r="J37">
            <v>0</v>
          </cell>
          <cell r="O37" t="str">
            <v/>
          </cell>
          <cell r="P37" t="str">
            <v/>
          </cell>
          <cell r="Q37" t="str">
            <v/>
          </cell>
          <cell r="R37">
            <v>45430</v>
          </cell>
        </row>
        <row r="38">
          <cell r="I38" t="str">
            <v>18 мая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 t="str">
            <v/>
          </cell>
          <cell r="P38" t="str">
            <v/>
          </cell>
          <cell r="Q38" t="str">
            <v/>
          </cell>
          <cell r="R38">
            <v>45430</v>
          </cell>
        </row>
        <row r="39">
          <cell r="I39" t="str">
            <v>19 мая</v>
          </cell>
          <cell r="J39">
            <v>0</v>
          </cell>
          <cell r="O39" t="str">
            <v/>
          </cell>
          <cell r="P39" t="str">
            <v/>
          </cell>
          <cell r="Q39" t="str">
            <v/>
          </cell>
          <cell r="R39">
            <v>45431</v>
          </cell>
        </row>
        <row r="40">
          <cell r="I40" t="str">
            <v>19 мая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 t="str">
            <v/>
          </cell>
          <cell r="P40" t="str">
            <v/>
          </cell>
          <cell r="Q40" t="str">
            <v/>
          </cell>
          <cell r="R40">
            <v>45431</v>
          </cell>
        </row>
        <row r="41">
          <cell r="I41" t="str">
            <v>20 мая</v>
          </cell>
          <cell r="J41">
            <v>0</v>
          </cell>
          <cell r="O41" t="str">
            <v/>
          </cell>
          <cell r="P41" t="str">
            <v/>
          </cell>
          <cell r="Q41" t="str">
            <v/>
          </cell>
          <cell r="R41">
            <v>45432</v>
          </cell>
        </row>
        <row r="42">
          <cell r="I42" t="str">
            <v>20 мая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/>
          </cell>
          <cell r="P42" t="str">
            <v/>
          </cell>
          <cell r="Q42" t="str">
            <v/>
          </cell>
          <cell r="R42">
            <v>45432</v>
          </cell>
        </row>
        <row r="43">
          <cell r="I43" t="str">
            <v>21 мая</v>
          </cell>
          <cell r="J43">
            <v>0</v>
          </cell>
          <cell r="O43" t="str">
            <v/>
          </cell>
          <cell r="P43" t="str">
            <v/>
          </cell>
          <cell r="Q43" t="str">
            <v/>
          </cell>
          <cell r="R43">
            <v>45433</v>
          </cell>
        </row>
        <row r="44">
          <cell r="I44" t="str">
            <v>21 мая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 t="str">
            <v/>
          </cell>
          <cell r="P44" t="str">
            <v/>
          </cell>
          <cell r="Q44" t="str">
            <v/>
          </cell>
          <cell r="R44">
            <v>45433</v>
          </cell>
        </row>
        <row r="45">
          <cell r="I45" t="str">
            <v>22 мая</v>
          </cell>
          <cell r="J45">
            <v>0</v>
          </cell>
          <cell r="O45" t="str">
            <v/>
          </cell>
          <cell r="P45" t="str">
            <v/>
          </cell>
          <cell r="Q45" t="str">
            <v/>
          </cell>
          <cell r="R45">
            <v>45434</v>
          </cell>
        </row>
        <row r="46">
          <cell r="I46" t="str">
            <v>22 мая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 t="str">
            <v/>
          </cell>
          <cell r="P46" t="str">
            <v/>
          </cell>
          <cell r="Q46" t="str">
            <v/>
          </cell>
          <cell r="R46">
            <v>45434</v>
          </cell>
        </row>
        <row r="47">
          <cell r="I47" t="str">
            <v>23 мая</v>
          </cell>
          <cell r="J47">
            <v>0</v>
          </cell>
          <cell r="O47" t="str">
            <v/>
          </cell>
          <cell r="P47" t="str">
            <v/>
          </cell>
          <cell r="Q47" t="str">
            <v/>
          </cell>
          <cell r="R47">
            <v>45435</v>
          </cell>
        </row>
        <row r="48">
          <cell r="I48" t="str">
            <v>23 мая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 t="str">
            <v/>
          </cell>
          <cell r="P48" t="str">
            <v/>
          </cell>
          <cell r="Q48" t="str">
            <v/>
          </cell>
          <cell r="R48">
            <v>45435</v>
          </cell>
        </row>
        <row r="49">
          <cell r="I49" t="str">
            <v>24 мая</v>
          </cell>
          <cell r="J49">
            <v>0</v>
          </cell>
          <cell r="O49" t="str">
            <v/>
          </cell>
          <cell r="P49" t="str">
            <v/>
          </cell>
          <cell r="Q49" t="str">
            <v/>
          </cell>
          <cell r="R49">
            <v>45436</v>
          </cell>
        </row>
        <row r="50">
          <cell r="I50" t="str">
            <v>24 мая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/>
          </cell>
          <cell r="P50" t="str">
            <v/>
          </cell>
          <cell r="Q50" t="str">
            <v/>
          </cell>
          <cell r="R50">
            <v>45436</v>
          </cell>
        </row>
        <row r="51">
          <cell r="I51" t="str">
            <v>25 мая</v>
          </cell>
          <cell r="J51">
            <v>0</v>
          </cell>
          <cell r="O51" t="str">
            <v/>
          </cell>
          <cell r="P51" t="str">
            <v/>
          </cell>
          <cell r="Q51" t="str">
            <v/>
          </cell>
          <cell r="R51">
            <v>45437</v>
          </cell>
        </row>
        <row r="52">
          <cell r="I52" t="str">
            <v>25 мая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 t="str">
            <v/>
          </cell>
          <cell r="P52" t="str">
            <v/>
          </cell>
          <cell r="Q52" t="str">
            <v/>
          </cell>
          <cell r="R52">
            <v>45437</v>
          </cell>
        </row>
        <row r="53">
          <cell r="I53" t="str">
            <v>26 мая</v>
          </cell>
          <cell r="J53">
            <v>0</v>
          </cell>
          <cell r="O53" t="str">
            <v/>
          </cell>
          <cell r="P53" t="str">
            <v/>
          </cell>
          <cell r="Q53" t="str">
            <v/>
          </cell>
          <cell r="R53">
            <v>45438</v>
          </cell>
        </row>
        <row r="54">
          <cell r="I54" t="str">
            <v>26 мая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 t="str">
            <v/>
          </cell>
          <cell r="P54" t="str">
            <v/>
          </cell>
          <cell r="Q54" t="str">
            <v/>
          </cell>
          <cell r="R54">
            <v>45438</v>
          </cell>
        </row>
        <row r="55">
          <cell r="I55" t="str">
            <v>27 мая</v>
          </cell>
          <cell r="J55">
            <v>96.94</v>
          </cell>
          <cell r="O55" t="str">
            <v/>
          </cell>
          <cell r="P55" t="str">
            <v/>
          </cell>
          <cell r="Q55" t="str">
            <v/>
          </cell>
          <cell r="R55">
            <v>45439</v>
          </cell>
        </row>
        <row r="56">
          <cell r="I56" t="str">
            <v>27 мая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 t="str">
            <v/>
          </cell>
          <cell r="P56" t="str">
            <v/>
          </cell>
          <cell r="Q56" t="str">
            <v/>
          </cell>
          <cell r="R56">
            <v>45439</v>
          </cell>
        </row>
        <row r="57">
          <cell r="I57" t="str">
            <v>28 мая</v>
          </cell>
          <cell r="J57">
            <v>95.04</v>
          </cell>
          <cell r="O57" t="str">
            <v/>
          </cell>
          <cell r="P57" t="str">
            <v/>
          </cell>
          <cell r="Q57" t="str">
            <v/>
          </cell>
          <cell r="R57">
            <v>45440</v>
          </cell>
        </row>
        <row r="58">
          <cell r="I58" t="str">
            <v>28 мая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/>
          </cell>
          <cell r="P58" t="str">
            <v/>
          </cell>
          <cell r="Q58" t="str">
            <v/>
          </cell>
          <cell r="R58">
            <v>45440</v>
          </cell>
        </row>
        <row r="59">
          <cell r="I59" t="str">
            <v>29 мая</v>
          </cell>
          <cell r="J59">
            <v>194.28</v>
          </cell>
          <cell r="O59" t="str">
            <v/>
          </cell>
          <cell r="P59" t="str">
            <v/>
          </cell>
          <cell r="Q59" t="str">
            <v/>
          </cell>
          <cell r="R59">
            <v>45441</v>
          </cell>
        </row>
        <row r="60">
          <cell r="I60" t="str">
            <v>29 мая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 t="str">
            <v/>
          </cell>
          <cell r="P60" t="str">
            <v/>
          </cell>
          <cell r="Q60" t="str">
            <v/>
          </cell>
          <cell r="R60">
            <v>45441</v>
          </cell>
        </row>
        <row r="61">
          <cell r="I61" t="str">
            <v>30 мая</v>
          </cell>
          <cell r="J61">
            <v>0</v>
          </cell>
          <cell r="O61" t="str">
            <v/>
          </cell>
          <cell r="P61" t="str">
            <v/>
          </cell>
          <cell r="Q61" t="str">
            <v/>
          </cell>
          <cell r="R61">
            <v>45442</v>
          </cell>
        </row>
        <row r="62">
          <cell r="I62" t="str">
            <v>30 мая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 t="str">
            <v/>
          </cell>
          <cell r="P62" t="str">
            <v/>
          </cell>
          <cell r="Q62" t="str">
            <v/>
          </cell>
          <cell r="R62">
            <v>45442</v>
          </cell>
        </row>
        <row r="63">
          <cell r="I63" t="str">
            <v>31 мая</v>
          </cell>
          <cell r="J63">
            <v>0</v>
          </cell>
          <cell r="O63" t="str">
            <v/>
          </cell>
          <cell r="P63" t="str">
            <v/>
          </cell>
          <cell r="Q63" t="str">
            <v/>
          </cell>
          <cell r="R63">
            <v>45443</v>
          </cell>
        </row>
        <row r="64">
          <cell r="I64" t="str">
            <v>31 мая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 t="str">
            <v/>
          </cell>
          <cell r="P64" t="str">
            <v/>
          </cell>
          <cell r="Q64" t="str">
            <v/>
          </cell>
          <cell r="R64">
            <v>45443</v>
          </cell>
        </row>
      </sheetData>
      <sheetData sheetId="3"/>
      <sheetData sheetId="4"/>
      <sheetData sheetId="5"/>
      <sheetData sheetId="6"/>
      <sheetData sheetId="7"/>
      <sheetData sheetId="8">
        <row r="1">
          <cell r="A1" t="str">
            <v>Парнас перегруз 14.05.2024</v>
          </cell>
        </row>
        <row r="3">
          <cell r="A3" t="str">
            <v>Ввоз - 188,96</v>
          </cell>
        </row>
        <row r="4">
          <cell r="A4" t="str">
            <v>Вывоз - 76,94</v>
          </cell>
        </row>
        <row r="6">
          <cell r="A6" t="str">
            <v>Кол-во рейсов ввоз - 80</v>
          </cell>
        </row>
        <row r="7">
          <cell r="A7" t="str">
            <v>Кол-во рейсов вывоз - 3</v>
          </cell>
        </row>
        <row r="9">
          <cell r="A9" t="str">
            <v>Среднесуточный ввоз - 132,43</v>
          </cell>
        </row>
        <row r="10">
          <cell r="A10" t="str">
            <v>Среднесуточный вывоз - 130,87</v>
          </cell>
        </row>
        <row r="12">
          <cell r="A12" t="str">
            <v>Среднесуточное кол-во рейсов (ввоз) - 60</v>
          </cell>
        </row>
        <row r="13">
          <cell r="A13" t="str">
            <v>Среднесуточное кол-во рейсов (вывоз) - 5</v>
          </cell>
        </row>
        <row r="15">
          <cell r="A15" t="str">
            <v>Предварительный остаток - 121,94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5363.542891087964" createdVersion="7" refreshedVersion="7" minRefreshableVersion="3" recordCount="240" xr:uid="{A193FC18-3235-471B-A842-3D2DA49EAF5A}">
  <cacheSource type="worksheet">
    <worksheetSource ref="A1:J220" sheet="Ввоз"/>
  </cacheSource>
  <cacheFields count="10">
    <cacheField name="Дата" numFmtId="14">
      <sharedItems count="11">
        <s v="01.03.2024"/>
        <s v="02.03.2024"/>
        <s v="03.03.2024"/>
        <s v="04.03.2024"/>
        <s v="05.03.2024"/>
        <s v="06.03.2024"/>
        <s v="07.03.2024"/>
        <s v="08.03.2024"/>
        <s v="09.03.2024"/>
        <s v="10.03.2024"/>
        <s v="11.03.2024"/>
      </sharedItems>
    </cacheField>
    <cacheField name="ТС" numFmtId="0">
      <sharedItems/>
    </cacheField>
    <cacheField name="Наименование контрагента" numFmtId="0">
      <sharedItems/>
    </cacheField>
    <cacheField name="Площадка" numFmtId="0">
      <sharedItems/>
    </cacheField>
    <cacheField name="Тип машины" numFmtId="0">
      <sharedItems/>
    </cacheField>
    <cacheField name="Вес полного авто" numFmtId="0">
      <sharedItems containsSemiMixedTypes="0" containsString="0" containsNumber="1" containsInteger="1" minValue="7240" maxValue="27140"/>
    </cacheField>
    <cacheField name="Вес пустого авто" numFmtId="0">
      <sharedItems containsSemiMixedTypes="0" containsString="0" containsNumber="1" containsInteger="1" minValue="5500" maxValue="16760"/>
    </cacheField>
    <cacheField name="Вес груза" numFmtId="0">
      <sharedItems containsSemiMixedTypes="0" containsString="0" containsNumber="1" containsInteger="1" minValue="1600" maxValue="11320"/>
    </cacheField>
    <cacheField name="Объем кузова" numFmtId="0">
      <sharedItems containsSemiMixedTypes="0" containsString="0" containsNumber="1" containsInteger="1" minValue="8" maxValue="27"/>
    </cacheField>
    <cacheField name="Перевозчик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5363.543002546299" createdVersion="7" refreshedVersion="7" minRefreshableVersion="3" recordCount="51" xr:uid="{F03CBE00-8FA4-46AA-AADC-146FF3C8EA07}">
  <cacheSource type="worksheet">
    <worksheetSource ref="A1:H52" sheet="Вывоз"/>
  </cacheSource>
  <cacheFields count="8">
    <cacheField name="Дата" numFmtId="0">
      <sharedItems count="10">
        <s v="01.03.2024"/>
        <s v="03.03.2024"/>
        <s v="04.03.2024"/>
        <s v="05.03.2024"/>
        <s v="06.03.2024"/>
        <s v="07.03.2024"/>
        <s v="08.03.2024"/>
        <s v="09.03.2024"/>
        <s v="10.03.2024"/>
        <s v="11.03.2024"/>
      </sharedItems>
    </cacheField>
    <cacheField name="Время" numFmtId="0">
      <sharedItems containsBlank="1"/>
    </cacheField>
    <cacheField name="Перевозчик" numFmtId="0">
      <sharedItems/>
    </cacheField>
    <cacheField name="Полигон" numFmtId="0">
      <sharedItems/>
    </cacheField>
    <cacheField name="ТС" numFmtId="0">
      <sharedItems/>
    </cacheField>
    <cacheField name="Объем" numFmtId="0">
      <sharedItems containsSemiMixedTypes="0" containsString="0" containsNumber="1" containsInteger="1" minValue="62" maxValue="70"/>
    </cacheField>
    <cacheField name="Вес при выезде" numFmtId="4">
      <sharedItems containsSemiMixedTypes="0" containsString="0" containsNumber="1" containsInteger="1" minValue="20500" maxValue="29080"/>
    </cacheField>
    <cacheField name="Вес на полигоне" numFmtId="4">
      <sharedItems containsSemiMixedTypes="0" containsString="0" containsNumber="1" containsInteger="1" minValue="20020" maxValue="290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s v="К311ТК 198"/>
    <s v="НЭО АО"/>
    <s v="Площадка Парнас"/>
    <s v="ТКО"/>
    <n v="26640"/>
    <n v="16180"/>
    <n v="10460"/>
    <n v="27"/>
    <s v="ЭКО ЛЭНД ООО"/>
  </r>
  <r>
    <x v="0"/>
    <s v="Р788НО 198"/>
    <s v="НЭО АО"/>
    <s v="Площадка Парнас"/>
    <s v="ТКО"/>
    <n v="23360"/>
    <n v="15840"/>
    <n v="7520"/>
    <n v="22"/>
    <s v="ЭКО ЛЭНД ООО"/>
  </r>
  <r>
    <x v="0"/>
    <s v="В594ВЕ 178"/>
    <s v="НЭО АО"/>
    <s v="Площадка Парнас"/>
    <s v="ТКО"/>
    <n v="17620"/>
    <n v="13040"/>
    <n v="4580"/>
    <n v="27"/>
    <s v="ЭКО ЛЭНД ООО"/>
  </r>
  <r>
    <x v="0"/>
    <s v="С 861 РО 198"/>
    <s v="НЭО АО"/>
    <s v="Площадка Парнас"/>
    <s v="ТКО"/>
    <n v="12600"/>
    <n v="8700"/>
    <n v="3900"/>
    <n v="12"/>
    <s v="ЭКО ЛЭНД ООО"/>
  </r>
  <r>
    <x v="0"/>
    <s v="С 932 КУ 198"/>
    <s v="НЭО АО"/>
    <s v="Площадка Парнас"/>
    <s v="ТКО"/>
    <n v="12900"/>
    <n v="8720"/>
    <n v="4180"/>
    <n v="12"/>
    <s v="ЭКО ЛЭНД ООО"/>
  </r>
  <r>
    <x v="0"/>
    <s v="В622НМ 198"/>
    <s v="НЭО АО"/>
    <s v="Площадка Парнас"/>
    <s v="ТКО"/>
    <n v="18980"/>
    <n v="11680"/>
    <n v="7300"/>
    <n v="16"/>
    <s v="ЭКО ЛЭНД ООО"/>
  </r>
  <r>
    <x v="0"/>
    <s v="В 036 ОТ 198"/>
    <s v="НЭО АО"/>
    <s v="Площадка Парнас"/>
    <s v="ТКО"/>
    <n v="18640"/>
    <n v="12080"/>
    <n v="6560"/>
    <n v="16"/>
    <s v="ЭКО ЛЭНД ООО"/>
  </r>
  <r>
    <x v="0"/>
    <s v="О812УТ 47"/>
    <s v="НЭО АО"/>
    <s v="Площадка Парнас"/>
    <s v="ТКО"/>
    <n v="18700"/>
    <n v="12080"/>
    <n v="6620"/>
    <n v="16"/>
    <s v="ЭКО ЛЭНД ООО"/>
  </r>
  <r>
    <x v="0"/>
    <s v="Н274МН 198"/>
    <s v="НЭО АО"/>
    <s v="Площадка Парнас"/>
    <s v="ТКО"/>
    <n v="22820"/>
    <n v="13840"/>
    <n v="8980"/>
    <n v="14"/>
    <s v="ЭКО ЛЭНД ООО"/>
  </r>
  <r>
    <x v="0"/>
    <s v="О075УА 198"/>
    <s v="НЭО АО"/>
    <s v="Площадка Парнас"/>
    <s v="ТКО"/>
    <n v="21580"/>
    <n v="13580"/>
    <n v="8000"/>
    <n v="16"/>
    <s v="ЭКО ЛЭНД ООО"/>
  </r>
  <r>
    <x v="0"/>
    <s v="Р211АУ 198"/>
    <s v="НЭО АО"/>
    <s v="Площадка Парнас"/>
    <s v="ТКО"/>
    <n v="20140"/>
    <n v="14260"/>
    <n v="5880"/>
    <n v="16"/>
    <s v="ЭКО ЛЭНД ООО"/>
  </r>
  <r>
    <x v="0"/>
    <s v="О977ТТ 198"/>
    <s v="НЭО АО"/>
    <s v="Площадка Парнас"/>
    <s v="ТКО"/>
    <n v="24040"/>
    <n v="13740"/>
    <n v="10300"/>
    <n v="16"/>
    <s v="ЭКО ЛЭНД ООО"/>
  </r>
  <r>
    <x v="0"/>
    <s v="М 197 ХХ 198"/>
    <s v="НЭО АО"/>
    <s v="Площадка Парнас"/>
    <s v="ТКО"/>
    <n v="13700"/>
    <n v="8440"/>
    <n v="5260"/>
    <n v="8"/>
    <s v="ЭКО ЛЭНД ООО"/>
  </r>
  <r>
    <x v="0"/>
    <s v="М181ХХ 198"/>
    <s v="НЭО АО"/>
    <s v="Площадка Парнас"/>
    <s v="ТКО"/>
    <n v="13560"/>
    <n v="8240"/>
    <n v="5320"/>
    <n v="8"/>
    <s v="ЭКО ЛЭНД ООО"/>
  </r>
  <r>
    <x v="0"/>
    <s v="О812УТ 47"/>
    <s v="НЭО АО"/>
    <s v="Площадка Парнас"/>
    <s v="ТКО"/>
    <n v="20040"/>
    <n v="12000"/>
    <n v="8040"/>
    <n v="16"/>
    <s v="ЭКО ЛЭНД ООО"/>
  </r>
  <r>
    <x v="0"/>
    <s v="Р057НР 198"/>
    <s v="НЭО АО"/>
    <s v="Площадка Парнас"/>
    <s v="ТКО"/>
    <n v="17860"/>
    <n v="12520"/>
    <n v="5340"/>
    <n v="16"/>
    <s v="ЭКО ЛЭНД ООО"/>
  </r>
  <r>
    <x v="0"/>
    <s v="О977ТТ 198"/>
    <s v="НЭО АО"/>
    <s v="Площадка Парнас"/>
    <s v="ТКО"/>
    <n v="22640"/>
    <n v="13600"/>
    <n v="9040"/>
    <n v="16"/>
    <s v="ЭКО ЛЭНД ООО"/>
  </r>
  <r>
    <x v="1"/>
    <s v="О078РО 198"/>
    <s v="НЭО АО"/>
    <s v="Площадка Парнас"/>
    <s v="ТКО"/>
    <n v="21420"/>
    <n v="13800"/>
    <n v="7620"/>
    <n v="16"/>
    <s v="ЭКО ЛЭНД ООО"/>
  </r>
  <r>
    <x v="1"/>
    <s v="О078РО 198"/>
    <s v="НЭО АО"/>
    <s v="Площадка Парнас"/>
    <s v="ТКО"/>
    <n v="21380"/>
    <n v="13780"/>
    <n v="7600"/>
    <n v="16"/>
    <s v="ЭКО ЛЭНД ООО"/>
  </r>
  <r>
    <x v="1"/>
    <s v="К311ТК 198"/>
    <s v="НЭО АО"/>
    <s v="Площадка Парнас"/>
    <s v="ТКО"/>
    <n v="19580"/>
    <n v="15600"/>
    <n v="3980"/>
    <n v="27"/>
    <s v="ЭКО ЛЭНД ООО"/>
  </r>
  <r>
    <x v="1"/>
    <s v="Р788НО 198"/>
    <s v="НЭО АО"/>
    <s v="Площадка Парнас"/>
    <s v="ТКО"/>
    <n v="25580"/>
    <n v="15780"/>
    <n v="9800"/>
    <n v="22"/>
    <s v="ЭКО ЛЭНД ООО"/>
  </r>
  <r>
    <x v="1"/>
    <s v="В594ВЕ 178"/>
    <s v="НЭО АО"/>
    <s v="Площадка Парнас"/>
    <s v="ТКО"/>
    <n v="18180"/>
    <n v="13400"/>
    <n v="4780"/>
    <n v="27"/>
    <s v="ЭКО ЛЭНД ООО"/>
  </r>
  <r>
    <x v="1"/>
    <s v="С 932 КУ 198"/>
    <s v="НЭО АО"/>
    <s v="Площадка Парнас"/>
    <s v="ТКО"/>
    <n v="13440"/>
    <n v="8760"/>
    <n v="4680"/>
    <n v="14"/>
    <s v="ЭКО ЛЭНД ООО"/>
  </r>
  <r>
    <x v="1"/>
    <s v="В 036 ОТ 198"/>
    <s v="НЭО АО"/>
    <s v="Площадка Парнас"/>
    <s v="ТКО"/>
    <n v="19760"/>
    <n v="12100"/>
    <n v="7660"/>
    <n v="16"/>
    <s v="ЭКО ЛЭНД ООО"/>
  </r>
  <r>
    <x v="1"/>
    <s v="О075УА 198"/>
    <s v="НЭО АО"/>
    <s v="Площадка Парнас"/>
    <s v="ТКО"/>
    <n v="19220"/>
    <n v="13680"/>
    <n v="5540"/>
    <n v="16"/>
    <s v="ЭКО ЛЭНД ООО"/>
  </r>
  <r>
    <x v="1"/>
    <s v="М181ХХ 198"/>
    <s v="НЭО АО"/>
    <s v="Площадка Парнас"/>
    <s v="ТКО"/>
    <n v="12500"/>
    <n v="8400"/>
    <n v="4100"/>
    <n v="8"/>
    <s v="ЭКО ЛЭНД ООО"/>
  </r>
  <r>
    <x v="1"/>
    <s v="М 197 ХХ 198"/>
    <s v="НЭО АО"/>
    <s v="Площадка Парнас"/>
    <s v="ТКО"/>
    <n v="12460"/>
    <n v="8280"/>
    <n v="4180"/>
    <n v="14"/>
    <s v="ЭКО ЛЭНД ООО"/>
  </r>
  <r>
    <x v="1"/>
    <s v="О642УА 47"/>
    <s v="НЭО АО"/>
    <s v="Площадка Парнас"/>
    <s v="ТКО"/>
    <n v="21440"/>
    <n v="14300"/>
    <n v="7140"/>
    <n v="27"/>
    <s v="ЭКО ЛЭНД ООО"/>
  </r>
  <r>
    <x v="1"/>
    <s v="Р211АУ 198"/>
    <s v="НЭО АО"/>
    <s v="Площадка Парнас"/>
    <s v="ТКО"/>
    <n v="19220"/>
    <n v="14520"/>
    <n v="4700"/>
    <n v="16"/>
    <s v="ЭКО ЛЭНД ООО"/>
  </r>
  <r>
    <x v="1"/>
    <s v="О812УТ 47"/>
    <s v="НЭО АО"/>
    <s v="Площадка Парнас"/>
    <s v="ТКО"/>
    <n v="20260"/>
    <n v="12080"/>
    <n v="8180"/>
    <n v="16"/>
    <s v="ЭКО ЛЭНД ООО"/>
  </r>
  <r>
    <x v="1"/>
    <s v="С 932 КУ 198"/>
    <s v="НЭО АО"/>
    <s v="Площадка Парнас"/>
    <s v="ТКО"/>
    <n v="13000"/>
    <n v="8760"/>
    <n v="4240"/>
    <n v="14"/>
    <s v="ЭКО ЛЭНД ООО"/>
  </r>
  <r>
    <x v="1"/>
    <s v="М113ХХ 198"/>
    <s v="НЭО АО"/>
    <s v="Площадка Парнас"/>
    <s v="ТКО"/>
    <n v="12720"/>
    <n v="8200"/>
    <n v="4520"/>
    <n v="8"/>
    <s v="ЭКО ЛЭНД ООО"/>
  </r>
  <r>
    <x v="1"/>
    <s v="Н481МН 198"/>
    <s v="НЭО АО"/>
    <s v="Площадка Парнас"/>
    <s v="ТКО"/>
    <n v="20620"/>
    <n v="12980"/>
    <n v="7640"/>
    <n v="14"/>
    <s v="ЭКО ЛЭНД ООО"/>
  </r>
  <r>
    <x v="1"/>
    <s v="М181ХХ 198"/>
    <s v="НЭО АО"/>
    <s v="Площадка Парнас"/>
    <s v="ТКО"/>
    <n v="11080"/>
    <n v="8320"/>
    <n v="2760"/>
    <n v="8"/>
    <s v="ЭКО ЛЭНД ООО"/>
  </r>
  <r>
    <x v="1"/>
    <s v="О812УТ 47"/>
    <s v="НЭО АО"/>
    <s v="Площадка Парнас"/>
    <s v="ТКО"/>
    <n v="18260"/>
    <n v="11980"/>
    <n v="6280"/>
    <n v="16"/>
    <s v="ЭКО ЛЭНД ООО"/>
  </r>
  <r>
    <x v="1"/>
    <s v="Р851ОХ 198"/>
    <s v="НЭО АО"/>
    <s v="Площадка Парнас"/>
    <s v="ТКО"/>
    <n v="8660"/>
    <n v="6860"/>
    <n v="1800"/>
    <n v="8"/>
    <s v="ЭКО ЛЭНД ООО"/>
  </r>
  <r>
    <x v="1"/>
    <s v="Н247МН 198"/>
    <s v="НЭО АО"/>
    <s v="Площадка Парнас"/>
    <s v="ТКО"/>
    <n v="19100"/>
    <n v="13700"/>
    <n v="5400"/>
    <n v="14"/>
    <s v="ЭКО ЛЭНД ООО"/>
  </r>
  <r>
    <x v="1"/>
    <s v="Р113ЕР 198"/>
    <s v="НЭО АО"/>
    <s v="Площадка Парнас"/>
    <s v="ТКО"/>
    <n v="16600"/>
    <n v="12440"/>
    <n v="4160"/>
    <n v="14"/>
    <s v="ЭКО ЛЭНД ООО"/>
  </r>
  <r>
    <x v="1"/>
    <s v="Н914МЕ 198"/>
    <s v="НЭО АО"/>
    <s v="Площадка Парнас"/>
    <s v="ТКО"/>
    <n v="18060"/>
    <n v="13680"/>
    <n v="4380"/>
    <n v="16"/>
    <s v="ЭКО ЛЭНД ООО"/>
  </r>
  <r>
    <x v="2"/>
    <s v="К311ТК 198"/>
    <s v="НЭО АО"/>
    <s v="Площадка Парнас"/>
    <s v="ТКО"/>
    <n v="21620"/>
    <n v="16140"/>
    <n v="5480"/>
    <n v="20"/>
    <s v="ЭКО ЛЭНД ООО"/>
  </r>
  <r>
    <x v="2"/>
    <s v="Н914МЕ 198"/>
    <s v="НЭО АО"/>
    <s v="Площадка Парнас"/>
    <s v="ТКО"/>
    <n v="22180"/>
    <n v="13780"/>
    <n v="8400"/>
    <n v="16"/>
    <s v="ЭКО ЛЭНД ООО"/>
  </r>
  <r>
    <x v="2"/>
    <s v="К311ТК 198"/>
    <s v="НЭО АО"/>
    <s v="Площадка Парнас"/>
    <s v="ТКО"/>
    <n v="19340"/>
    <n v="15600"/>
    <n v="3740"/>
    <n v="20"/>
    <s v="ЭКО ЛЭНД ООО"/>
  </r>
  <r>
    <x v="2"/>
    <s v="С 932 КУ 198"/>
    <s v="НЭО АО"/>
    <s v="Площадка Парнас"/>
    <s v="ТКО"/>
    <n v="13480"/>
    <n v="8720"/>
    <n v="4760"/>
    <n v="8"/>
    <s v="ЭКО ЛЭНД ООО"/>
  </r>
  <r>
    <x v="2"/>
    <s v="В594ВЕ 178"/>
    <s v="НЭО АО"/>
    <s v="Площадка Парнас"/>
    <s v="ТКО"/>
    <n v="18100"/>
    <n v="13360"/>
    <n v="4740"/>
    <n v="27"/>
    <s v="ЭКО ЛЭНД ООО"/>
  </r>
  <r>
    <x v="2"/>
    <s v="В 036 ОТ 198"/>
    <s v="НЭО АО"/>
    <s v="Площадка Парнас"/>
    <s v="ТКО"/>
    <n v="20720"/>
    <n v="12080"/>
    <n v="8640"/>
    <n v="16"/>
    <s v="ЭКО ЛЭНД ООО"/>
  </r>
  <r>
    <x v="2"/>
    <s v="Н385НО 198"/>
    <s v="НЭО АО"/>
    <s v="Площадка Парнас"/>
    <s v="ТКО"/>
    <n v="11800"/>
    <n v="7960"/>
    <n v="3840"/>
    <n v="10"/>
    <s v="ЭКО ЛЭНД ООО"/>
  </r>
  <r>
    <x v="2"/>
    <s v="Н151ОХ 198"/>
    <s v="НЭО АО"/>
    <s v="Площадка Парнас"/>
    <s v="ТКО"/>
    <n v="9280"/>
    <n v="7180"/>
    <n v="2100"/>
    <n v="8"/>
    <s v="ЭКО ЛЭНД ООО"/>
  </r>
  <r>
    <x v="2"/>
    <s v="О075УА 198"/>
    <s v="НЭО АО"/>
    <s v="Площадка Парнас"/>
    <s v="ТКО"/>
    <n v="20560"/>
    <n v="13600"/>
    <n v="6960"/>
    <n v="14"/>
    <s v="ЭКО ЛЭНД ООО"/>
  </r>
  <r>
    <x v="2"/>
    <s v="М 197 ХХ 198"/>
    <s v="НЭО АО"/>
    <s v="Площадка Парнас"/>
    <s v="ТКО"/>
    <n v="11860"/>
    <n v="8220"/>
    <n v="3640"/>
    <n v="8"/>
    <s v="ЭКО ЛЭНД ООО"/>
  </r>
  <r>
    <x v="2"/>
    <s v="М113ХХ 198"/>
    <s v="НЭО АО"/>
    <s v="Площадка Парнас"/>
    <s v="ТКО"/>
    <n v="12280"/>
    <n v="8280"/>
    <n v="4000"/>
    <n v="8"/>
    <s v="ЭКО ЛЭНД ООО"/>
  </r>
  <r>
    <x v="2"/>
    <s v="Р851ОХ 198"/>
    <s v="НЭО АО"/>
    <s v="Площадка Парнас"/>
    <s v="ТКО"/>
    <n v="9660"/>
    <n v="6840"/>
    <n v="2820"/>
    <n v="8"/>
    <s v="ЭКО ЛЭНД ООО"/>
  </r>
  <r>
    <x v="2"/>
    <s v="Н914МЕ 198"/>
    <s v="НЭО АО"/>
    <s v="Площадка Парнас"/>
    <s v="ТКО"/>
    <n v="18160"/>
    <n v="13760"/>
    <n v="4400"/>
    <n v="16"/>
    <s v="ЭКО ЛЭНД ООО"/>
  </r>
  <r>
    <x v="2"/>
    <s v="О812УТ 47"/>
    <s v="НЭО АО"/>
    <s v="Площадка Парнас"/>
    <s v="ТКО"/>
    <n v="19360"/>
    <n v="12080"/>
    <n v="7280"/>
    <n v="16"/>
    <s v="ЭКО ЛЭНД ООО"/>
  </r>
  <r>
    <x v="2"/>
    <s v="С 861 РО 198"/>
    <s v="НЭО АО"/>
    <s v="Площадка Парнас"/>
    <s v="ТКО"/>
    <n v="12900"/>
    <n v="8720"/>
    <n v="4180"/>
    <n v="8"/>
    <s v="ЭКО ЛЭНД ООО"/>
  </r>
  <r>
    <x v="2"/>
    <s v="В594ВЕ 178"/>
    <s v="НЭО АО"/>
    <s v="Площадка Парнас"/>
    <s v="ТКО"/>
    <n v="16660"/>
    <n v="13400"/>
    <n v="3260"/>
    <n v="20"/>
    <s v="ЭКО ЛЭНД ООО"/>
  </r>
  <r>
    <x v="2"/>
    <s v="Р211АУ 198"/>
    <s v="НЭО АО"/>
    <s v="Площадка Парнас"/>
    <s v="ТКО"/>
    <n v="23140"/>
    <n v="14180"/>
    <n v="8960"/>
    <n v="18"/>
    <s v="ЭКО ЛЭНД ООО"/>
  </r>
  <r>
    <x v="2"/>
    <s v="В622НМ 198"/>
    <s v="НЭО АО"/>
    <s v="Площадка Парнас"/>
    <s v="ТКО"/>
    <n v="17660"/>
    <n v="11580"/>
    <n v="6080"/>
    <n v="16"/>
    <s v="ЭКО ЛЭНД ООО"/>
  </r>
  <r>
    <x v="2"/>
    <s v="С 161 РО 198"/>
    <s v="НЭО АО"/>
    <s v="Площадка Парнас"/>
    <s v="ТКО"/>
    <n v="13860"/>
    <n v="8760"/>
    <n v="5100"/>
    <n v="8"/>
    <s v="ЭКО ЛЭНД ООО"/>
  </r>
  <r>
    <x v="2"/>
    <s v="Р057НР 198"/>
    <s v="НЭО АО"/>
    <s v="Площадка Парнас"/>
    <s v="ТКО"/>
    <n v="18740"/>
    <n v="12540"/>
    <n v="6200"/>
    <n v="14"/>
    <s v="ЭКО ЛЭНД ООО"/>
  </r>
  <r>
    <x v="2"/>
    <s v="С 861 РО 198"/>
    <s v="НЭО АО"/>
    <s v="Площадка Парнас"/>
    <s v="ТКО"/>
    <n v="12540"/>
    <n v="8720"/>
    <n v="3820"/>
    <n v="8"/>
    <s v="ЭКО ЛЭНД ООО"/>
  </r>
  <r>
    <x v="2"/>
    <s v="Р113ЕР 198"/>
    <s v="НЭО АО"/>
    <s v="Площадка Парнас"/>
    <s v="ТКО"/>
    <n v="18200"/>
    <n v="12380"/>
    <n v="5820"/>
    <n v="14"/>
    <s v="ЭКО ЛЭНД ООО"/>
  </r>
  <r>
    <x v="2"/>
    <s v="Н437МН 198"/>
    <s v="НЭО АО"/>
    <s v="Площадка Парнас"/>
    <s v="ТКО"/>
    <n v="18680"/>
    <n v="13020"/>
    <n v="5660"/>
    <n v="14"/>
    <s v="ЭКО ЛЭНД ООО"/>
  </r>
  <r>
    <x v="3"/>
    <s v="К311ТК 198"/>
    <s v="НЭО АО"/>
    <s v="Площадка Парнас"/>
    <s v="ТКО"/>
    <n v="21300"/>
    <n v="15560"/>
    <n v="5740"/>
    <n v="27"/>
    <s v="ЭКО ЛЭНД ООО"/>
  </r>
  <r>
    <x v="3"/>
    <s v="В622НМ 198"/>
    <s v="НЭО АО"/>
    <s v="Площадка Парнас"/>
    <s v="ТКО"/>
    <n v="18520"/>
    <n v="11660"/>
    <n v="6860"/>
    <n v="16"/>
    <s v="ЭКО ЛЭНД ООО"/>
  </r>
  <r>
    <x v="3"/>
    <s v="Н914МЕ 198"/>
    <s v="НЭО АО"/>
    <s v="Площадка Парнас"/>
    <s v="ТКО"/>
    <n v="22680"/>
    <n v="13820"/>
    <n v="8860"/>
    <n v="16"/>
    <s v="ЭКО ЛЭНД ООО"/>
  </r>
  <r>
    <x v="3"/>
    <s v="В594ВЕ 178"/>
    <s v="НЭО АО"/>
    <s v="Площадка Парнас"/>
    <s v="ТКО"/>
    <n v="18280"/>
    <n v="13380"/>
    <n v="4900"/>
    <n v="27"/>
    <s v="ЭКО ЛЭНД ООО"/>
  </r>
  <r>
    <x v="3"/>
    <s v="Р788НО 198"/>
    <s v="НЭО АО"/>
    <s v="Площадка Парнас"/>
    <s v="ТКО"/>
    <n v="27140"/>
    <n v="15820"/>
    <n v="11320"/>
    <n v="22"/>
    <s v="ЭКО ЛЭНД ООО"/>
  </r>
  <r>
    <x v="3"/>
    <s v="О812УТ 47"/>
    <s v="НЭО АО"/>
    <s v="Площадка Парнас"/>
    <s v="ТКО"/>
    <n v="19840"/>
    <n v="12060"/>
    <n v="7780"/>
    <n v="16"/>
    <s v="ЭКО ЛЭНД ООО"/>
  </r>
  <r>
    <x v="3"/>
    <s v="В 036 ОТ 198"/>
    <s v="НЭО АО"/>
    <s v="Площадка Парнас"/>
    <s v="ТКО"/>
    <n v="20360"/>
    <n v="12080"/>
    <n v="8280"/>
    <n v="16"/>
    <s v="ЭКО ЛЭНД ООО"/>
  </r>
  <r>
    <x v="3"/>
    <s v="В848УУ 198"/>
    <s v="НЭО АО"/>
    <s v="Площадка Парнас"/>
    <s v="ТКО"/>
    <n v="16980"/>
    <n v="11340"/>
    <n v="5640"/>
    <n v="27"/>
    <s v="ЭКО ЛЭНД ООО"/>
  </r>
  <r>
    <x v="3"/>
    <s v="К311ТК 198"/>
    <s v="НЭО АО"/>
    <s v="Площадка Парнас"/>
    <s v="ТКО"/>
    <n v="21120"/>
    <n v="15560"/>
    <n v="5560"/>
    <n v="27"/>
    <s v="ЭКО ЛЭНД ООО"/>
  </r>
  <r>
    <x v="3"/>
    <s v="О075УА 198"/>
    <s v="НЭО АО"/>
    <s v="Площадка Парнас"/>
    <s v="ТКО"/>
    <n v="20160"/>
    <n v="13640"/>
    <n v="6520"/>
    <n v="16"/>
    <s v="ЭКО ЛЭНД ООО"/>
  </r>
  <r>
    <x v="3"/>
    <s v="Н247МН 198"/>
    <s v="НЭО АО"/>
    <s v="Площадка Парнас"/>
    <s v="ТКО"/>
    <n v="22420"/>
    <n v="13820"/>
    <n v="8600"/>
    <n v="14"/>
    <s v="ЭКО ЛЭНД ООО"/>
  </r>
  <r>
    <x v="3"/>
    <s v="Р211АУ 198"/>
    <s v="НЭО АО"/>
    <s v="Площадка Парнас"/>
    <s v="ТКО"/>
    <n v="22260"/>
    <n v="14260"/>
    <n v="8000"/>
    <n v="16"/>
    <s v="ЭКО ЛЭНД ООО"/>
  </r>
  <r>
    <x v="3"/>
    <s v="М 050 ХХ 198"/>
    <s v="НЭО АО"/>
    <s v="Площадка Парнас"/>
    <s v="ТКО"/>
    <n v="13920"/>
    <n v="8340"/>
    <n v="5580"/>
    <n v="8"/>
    <s v="ЭКО ЛЭНД ООО"/>
  </r>
  <r>
    <x v="3"/>
    <s v="Н481МН 198"/>
    <s v="НЭО АО"/>
    <s v="Площадка Парнас"/>
    <s v="ТКО"/>
    <n v="21060"/>
    <n v="12940"/>
    <n v="8120"/>
    <n v="14"/>
    <s v="ЭКО ЛЭНД ООО"/>
  </r>
  <r>
    <x v="3"/>
    <s v="Н914МЕ 198"/>
    <s v="НЭО АО"/>
    <s v="Площадка Парнас"/>
    <s v="ТКО"/>
    <n v="22080"/>
    <n v="13760"/>
    <n v="8320"/>
    <n v="16"/>
    <s v="ЭКО ЛЭНД ООО"/>
  </r>
  <r>
    <x v="3"/>
    <s v="В 036 ОТ 198"/>
    <s v="НЭО АО"/>
    <s v="Площадка Парнас"/>
    <s v="ТКО"/>
    <n v="18700"/>
    <n v="12060"/>
    <n v="6640"/>
    <n v="16"/>
    <s v="ЭКО ЛЭНД ООО"/>
  </r>
  <r>
    <x v="4"/>
    <s v="Р788НО 198"/>
    <s v="НЭО АО"/>
    <s v="Площадка Парнас"/>
    <s v="ТКО"/>
    <n v="26700"/>
    <n v="15760"/>
    <n v="10940"/>
    <n v="22"/>
    <s v="ЭКО ЛЭНД ООО"/>
  </r>
  <r>
    <x v="4"/>
    <s v="В622НМ 198"/>
    <s v="НЭО АО"/>
    <s v="Площадка Парнас"/>
    <s v="ТКО"/>
    <n v="18260"/>
    <n v="11680"/>
    <n v="6580"/>
    <n v="16"/>
    <s v="ЭКО ЛЭНД ООО"/>
  </r>
  <r>
    <x v="4"/>
    <s v="Х942ММ 178"/>
    <s v="НЭО АО"/>
    <s v="Площадка Парнас"/>
    <s v="ТКО"/>
    <n v="18420"/>
    <n v="14980"/>
    <n v="3440"/>
    <n v="27"/>
    <s v="ЭКО ЛЭНД ООО"/>
  </r>
  <r>
    <x v="4"/>
    <s v="С 932 КУ 198"/>
    <s v="НЭО АО"/>
    <s v="Площадка Парнас"/>
    <s v="ТКО"/>
    <n v="12740"/>
    <n v="8720"/>
    <n v="4020"/>
    <n v="14"/>
    <s v="ЭКО ЛЭНД ООО"/>
  </r>
  <r>
    <x v="4"/>
    <s v="О812УТ 47"/>
    <s v="НЭО АО"/>
    <s v="Площадка Парнас"/>
    <s v="ТКО"/>
    <n v="20220"/>
    <n v="12040"/>
    <n v="8180"/>
    <n v="16"/>
    <s v="ЭКО ЛЭНД ООО"/>
  </r>
  <r>
    <x v="4"/>
    <s v="В 036 ОТ 198"/>
    <s v="НЭО АО"/>
    <s v="Площадка Парнас"/>
    <s v="ТКО"/>
    <n v="19880"/>
    <n v="12060"/>
    <n v="7820"/>
    <n v="16"/>
    <s v="ЭКО ЛЭНД ООО"/>
  </r>
  <r>
    <x v="4"/>
    <s v="К311ТК 198"/>
    <s v="НЭО АО"/>
    <s v="Площадка Парнас"/>
    <s v="ТКО"/>
    <n v="20720"/>
    <n v="16060"/>
    <n v="4660"/>
    <n v="27"/>
    <s v="ЭКО ЛЭНД ООО"/>
  </r>
  <r>
    <x v="4"/>
    <s v="Р211АУ 198"/>
    <s v="НЭО АО"/>
    <s v="Площадка Парнас"/>
    <s v="ТКО"/>
    <n v="20660"/>
    <n v="14160"/>
    <n v="6500"/>
    <n v="16"/>
    <s v="ЭКО ЛЭНД ООО"/>
  </r>
  <r>
    <x v="4"/>
    <s v="М 197 ХХ 198"/>
    <s v="НЭО АО"/>
    <s v="Площадка Парнас"/>
    <s v="ТКО"/>
    <n v="13500"/>
    <n v="8260"/>
    <n v="5240"/>
    <n v="14"/>
    <s v="ЭКО ЛЭНД ООО"/>
  </r>
  <r>
    <x v="4"/>
    <s v="Н481МН 198"/>
    <s v="НЭО АО"/>
    <s v="Площадка Парнас"/>
    <s v="ТКО"/>
    <n v="20500"/>
    <n v="13000"/>
    <n v="7500"/>
    <n v="14"/>
    <s v="ЭКО ЛЭНД ООО"/>
  </r>
  <r>
    <x v="4"/>
    <s v="С 932 КУ 198"/>
    <s v="НЭО АО"/>
    <s v="Площадка Парнас"/>
    <s v="ТКО"/>
    <n v="13620"/>
    <n v="8660"/>
    <n v="4960"/>
    <n v="14"/>
    <s v="ЭКО ЛЭНД ООО"/>
  </r>
  <r>
    <x v="4"/>
    <s v="М181ХХ 198"/>
    <s v="НЭО АО"/>
    <s v="Площадка Парнас"/>
    <s v="ТКО"/>
    <n v="13800"/>
    <n v="8320"/>
    <n v="5480"/>
    <n v="8"/>
    <s v="ЭКО ЛЭНД ООО"/>
  </r>
  <r>
    <x v="4"/>
    <s v="В848УУ 198"/>
    <s v="НЭО АО"/>
    <s v="Площадка Парнас"/>
    <s v="ТКО"/>
    <n v="16820"/>
    <n v="11380"/>
    <n v="5440"/>
    <n v="27"/>
    <s v="ЭКО ЛЭНД ООО"/>
  </r>
  <r>
    <x v="4"/>
    <s v="М 050 ХХ 198"/>
    <s v="НЭО АО"/>
    <s v="Площадка Парнас"/>
    <s v="ТКО"/>
    <n v="14000"/>
    <n v="8360"/>
    <n v="5640"/>
    <n v="22"/>
    <s v="ЭКО ЛЭНД ООО"/>
  </r>
  <r>
    <x v="4"/>
    <s v="Р057НР 198"/>
    <s v="НЭО АО"/>
    <s v="Площадка Парнас"/>
    <s v="ТКО"/>
    <n v="17880"/>
    <n v="12500"/>
    <n v="5380"/>
    <n v="14"/>
    <s v="ЭКО ЛЭНД ООО"/>
  </r>
  <r>
    <x v="4"/>
    <s v="О812УТ 47"/>
    <s v="НЭО АО"/>
    <s v="Площадка Парнас"/>
    <s v="ТКО"/>
    <n v="18720"/>
    <n v="11940"/>
    <n v="6780"/>
    <n v="16"/>
    <s v="ЭКО ЛЭНД ООО"/>
  </r>
  <r>
    <x v="4"/>
    <s v="Н247МН 198"/>
    <s v="НЭО АО"/>
    <s v="Площадка Парнас"/>
    <s v="ТКО"/>
    <n v="20640"/>
    <n v="13720"/>
    <n v="6920"/>
    <n v="14"/>
    <s v="ЭКО ЛЭНД ООО"/>
  </r>
  <r>
    <x v="4"/>
    <s v="Н914МЕ 198"/>
    <s v="НЭО АО"/>
    <s v="Площадка Парнас"/>
    <s v="ТКО"/>
    <n v="20100"/>
    <n v="13740"/>
    <n v="6360"/>
    <n v="16"/>
    <s v="ЭКО ЛЭНД ООО"/>
  </r>
  <r>
    <x v="4"/>
    <s v="С 932 КУ 198"/>
    <s v="НЭО АО"/>
    <s v="Площадка Парнас"/>
    <s v="ТКО"/>
    <n v="12320"/>
    <n v="8720"/>
    <n v="3600"/>
    <n v="14"/>
    <s v="ЭКО ЛЭНД ООО"/>
  </r>
  <r>
    <x v="4"/>
    <s v="Н437МН 198"/>
    <s v="НЭО АО"/>
    <s v="Площадка Парнас"/>
    <s v="ТКО"/>
    <n v="18040"/>
    <n v="13200"/>
    <n v="4840"/>
    <n v="16"/>
    <s v="ЭКО ЛЭНД ООО"/>
  </r>
  <r>
    <x v="5"/>
    <s v="Р788НО 198"/>
    <s v="НЭО АО"/>
    <s v="Площадка Парнас"/>
    <s v="ТКО"/>
    <n v="24840"/>
    <n v="15840"/>
    <n v="9000"/>
    <n v="22"/>
    <s v="ЭКО ЛЭНД ООО"/>
  </r>
  <r>
    <x v="5"/>
    <s v="В622НМ 198"/>
    <s v="НЭО АО"/>
    <s v="Площадка Парнас"/>
    <s v="ТКО"/>
    <n v="18560"/>
    <n v="11680"/>
    <n v="6880"/>
    <n v="16"/>
    <s v="ЭКО ЛЭНД ООО"/>
  </r>
  <r>
    <x v="5"/>
    <s v="К311ТК 198"/>
    <s v="НЭО АО"/>
    <s v="Площадка Парнас"/>
    <s v="ТКО"/>
    <n v="20800"/>
    <n v="15500"/>
    <n v="5300"/>
    <n v="27"/>
    <s v="ЭКО ЛЭНД ООО"/>
  </r>
  <r>
    <x v="5"/>
    <s v="В 036 ОТ 198"/>
    <s v="НЭО АО"/>
    <s v="Площадка Парнас"/>
    <s v="ТКО"/>
    <n v="19160"/>
    <n v="12060"/>
    <n v="7100"/>
    <n v="16"/>
    <s v="ЭКО ЛЭНД ООО"/>
  </r>
  <r>
    <x v="5"/>
    <s v="О812УТ 47"/>
    <s v="НЭО АО"/>
    <s v="Площадка Парнас"/>
    <s v="ТКО"/>
    <n v="19800"/>
    <n v="12040"/>
    <n v="7760"/>
    <n v="16"/>
    <s v="ЭКО ЛЭНД ООО"/>
  </r>
  <r>
    <x v="5"/>
    <s v="М113ХХ 198"/>
    <s v="НЭО АО"/>
    <s v="Площадка Парнас"/>
    <s v="ТКО"/>
    <n v="12900"/>
    <n v="8240"/>
    <n v="4660"/>
    <n v="8"/>
    <s v="ЭКО ЛЭНД ООО"/>
  </r>
  <r>
    <x v="5"/>
    <s v="К311ТК 198"/>
    <s v="НЭО АО"/>
    <s v="Площадка Парнас"/>
    <s v="ТКО"/>
    <n v="20280"/>
    <n v="16200"/>
    <n v="4080"/>
    <n v="27"/>
    <s v="ЭКО ЛЭНД ООО"/>
  </r>
  <r>
    <x v="5"/>
    <s v="Р211АУ 198"/>
    <s v="НЭО АО"/>
    <s v="Площадка Парнас"/>
    <s v="ТКО"/>
    <n v="22300"/>
    <n v="14240"/>
    <n v="8060"/>
    <n v="16"/>
    <s v="ЭКО ЛЭНД ООО"/>
  </r>
  <r>
    <x v="5"/>
    <s v="В594ВЕ 178"/>
    <s v="НЭО АО"/>
    <s v="Площадка Парнас"/>
    <s v="ТКО"/>
    <n v="18420"/>
    <n v="13320"/>
    <n v="5100"/>
    <n v="27"/>
    <s v="ЭКО ЛЭНД ООО"/>
  </r>
  <r>
    <x v="5"/>
    <s v="М181ХХ 198"/>
    <s v="НЭО АО"/>
    <s v="Площадка Парнас"/>
    <s v="ТКО"/>
    <n v="13300"/>
    <n v="8400"/>
    <n v="4900"/>
    <n v="8"/>
    <s v="ЭКО ЛЭНД ООО"/>
  </r>
  <r>
    <x v="5"/>
    <s v="С 926 ЕТ 198"/>
    <s v="НЭО АО"/>
    <s v="Площадка Парнас"/>
    <s v="ТКО"/>
    <n v="19000"/>
    <n v="14020"/>
    <n v="4980"/>
    <n v="8"/>
    <s v="ЭКО ЛЭНД ООО"/>
  </r>
  <r>
    <x v="5"/>
    <s v="Н481МН 198"/>
    <s v="НЭО АО"/>
    <s v="Площадка Парнас"/>
    <s v="ТКО"/>
    <n v="20860"/>
    <n v="13000"/>
    <n v="7860"/>
    <n v="14"/>
    <s v="ЭКО ЛЭНД ООО"/>
  </r>
  <r>
    <x v="5"/>
    <s v="О812УТ 47"/>
    <s v="НЭО АО"/>
    <s v="Площадка Парнас"/>
    <s v="ТКО"/>
    <n v="17580"/>
    <n v="11960"/>
    <n v="5620"/>
    <n v="16"/>
    <s v="ЭКО ЛЭНД ООО"/>
  </r>
  <r>
    <x v="5"/>
    <s v="Р057НР 198"/>
    <s v="НЭО АО"/>
    <s v="Площадка Парнас"/>
    <s v="ТКО"/>
    <n v="17280"/>
    <n v="12560"/>
    <n v="4720"/>
    <n v="16"/>
    <s v="ЭКО ЛЭНД ООО"/>
  </r>
  <r>
    <x v="5"/>
    <s v="Р719ОН 198"/>
    <s v="НЭО АО"/>
    <s v="Площадка Парнас"/>
    <s v="ТКО"/>
    <n v="21900"/>
    <n v="15540"/>
    <n v="6360"/>
    <n v="22"/>
    <s v="ЭКО ЛЭНД ООО"/>
  </r>
  <r>
    <x v="5"/>
    <s v="Н247МН 198"/>
    <s v="НЭО АО"/>
    <s v="Площадка Парнас"/>
    <s v="ТКО"/>
    <n v="20000"/>
    <n v="13760"/>
    <n v="6240"/>
    <n v="14"/>
    <s v="ЭКО ЛЭНД ООО"/>
  </r>
  <r>
    <x v="5"/>
    <s v="Н914МЕ 198"/>
    <s v="НЭО АО"/>
    <s v="Площадка Парнас"/>
    <s v="ТКО"/>
    <n v="21380"/>
    <n v="13700"/>
    <n v="7680"/>
    <n v="16"/>
    <s v="ЭКО ЛЭНД ООО"/>
  </r>
  <r>
    <x v="5"/>
    <s v="Н274МН 198"/>
    <s v="НЭО АО"/>
    <s v="Площадка Парнас"/>
    <s v="ТКО"/>
    <n v="22060"/>
    <n v="13600"/>
    <n v="8460"/>
    <n v="14"/>
    <s v="ЭКО ЛЭНД ООО"/>
  </r>
  <r>
    <x v="5"/>
    <s v="Р113ЕР 198"/>
    <s v="НЭО АО"/>
    <s v="Площадка Парнас"/>
    <s v="ТКО"/>
    <n v="17580"/>
    <n v="12420"/>
    <n v="5160"/>
    <n v="14"/>
    <s v="ЭКО ЛЭНД ООО"/>
  </r>
  <r>
    <x v="5"/>
    <s v="Н481МН 198"/>
    <s v="НЭО АО"/>
    <s v="Площадка Парнас"/>
    <s v="ТКО"/>
    <n v="17840"/>
    <n v="12900"/>
    <n v="4940"/>
    <n v="14"/>
    <s v="ЭКО ЛЭНД ООО"/>
  </r>
  <r>
    <x v="6"/>
    <s v="Р788НО 198"/>
    <s v="НЭО АО"/>
    <s v="Площадка Парнас"/>
    <s v="ТКО"/>
    <n v="23260"/>
    <n v="15780"/>
    <n v="7480"/>
    <n v="22"/>
    <s v="ЭКО ЛЭНД ООО"/>
  </r>
  <r>
    <x v="6"/>
    <s v="В594ВЕ 178"/>
    <s v="НЭО АО"/>
    <s v="Площадка Парнас"/>
    <s v="ТКО"/>
    <n v="17600"/>
    <n v="13320"/>
    <n v="4280"/>
    <n v="27"/>
    <s v="ЭКО ЛЭНД ООО"/>
  </r>
  <r>
    <x v="6"/>
    <s v="С721ТЕ 178"/>
    <s v="НЭО АО"/>
    <s v="Площадка Парнас"/>
    <s v="ТКО"/>
    <n v="7240"/>
    <n v="5500"/>
    <n v="1740"/>
    <n v="14"/>
    <s v="ЭКО ЛЭНД ООО"/>
  </r>
  <r>
    <x v="6"/>
    <s v="К311ТК 198"/>
    <s v="НЭО АО"/>
    <s v="Площадка Парнас"/>
    <s v="ТКО"/>
    <n v="19660"/>
    <n v="15620"/>
    <n v="4040"/>
    <n v="27"/>
    <s v="ЭКО ЛЭНД ООО"/>
  </r>
  <r>
    <x v="6"/>
    <s v="В622НМ 198"/>
    <s v="НЭО АО"/>
    <s v="Площадка Парнас"/>
    <s v="ТКО"/>
    <n v="18440"/>
    <n v="11660"/>
    <n v="6780"/>
    <n v="16"/>
    <s v="ЭКО ЛЭНД ООО"/>
  </r>
  <r>
    <x v="6"/>
    <s v="М113ХХ 198"/>
    <s v="НЭО АО"/>
    <s v="Площадка Парнас"/>
    <s v="ТКО"/>
    <n v="13500"/>
    <n v="8220"/>
    <n v="5280"/>
    <n v="8"/>
    <s v="ЭКО ЛЭНД ООО"/>
  </r>
  <r>
    <x v="6"/>
    <s v="В904УУ 198"/>
    <s v="НЭО АО"/>
    <s v="Площадка Парнас"/>
    <s v="ТКО"/>
    <n v="23520"/>
    <n v="16760"/>
    <n v="6760"/>
    <n v="22"/>
    <s v="ЭКО ЛЭНД ООО"/>
  </r>
  <r>
    <x v="6"/>
    <s v="О812УТ 47"/>
    <s v="НЭО АО"/>
    <s v="Площадка Парнас"/>
    <s v="ТКО"/>
    <n v="19940"/>
    <n v="12060"/>
    <n v="7880"/>
    <n v="16"/>
    <s v="ЭКО ЛЭНД ООО"/>
  </r>
  <r>
    <x v="6"/>
    <s v="С 926 ЕТ 198"/>
    <s v="НЭО АО"/>
    <s v="Площадка Парнас"/>
    <s v="ТКО"/>
    <n v="19520"/>
    <n v="13740"/>
    <n v="5780"/>
    <n v="14"/>
    <s v="ЭКО ЛЭНД ООО"/>
  </r>
  <r>
    <x v="6"/>
    <s v="Р211АУ 198"/>
    <s v="НЭО АО"/>
    <s v="Площадка Парнас"/>
    <s v="ТКО"/>
    <n v="23360"/>
    <n v="14160"/>
    <n v="9200"/>
    <n v="16"/>
    <s v="ЭКО ЛЭНД ООО"/>
  </r>
  <r>
    <x v="6"/>
    <s v="Н481МН 198"/>
    <s v="НЭО АО"/>
    <s v="Площадка Парнас"/>
    <s v="ТКО"/>
    <n v="20560"/>
    <n v="13020"/>
    <n v="7540"/>
    <n v="14"/>
    <s v="ЭКО ЛЭНД ООО"/>
  </r>
  <r>
    <x v="6"/>
    <s v="В594ВЕ 178"/>
    <s v="НЭО АО"/>
    <s v="Площадка Парнас"/>
    <s v="ТКО"/>
    <n v="18660"/>
    <n v="13320"/>
    <n v="5340"/>
    <n v="27"/>
    <s v="ЭКО ЛЭНД ООО"/>
  </r>
  <r>
    <x v="6"/>
    <s v="М 197 ХХ 198"/>
    <s v="НЭО АО"/>
    <s v="Площадка Парнас"/>
    <s v="ТКО"/>
    <n v="13460"/>
    <n v="8320"/>
    <n v="5140"/>
    <n v="14"/>
    <s v="ЭКО ЛЭНД ООО"/>
  </r>
  <r>
    <x v="6"/>
    <s v="О075УА 198"/>
    <s v="НЭО АО"/>
    <s v="Площадка Парнас"/>
    <s v="ТКО"/>
    <n v="23120"/>
    <n v="13660"/>
    <n v="9460"/>
    <n v="16"/>
    <s v="ЭКО ЛЭНД ООО"/>
  </r>
  <r>
    <x v="6"/>
    <s v="О812УТ 47"/>
    <s v="НЭО АО"/>
    <s v="Площадка Парнас"/>
    <s v="ТКО"/>
    <n v="20260"/>
    <n v="11960"/>
    <n v="8300"/>
    <n v="16"/>
    <s v="ЭКО ЛЭНД ООО"/>
  </r>
  <r>
    <x v="6"/>
    <s v="М181ХХ 198"/>
    <s v="НЭО АО"/>
    <s v="Площадка Парнас"/>
    <s v="ТКО"/>
    <n v="13660"/>
    <n v="8360"/>
    <n v="5300"/>
    <n v="8"/>
    <s v="ЭКО ЛЭНД ООО"/>
  </r>
  <r>
    <x v="6"/>
    <s v="Н247МН 198"/>
    <s v="НЭО АО"/>
    <s v="Площадка Парнас"/>
    <s v="ТКО"/>
    <n v="18500"/>
    <n v="13700"/>
    <n v="4800"/>
    <n v="14"/>
    <s v="ЭКО ЛЭНД ООО"/>
  </r>
  <r>
    <x v="6"/>
    <s v="В 036 ОТ 198"/>
    <s v="НЭО АО"/>
    <s v="Площадка Парнас"/>
    <s v="ТКО"/>
    <n v="18180"/>
    <n v="11940"/>
    <n v="6240"/>
    <n v="16"/>
    <s v="ЭКО ЛЭНД ООО"/>
  </r>
  <r>
    <x v="6"/>
    <s v="Н437МН 198"/>
    <s v="НЭО АО"/>
    <s v="Площадка Парнас"/>
    <s v="ТКО"/>
    <n v="18700"/>
    <n v="13100"/>
    <n v="5600"/>
    <n v="14"/>
    <s v="ЭКО ЛЭНД ООО"/>
  </r>
  <r>
    <x v="7"/>
    <s v="Р788НО 198"/>
    <s v="НЭО АО"/>
    <s v="Площадка Парнас"/>
    <s v="ТКО"/>
    <n v="24080"/>
    <n v="15840"/>
    <n v="8240"/>
    <n v="22"/>
    <s v="ЭКО ЛЭНД ООО"/>
  </r>
  <r>
    <x v="7"/>
    <s v="В622НМ 198"/>
    <s v="НЭО АО"/>
    <s v="Площадка Парнас"/>
    <s v="ТКО"/>
    <n v="18580"/>
    <n v="11660"/>
    <n v="6920"/>
    <n v="16"/>
    <s v="ЭКО ЛЭНД ООО"/>
  </r>
  <r>
    <x v="7"/>
    <s v="Х942ММ 178"/>
    <s v="НЭО АО"/>
    <s v="Площадка Парнас"/>
    <s v="ТКО"/>
    <n v="19360"/>
    <n v="14980"/>
    <n v="4380"/>
    <n v="27"/>
    <s v="ЭКО ЛЭНД ООО"/>
  </r>
  <r>
    <x v="7"/>
    <s v="О812УТ 47"/>
    <s v="НЭО АО"/>
    <s v="Площадка Парнас"/>
    <s v="ТКО"/>
    <n v="19760"/>
    <n v="12040"/>
    <n v="7720"/>
    <n v="16"/>
    <s v="ЭКО ЛЭНД ООО"/>
  </r>
  <r>
    <x v="7"/>
    <s v="М113ХХ 198"/>
    <s v="НЭО АО"/>
    <s v="Площадка Парнас"/>
    <s v="ТКО"/>
    <n v="12960"/>
    <n v="8200"/>
    <n v="4760"/>
    <n v="8"/>
    <s v="ЭКО ЛЭНД ООО"/>
  </r>
  <r>
    <x v="7"/>
    <s v="В594ВЕ 178"/>
    <s v="НЭО АО"/>
    <s v="Площадка Парнас"/>
    <s v="ТКО"/>
    <n v="16820"/>
    <n v="13040"/>
    <n v="3780"/>
    <n v="27"/>
    <s v="ЭКО ЛЭНД ООО"/>
  </r>
  <r>
    <x v="7"/>
    <s v="Р211АУ 198"/>
    <s v="НЭО АО"/>
    <s v="Площадка Парнас"/>
    <s v="ТКО"/>
    <n v="19860"/>
    <n v="14280"/>
    <n v="5580"/>
    <n v="16"/>
    <s v="ЭКО ЛЭНД ООО"/>
  </r>
  <r>
    <x v="7"/>
    <s v="С 861 РО 198"/>
    <s v="НЭО АО"/>
    <s v="Площадка Парнас"/>
    <s v="ТКО"/>
    <n v="12420"/>
    <n v="8700"/>
    <n v="3720"/>
    <n v="12"/>
    <s v="ЭКО ЛЭНД ООО"/>
  </r>
  <r>
    <x v="7"/>
    <s v="М181ХХ 198"/>
    <s v="НЭО АО"/>
    <s v="Площадка Парнас"/>
    <s v="ТКО"/>
    <n v="13380"/>
    <n v="8360"/>
    <n v="5020"/>
    <n v="8"/>
    <s v="ЭКО ЛЭНД ООО"/>
  </r>
  <r>
    <x v="7"/>
    <s v="Н914МЕ 198"/>
    <s v="НЭО АО"/>
    <s v="Площадка Парнас"/>
    <s v="ТКО"/>
    <n v="18860"/>
    <n v="13800"/>
    <n v="5060"/>
    <n v="16"/>
    <s v="ЭКО ЛЭНД ООО"/>
  </r>
  <r>
    <x v="7"/>
    <s v="М 197 ХХ 198"/>
    <s v="НЭО АО"/>
    <s v="Площадка Парнас"/>
    <s v="ТКО"/>
    <n v="13700"/>
    <n v="8280"/>
    <n v="5420"/>
    <n v="8"/>
    <s v="ЭКО ЛЭНД ООО"/>
  </r>
  <r>
    <x v="7"/>
    <s v="О812УТ 47"/>
    <s v="НЭО АО"/>
    <s v="Площадка Парнас"/>
    <s v="ТКО"/>
    <n v="17180"/>
    <n v="11980"/>
    <n v="5200"/>
    <n v="16"/>
    <s v="ЭКО ЛЭНД ООО"/>
  </r>
  <r>
    <x v="7"/>
    <s v="В594ВЕ 178"/>
    <s v="НЭО АО"/>
    <s v="Площадка Парнас"/>
    <s v="ТКО"/>
    <n v="16940"/>
    <n v="13300"/>
    <n v="3640"/>
    <n v="27"/>
    <s v="ЭКО ЛЭНД ООО"/>
  </r>
  <r>
    <x v="7"/>
    <s v="Н481МН 198"/>
    <s v="НЭО АО"/>
    <s v="Площадка Парнас"/>
    <s v="ТКО"/>
    <n v="20900"/>
    <n v="12940"/>
    <n v="7960"/>
    <n v="14"/>
    <s v="ЭКО ЛЭНД ООО"/>
  </r>
  <r>
    <x v="7"/>
    <s v="В 036 ОТ 198"/>
    <s v="НЭО АО"/>
    <s v="Площадка Парнас"/>
    <s v="ТКО"/>
    <n v="16900"/>
    <n v="11960"/>
    <n v="4940"/>
    <n v="16"/>
    <s v="ЭКО ЛЭНД ООО"/>
  </r>
  <r>
    <x v="7"/>
    <s v="Р719ОН 198"/>
    <s v="НЭО АО"/>
    <s v="Площадка Парнас"/>
    <s v="ТКО"/>
    <n v="20040"/>
    <n v="15620"/>
    <n v="4420"/>
    <n v="22"/>
    <s v="ЭКО ЛЭНД ООО"/>
  </r>
  <r>
    <x v="7"/>
    <s v="М 050 ХХ 198"/>
    <s v="НЭО АО"/>
    <s v="Площадка Парнас"/>
    <s v="ТКО"/>
    <n v="13900"/>
    <n v="8440"/>
    <n v="5460"/>
    <n v="8"/>
    <s v="ЭКО ЛЭНД ООО"/>
  </r>
  <r>
    <x v="7"/>
    <s v="Р057НР 198"/>
    <s v="НЭО АО"/>
    <s v="Площадка Парнас"/>
    <s v="ТКО"/>
    <n v="17260"/>
    <n v="12540"/>
    <n v="4720"/>
    <n v="16"/>
    <s v="ЭКО ЛЭНД ООО"/>
  </r>
  <r>
    <x v="7"/>
    <s v="Н247МН 198"/>
    <s v="НЭО АО"/>
    <s v="Площадка Парнас"/>
    <s v="ТКО"/>
    <n v="19100"/>
    <n v="13800"/>
    <n v="5300"/>
    <n v="14"/>
    <s v="ЭКО ЛЭНД ООО"/>
  </r>
  <r>
    <x v="7"/>
    <s v="О977ТТ 198"/>
    <s v="НЭО АО"/>
    <s v="Площадка Парнас"/>
    <s v="ТКО"/>
    <n v="19420"/>
    <n v="13780"/>
    <n v="5640"/>
    <n v="12"/>
    <s v="ЭКО ЛЭНД ООО"/>
  </r>
  <r>
    <x v="7"/>
    <s v="В866ХК 198"/>
    <s v="НЭО АО"/>
    <s v="Площадка Парнас"/>
    <s v="ТКО"/>
    <n v="17840"/>
    <n v="11840"/>
    <n v="6000"/>
    <n v="16"/>
    <s v="ЭКО ЛЭНД ООО"/>
  </r>
  <r>
    <x v="8"/>
    <s v="Р788НО 198"/>
    <s v="НЭО АО"/>
    <s v="Площадка Парнас"/>
    <s v="ТКО"/>
    <n v="24000"/>
    <n v="15800"/>
    <n v="8200"/>
    <n v="22"/>
    <s v="ЭКО ЛЭНД ООО"/>
  </r>
  <r>
    <x v="8"/>
    <s v="О812УТ 47"/>
    <s v="НЭО АО"/>
    <s v="Площадка Парнас"/>
    <s v="ТКО"/>
    <n v="19580"/>
    <n v="11880"/>
    <n v="7700"/>
    <n v="16"/>
    <s v="ЭКО ЛЭНД ООО"/>
  </r>
  <r>
    <x v="8"/>
    <s v="с858ет 198"/>
    <s v="НЭО АО"/>
    <s v="Площадка Парнас"/>
    <s v="ТКО"/>
    <n v="19360"/>
    <n v="13740"/>
    <n v="5620"/>
    <n v="8"/>
    <s v="ЭКО ЛЭНД ООО"/>
  </r>
  <r>
    <x v="8"/>
    <s v="В 036 ОТ 198"/>
    <s v="НЭО АО"/>
    <s v="Площадка Парнас"/>
    <s v="ТКО"/>
    <n v="19320"/>
    <n v="11980"/>
    <n v="7340"/>
    <n v="16"/>
    <s v="ЭКО ЛЭНД ООО"/>
  </r>
  <r>
    <x v="8"/>
    <s v="М113ХХ 198"/>
    <s v="НЭО АО"/>
    <s v="Площадка Парнас"/>
    <s v="ТКО"/>
    <n v="13500"/>
    <n v="8300"/>
    <n v="5200"/>
    <n v="8"/>
    <s v="ЭКО ЛЭНД ООО"/>
  </r>
  <r>
    <x v="8"/>
    <s v="Р814НК 198"/>
    <s v="НЭО АО"/>
    <s v="Площадка Парнас"/>
    <s v="ТКО"/>
    <n v="20540"/>
    <n v="12360"/>
    <n v="8180"/>
    <n v="16"/>
    <s v="ЭКО ЛЭНД ООО"/>
  </r>
  <r>
    <x v="8"/>
    <s v="Р211АУ 198"/>
    <s v="НЭО АО"/>
    <s v="Площадка Парнас"/>
    <s v="ТКО"/>
    <n v="24160"/>
    <n v="14100"/>
    <n v="10060"/>
    <n v="16"/>
    <s v="ЭКО ЛЭНД ООО"/>
  </r>
  <r>
    <x v="8"/>
    <s v="О075УА 198"/>
    <s v="НЭО АО"/>
    <s v="Площадка Парнас"/>
    <s v="ТКО"/>
    <n v="22340"/>
    <n v="13560"/>
    <n v="8780"/>
    <n v="16"/>
    <s v="ЭКО ЛЭНД ООО"/>
  </r>
  <r>
    <x v="8"/>
    <s v="М 197 ХХ 198"/>
    <s v="НЭО АО"/>
    <s v="Площадка Парнас"/>
    <s v="ТКО"/>
    <n v="13680"/>
    <n v="8240"/>
    <n v="5440"/>
    <n v="8"/>
    <s v="ЭКО ЛЭНД ООО"/>
  </r>
  <r>
    <x v="8"/>
    <s v="Н481МН 198"/>
    <s v="НЭО АО"/>
    <s v="Площадка Парнас"/>
    <s v="ТКО"/>
    <n v="21060"/>
    <n v="12980"/>
    <n v="8080"/>
    <n v="16"/>
    <s v="ЭКО ЛЭНД ООО"/>
  </r>
  <r>
    <x v="8"/>
    <s v="О812УТ 47"/>
    <s v="НЭО АО"/>
    <s v="Площадка Парнас"/>
    <s v="ТКО"/>
    <n v="19740"/>
    <n v="11960"/>
    <n v="7780"/>
    <n v="16"/>
    <s v="ЭКО ЛЭНД ООО"/>
  </r>
  <r>
    <x v="8"/>
    <s v="С 926 ЕТ 198"/>
    <s v="НЭО АО"/>
    <s v="Площадка Парнас"/>
    <s v="ТКО"/>
    <n v="20900"/>
    <n v="13940"/>
    <n v="6960"/>
    <n v="14"/>
    <s v="ЭКО ЛЭНД ООО"/>
  </r>
  <r>
    <x v="8"/>
    <s v="Н914МЕ 198"/>
    <s v="НЭО АО"/>
    <s v="Площадка Парнас"/>
    <s v="ТКО"/>
    <n v="19860"/>
    <n v="13800"/>
    <n v="6060"/>
    <n v="16"/>
    <s v="ЭКО ЛЭНД ООО"/>
  </r>
  <r>
    <x v="8"/>
    <s v="С 161 РО 198"/>
    <s v="НЭО АО"/>
    <s v="Площадка Парнас"/>
    <s v="ТКО"/>
    <n v="13520"/>
    <n v="8780"/>
    <n v="4740"/>
    <n v="14"/>
    <s v="ЭКО ЛЭНД ООО"/>
  </r>
  <r>
    <x v="8"/>
    <s v="Р211АУ 198"/>
    <s v="НЭО АО"/>
    <s v="Площадка Парнас"/>
    <s v="ТКО"/>
    <n v="23080"/>
    <n v="14160"/>
    <n v="8920"/>
    <n v="16"/>
    <s v="ЭКО ЛЭНД ООО"/>
  </r>
  <r>
    <x v="8"/>
    <s v="Н247МН 198"/>
    <s v="НЭО АО"/>
    <s v="Площадка Парнас"/>
    <s v="ТКО"/>
    <n v="21520"/>
    <n v="13720"/>
    <n v="7800"/>
    <n v="14"/>
    <s v="ЭКО ЛЭНД ООО"/>
  </r>
  <r>
    <x v="8"/>
    <s v="Н481МН 198"/>
    <s v="НЭО АО"/>
    <s v="Площадка Парнас"/>
    <s v="ТКО"/>
    <n v="17960"/>
    <n v="12940"/>
    <n v="5020"/>
    <n v="16"/>
    <s v="ЭКО ЛЭНД ООО"/>
  </r>
  <r>
    <x v="9"/>
    <s v="В594ВЕ 178"/>
    <s v="НЭО АО"/>
    <s v="Площадка Парнас"/>
    <s v="ТКО"/>
    <n v="16840"/>
    <n v="13280"/>
    <n v="3560"/>
    <n v="27"/>
    <s v="ЭКО ЛЭНД ООО"/>
  </r>
  <r>
    <x v="9"/>
    <s v="Р788НО 198"/>
    <s v="НЭО АО"/>
    <s v="Площадка Парнас"/>
    <s v="ТКО"/>
    <n v="22620"/>
    <n v="15700"/>
    <n v="6920"/>
    <n v="22"/>
    <s v="ЭКО ЛЭНД ООО"/>
  </r>
  <r>
    <x v="9"/>
    <s v="К311ТК 198"/>
    <s v="НЭО АО"/>
    <s v="Площадка Парнас"/>
    <s v="ТКО"/>
    <n v="22940"/>
    <n v="15860"/>
    <n v="7080"/>
    <n v="27"/>
    <s v="ЭКО ЛЭНД ООО"/>
  </r>
  <r>
    <x v="9"/>
    <s v="В622НМ 198"/>
    <s v="НЭО АО"/>
    <s v="Площадка Парнас"/>
    <s v="ТКО"/>
    <n v="17740"/>
    <n v="11680"/>
    <n v="6060"/>
    <n v="16"/>
    <s v="ЭКО ЛЭНД ООО"/>
  </r>
  <r>
    <x v="9"/>
    <s v="Х942ММ 178"/>
    <s v="НЭО АО"/>
    <s v="Площадка Парнас"/>
    <s v="ТКО"/>
    <n v="19760"/>
    <n v="15420"/>
    <n v="4340"/>
    <n v="27"/>
    <s v="ЭКО ЛЭНД ООО"/>
  </r>
  <r>
    <x v="9"/>
    <s v="С 875 ВР 198"/>
    <s v="НЭО АО"/>
    <s v="Площадка Парнас"/>
    <s v="ТКО"/>
    <n v="19620"/>
    <n v="13920"/>
    <n v="5700"/>
    <n v="8"/>
    <s v="ЭКО ЛЭНД ООО"/>
  </r>
  <r>
    <x v="9"/>
    <s v="О812УТ 47"/>
    <s v="НЭО АО"/>
    <s v="Площадка Парнас"/>
    <s v="ТКО"/>
    <n v="19960"/>
    <n v="12040"/>
    <n v="7920"/>
    <n v="16"/>
    <s v="ЭКО ЛЭНД ООО"/>
  </r>
  <r>
    <x v="9"/>
    <s v="В594ВЕ 178"/>
    <s v="НЭО АО"/>
    <s v="Площадка Парнас"/>
    <s v="ТКО"/>
    <n v="17300"/>
    <n v="13100"/>
    <n v="4200"/>
    <n v="27"/>
    <s v="ЭКО ЛЭНД ООО"/>
  </r>
  <r>
    <x v="9"/>
    <s v="В 036 ОТ 198"/>
    <s v="НЭО АО"/>
    <s v="Площадка Парнас"/>
    <s v="ТКО"/>
    <n v="19860"/>
    <n v="12040"/>
    <n v="7820"/>
    <n v="16"/>
    <s v="ЭКО ЛЭНД ООО"/>
  </r>
  <r>
    <x v="9"/>
    <s v="К311ТК 198"/>
    <s v="НЭО АО"/>
    <s v="Площадка Парнас"/>
    <s v="ТКО"/>
    <n v="21820"/>
    <n v="15820"/>
    <n v="6000"/>
    <n v="27"/>
    <s v="ЭКО ЛЭНД ООО"/>
  </r>
  <r>
    <x v="9"/>
    <s v="М113ХХ 198"/>
    <s v="НЭО АО"/>
    <s v="Площадка Парнас"/>
    <s v="ТКО"/>
    <n v="13340"/>
    <n v="8280"/>
    <n v="5060"/>
    <n v="8"/>
    <s v="ЭКО ЛЭНД ООО"/>
  </r>
  <r>
    <x v="9"/>
    <s v="Р211АУ 198"/>
    <s v="НЭО АО"/>
    <s v="Площадка Парнас"/>
    <s v="ТКО"/>
    <n v="22180"/>
    <n v="14200"/>
    <n v="7980"/>
    <n v="16"/>
    <s v="ЭКО ЛЭНД ООО"/>
  </r>
  <r>
    <x v="9"/>
    <s v="О075УА 198"/>
    <s v="НЭО АО"/>
    <s v="Площадка Парнас"/>
    <s v="ТКО"/>
    <n v="21920"/>
    <n v="13660"/>
    <n v="8260"/>
    <n v="16"/>
    <s v="ЭКО ЛЭНД ООО"/>
  </r>
  <r>
    <x v="9"/>
    <s v="С 926 ЕТ 198"/>
    <s v="НЭО АО"/>
    <s v="Площадка Парнас"/>
    <s v="ТКО"/>
    <n v="18500"/>
    <n v="13800"/>
    <n v="4700"/>
    <n v="8"/>
    <s v="ЭКО ЛЭНД ООО"/>
  </r>
  <r>
    <x v="9"/>
    <s v="М 197 ХХ 198"/>
    <s v="НЭО АО"/>
    <s v="Площадка Парнас"/>
    <s v="ТКО"/>
    <n v="13500"/>
    <n v="8340"/>
    <n v="5160"/>
    <n v="8"/>
    <s v="ЭКО ЛЭНД ООО"/>
  </r>
  <r>
    <x v="9"/>
    <s v="М181ХХ 198"/>
    <s v="НЭО АО"/>
    <s v="Площадка Парнас"/>
    <s v="ТКО"/>
    <n v="13260"/>
    <n v="8420"/>
    <n v="4840"/>
    <n v="8"/>
    <s v="ЭКО ЛЭНД ООО"/>
  </r>
  <r>
    <x v="9"/>
    <s v="С 875 ВР 198"/>
    <s v="НЭО АО"/>
    <s v="Площадка Парнас"/>
    <s v="ТКО"/>
    <n v="19700"/>
    <n v="13840"/>
    <n v="5860"/>
    <n v="8"/>
    <s v="ЭКО ЛЭНД ООО"/>
  </r>
  <r>
    <x v="9"/>
    <s v="Р719ОН 198"/>
    <s v="НЭО АО"/>
    <s v="Площадка Парнас"/>
    <s v="ТКО"/>
    <n v="22480"/>
    <n v="15640"/>
    <n v="6840"/>
    <n v="22"/>
    <s v="ЭКО ЛЭНД ООО"/>
  </r>
  <r>
    <x v="9"/>
    <s v="О812УТ 47"/>
    <s v="НЭО АО"/>
    <s v="Площадка Парнас"/>
    <s v="ТКО"/>
    <n v="19600"/>
    <n v="12000"/>
    <n v="7600"/>
    <n v="16"/>
    <s v="ЭКО ЛЭНД ООО"/>
  </r>
  <r>
    <x v="9"/>
    <s v="Р057НР 198"/>
    <s v="НЭО АО"/>
    <s v="Площадка Парнас"/>
    <s v="ТКО"/>
    <n v="17120"/>
    <n v="12600"/>
    <n v="4520"/>
    <n v="16"/>
    <s v="ЭКО ЛЭНД ООО"/>
  </r>
  <r>
    <x v="10"/>
    <s v="Н914МЕ 198"/>
    <s v="НЭО АО"/>
    <s v="Площадка Парнас"/>
    <s v="ТКО"/>
    <n v="20900"/>
    <n v="13820"/>
    <n v="7080"/>
    <n v="16"/>
    <s v="ЭКО ЛЭНД ООО"/>
  </r>
  <r>
    <x v="10"/>
    <s v="Р788НО 198"/>
    <s v="НЭО АО"/>
    <s v="Площадка Парнас"/>
    <s v="ТКО"/>
    <n v="25580"/>
    <n v="15880"/>
    <n v="9700"/>
    <n v="22"/>
    <s v="ЭКО ЛЭНД ООО"/>
  </r>
  <r>
    <x v="10"/>
    <s v="Н741ОХ 198"/>
    <s v="НЭО АО"/>
    <s v="Площадка Парнас"/>
    <s v="ТКО"/>
    <n v="9640"/>
    <n v="8040"/>
    <n v="1600"/>
    <n v="8"/>
    <s v="ЭКО ЛЭНД ООО"/>
  </r>
  <r>
    <x v="10"/>
    <s v="О812УТ 47"/>
    <s v="НЭО АО"/>
    <s v="Площадка Парнас"/>
    <s v="ТКО"/>
    <n v="19080"/>
    <n v="12060"/>
    <n v="7020"/>
    <n v="16"/>
    <s v="ЭКО ЛЭНД ООО"/>
  </r>
  <r>
    <x v="10"/>
    <s v="Н247МН 198"/>
    <s v="НЭО АО"/>
    <s v="Площадка Парнас"/>
    <s v="ТКО"/>
    <n v="22020"/>
    <n v="13840"/>
    <n v="8180"/>
    <n v="14"/>
    <s v="ЭКО ЛЭНД ООО"/>
  </r>
  <r>
    <x v="10"/>
    <s v="О075УА 198"/>
    <s v="НЭО АО"/>
    <s v="Площадка Парнас"/>
    <s v="ТКО"/>
    <n v="21860"/>
    <n v="13660"/>
    <n v="8200"/>
    <n v="16"/>
    <s v="ЭКО ЛЭНД ООО"/>
  </r>
  <r>
    <x v="10"/>
    <s v="Р211АУ 198"/>
    <s v="НЭО АО"/>
    <s v="Площадка Парнас"/>
    <s v="ТКО"/>
    <n v="22200"/>
    <n v="14300"/>
    <n v="7900"/>
    <n v="16"/>
    <s v="ЭКО ЛЭНД ООО"/>
  </r>
  <r>
    <x v="10"/>
    <s v="В 036 ОТ 198"/>
    <s v="НЭО АО"/>
    <s v="Площадка Парнас"/>
    <s v="ТКО"/>
    <n v="19140"/>
    <n v="12060"/>
    <n v="7080"/>
    <n v="16"/>
    <s v="ЭКО ЛЭНД ООО"/>
  </r>
  <r>
    <x v="10"/>
    <s v="Н481МН 198"/>
    <s v="НЭО АО"/>
    <s v="Площадка Парнас"/>
    <s v="ТКО"/>
    <n v="20720"/>
    <n v="13020"/>
    <n v="7700"/>
    <n v="14"/>
    <s v="ЭКО ЛЭНД ООО"/>
  </r>
  <r>
    <x v="10"/>
    <s v="О075УА 198"/>
    <s v="НЭО АО"/>
    <s v="Площадка Парнас"/>
    <s v="ТКО"/>
    <n v="22460"/>
    <n v="13680"/>
    <n v="8780"/>
    <n v="16"/>
    <s v="ЭКО ЛЭНД ООО"/>
  </r>
  <r>
    <x v="10"/>
    <s v="О977ТТ 198"/>
    <s v="НЭО АО"/>
    <s v="Площадка Парнас"/>
    <s v="ТКО"/>
    <n v="20520"/>
    <n v="13660"/>
    <n v="6860"/>
    <n v="16"/>
    <s v="ЭКО ЛЭНД ООО"/>
  </r>
  <r>
    <x v="10"/>
    <s v="Р719ОН 198"/>
    <s v="НЭО АО"/>
    <s v="Площадка Парнас"/>
    <s v="ТКО"/>
    <n v="25860"/>
    <n v="15700"/>
    <n v="10160"/>
    <n v="22"/>
    <s v="ЭКО ЛЭНД ООО"/>
  </r>
  <r>
    <x v="10"/>
    <s v="Н274МН 198"/>
    <s v="НЭО АО"/>
    <s v="Площадка Парнас"/>
    <s v="ТКО"/>
    <n v="23360"/>
    <n v="13860"/>
    <n v="9500"/>
    <n v="16"/>
    <s v="ЭКО ЛЭНД ООО"/>
  </r>
  <r>
    <x v="10"/>
    <s v="В866ХК 198"/>
    <s v="НЭО АО"/>
    <s v="Площадка Парнас"/>
    <s v="ТКО"/>
    <n v="18860"/>
    <n v="11900"/>
    <n v="6960"/>
    <n v="16"/>
    <s v="ЭКО ЛЭНД ООО"/>
  </r>
  <r>
    <x v="10"/>
    <s v="Н481МН 198"/>
    <s v="НЭО АО"/>
    <s v="Площадка Парнас"/>
    <s v="ТКО"/>
    <n v="21240"/>
    <n v="12900"/>
    <n v="8340"/>
    <n v="14"/>
    <s v="ЭКО ЛЭНД ООО"/>
  </r>
  <r>
    <x v="0"/>
    <s v="В183ЕС 178"/>
    <s v="ЭКО ЛЭНД ООО"/>
    <s v="Площадка Парнас"/>
    <s v="ТКО"/>
    <n v="13180"/>
    <n v="10060"/>
    <n v="3120"/>
    <n v="12"/>
    <s v="Паркола"/>
  </r>
  <r>
    <x v="0"/>
    <s v="М605РМ 198"/>
    <s v="ЭКО ЛЭНД ООО"/>
    <s v="Площадка Парнас"/>
    <s v="ТКО"/>
    <n v="18280"/>
    <n v="13420"/>
    <n v="4860"/>
    <n v="12"/>
    <s v="Паркола"/>
  </r>
  <r>
    <x v="0"/>
    <s v="Х807ОХ 178"/>
    <s v="ЭКО ЛЭНД ООО"/>
    <s v="Площадка Парнас"/>
    <s v="ТКО"/>
    <n v="14320"/>
    <n v="9980"/>
    <n v="4340"/>
    <n v="12"/>
    <s v="Паркола"/>
  </r>
  <r>
    <x v="1"/>
    <s v="М605РМ 198"/>
    <s v="ЭКО ЛЭНД ООО"/>
    <s v="Площадка Парнас"/>
    <s v="ТКО"/>
    <n v="18500"/>
    <n v="13580"/>
    <n v="4920"/>
    <n v="12"/>
    <s v="Паркола"/>
  </r>
  <r>
    <x v="1"/>
    <s v="Х807ОХ 178"/>
    <s v="ЭКО ЛЭНД ООО"/>
    <s v="Площадка Парнас"/>
    <s v="ТКО"/>
    <n v="14280"/>
    <n v="9960"/>
    <n v="4320"/>
    <n v="12"/>
    <s v="Паркола"/>
  </r>
  <r>
    <x v="2"/>
    <s v="М605РМ 198"/>
    <s v="ЭКО ЛЭНД ООО"/>
    <s v="Площадка Парнас"/>
    <s v="ТКО"/>
    <n v="19560"/>
    <n v="13480"/>
    <n v="6080"/>
    <n v="12"/>
    <s v="Паркола"/>
  </r>
  <r>
    <x v="2"/>
    <s v="В183ЕС 178"/>
    <s v="ЭКО ЛЭНД ООО"/>
    <s v="Площадка Парнас"/>
    <s v="ТКО"/>
    <n v="14560"/>
    <n v="10060"/>
    <n v="4500"/>
    <n v="12"/>
    <s v="Паркола"/>
  </r>
  <r>
    <x v="3"/>
    <s v="М605РМ 198"/>
    <s v="ЭКО ЛЭНД ООО"/>
    <s v="Площадка Парнас"/>
    <s v="ТКО"/>
    <n v="18440"/>
    <n v="13460"/>
    <n v="4980"/>
    <n v="12"/>
    <s v="Паркола"/>
  </r>
  <r>
    <x v="3"/>
    <s v="Х807ОХ 178"/>
    <s v="ЭКО ЛЭНД ООО"/>
    <s v="Площадка Парнас"/>
    <s v="ТКО"/>
    <n v="13640"/>
    <n v="9920"/>
    <n v="3720"/>
    <n v="10"/>
    <s v="Паркола"/>
  </r>
  <r>
    <x v="3"/>
    <s v="В183ЕС 178"/>
    <s v="ЭКО ЛЭНД ООО"/>
    <s v="Площадка Парнас"/>
    <s v="ТКО"/>
    <n v="14400"/>
    <n v="10140"/>
    <n v="4260"/>
    <n v="12"/>
    <s v="Паркола"/>
  </r>
  <r>
    <x v="4"/>
    <s v="В183ЕС 178"/>
    <s v="ЭКО ЛЭНД ООО"/>
    <s v="Площадка Парнас"/>
    <s v="ТКО"/>
    <n v="13680"/>
    <n v="10100"/>
    <n v="3580"/>
    <n v="12"/>
    <s v="Паркола"/>
  </r>
  <r>
    <x v="4"/>
    <s v="М605РМ 198"/>
    <s v="ЭКО ЛЭНД ООО"/>
    <s v="Площадка Парнас"/>
    <s v="ТКО"/>
    <n v="19740"/>
    <n v="13400"/>
    <n v="6340"/>
    <n v="12"/>
    <s v="Паркола"/>
  </r>
  <r>
    <x v="5"/>
    <s v="В183ЕС 178"/>
    <s v="ЭКО ЛЭНД ООО"/>
    <s v="Площадка Парнас"/>
    <s v="ТКО"/>
    <n v="13180"/>
    <n v="10080"/>
    <n v="3100"/>
    <n v="12"/>
    <s v="Паркола"/>
  </r>
  <r>
    <x v="5"/>
    <s v="М605РМ 198"/>
    <s v="ЭКО ЛЭНД ООО"/>
    <s v="Площадка Парнас"/>
    <s v="ТКО"/>
    <n v="17880"/>
    <n v="13480"/>
    <n v="4400"/>
    <n v="12"/>
    <s v="Паркола"/>
  </r>
  <r>
    <x v="5"/>
    <s v="В183ЕС 178"/>
    <s v="ЭКО ЛЭНД ООО"/>
    <s v="Площадка Парнас"/>
    <s v="ТКО"/>
    <n v="12880"/>
    <n v="10080"/>
    <n v="2800"/>
    <n v="12"/>
    <s v="Паркола"/>
  </r>
  <r>
    <x v="6"/>
    <s v="Х807ОХ 178"/>
    <s v="ЭКО ЛЭНД ООО"/>
    <s v="Площадка Парнас"/>
    <s v="ТКО"/>
    <n v="13320"/>
    <n v="9960"/>
    <n v="3360"/>
    <n v="12"/>
    <s v="Паркола"/>
  </r>
  <r>
    <x v="6"/>
    <s v="М605РМ 198"/>
    <s v="ЭКО ЛЭНД ООО"/>
    <s v="Площадка Парнас"/>
    <s v="ТКО"/>
    <n v="19120"/>
    <n v="13460"/>
    <n v="5660"/>
    <n v="12"/>
    <s v="Паркола"/>
  </r>
  <r>
    <x v="6"/>
    <s v="В128ТС 178"/>
    <s v="ЭКО ЛЭНД ООО"/>
    <s v="Площадка Парнас"/>
    <s v="ТКО"/>
    <n v="13660"/>
    <n v="9620"/>
    <n v="4040"/>
    <n v="12"/>
    <s v="Паркола"/>
  </r>
  <r>
    <x v="7"/>
    <s v="М605РМ 198"/>
    <s v="ЭКО ЛЭНД ООО"/>
    <s v="Площадка Парнас"/>
    <s v="ТКО"/>
    <n v="17360"/>
    <n v="13500"/>
    <n v="3860"/>
    <n v="12"/>
    <s v="Паркола"/>
  </r>
  <r>
    <x v="7"/>
    <s v="Х807ОХ 178"/>
    <s v="ЭКО ЛЭНД ООО"/>
    <s v="Площадка Парнас"/>
    <s v="ТКО"/>
    <n v="15100"/>
    <n v="9900"/>
    <n v="5200"/>
    <n v="12"/>
    <s v="Паркола"/>
  </r>
  <r>
    <x v="7"/>
    <s v="В128ТС 178"/>
    <s v="ЭКО ЛЭНД ООО"/>
    <s v="Площадка Парнас"/>
    <s v="ТКО"/>
    <n v="13280"/>
    <n v="9580"/>
    <n v="3700"/>
    <n v="12"/>
    <s v="Паркола"/>
  </r>
  <r>
    <x v="7"/>
    <s v="М605РМ 198"/>
    <s v="ЭКО ЛЭНД ООО"/>
    <s v="Площадка Парнас"/>
    <s v="ТКО"/>
    <n v="16800"/>
    <n v="13440"/>
    <n v="3360"/>
    <n v="12"/>
    <s v="Паркола"/>
  </r>
  <r>
    <x v="8"/>
    <s v="М605РМ 198"/>
    <s v="ЭКО ЛЭНД ООО"/>
    <s v="Площадка Парнас"/>
    <s v="ТКО"/>
    <n v="17620"/>
    <n v="13500"/>
    <n v="4120"/>
    <n v="12"/>
    <s v="Паркола"/>
  </r>
  <r>
    <x v="8"/>
    <s v="В128ТС 178"/>
    <s v="ЭКО ЛЭНД ООО"/>
    <s v="Площадка Парнас"/>
    <s v="ТКО"/>
    <n v="13640"/>
    <n v="9560"/>
    <n v="4080"/>
    <n v="12"/>
    <s v="Паркола"/>
  </r>
  <r>
    <x v="9"/>
    <s v="М605РМ 198"/>
    <s v="ЭКО ЛЭНД ООО"/>
    <s v="Площадка Парнас"/>
    <s v="ТКО"/>
    <n v="18780"/>
    <n v="13560"/>
    <n v="5220"/>
    <n v="12"/>
    <s v="Паркола"/>
  </r>
  <r>
    <x v="9"/>
    <s v="В128ТС 178"/>
    <s v="ЭКО ЛЭНД ООО"/>
    <s v="Площадка Парнас"/>
    <s v="ТКО"/>
    <n v="13620"/>
    <n v="9560"/>
    <n v="4060"/>
    <n v="12"/>
    <s v="Паркола"/>
  </r>
  <r>
    <x v="10"/>
    <s v="В183ЕС 178"/>
    <s v="ЭКО ЛЭНД ООО"/>
    <s v="Площадка Парнас"/>
    <s v="ТКО"/>
    <n v="13780"/>
    <n v="10020"/>
    <n v="3760"/>
    <n v="12"/>
    <s v="Паркола"/>
  </r>
  <r>
    <x v="10"/>
    <s v="В128ТС 178"/>
    <s v="ЭКО ЛЭНД ООО"/>
    <s v="Площадка Парнас"/>
    <s v="ТКО"/>
    <n v="12460"/>
    <n v="9640"/>
    <n v="2820"/>
    <n v="12"/>
    <s v="Паркола"/>
  </r>
  <r>
    <x v="10"/>
    <s v="М605РМ 198"/>
    <s v="ЭКО ЛЭНД ООО"/>
    <s v="Площадка Парнас"/>
    <s v="ТКО"/>
    <n v="19420"/>
    <n v="13440"/>
    <n v="5980"/>
    <n v="12"/>
    <s v="Паркола"/>
  </r>
  <r>
    <x v="10"/>
    <s v="В128ТС 178"/>
    <s v="ЭКО ЛЭНД ООО"/>
    <s v="Площадка Парнас"/>
    <s v="ТКО"/>
    <n v="11920"/>
    <n v="9540"/>
    <n v="2380"/>
    <n v="12"/>
    <s v="Паркол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s v="08:12"/>
    <s v="ПетроВаст"/>
    <s v="*ЭкоПлант Парнас ЭЛЭНД 24"/>
    <s v="Автомобиль специальный РГ-37 А 844 ЕС 147"/>
    <n v="70"/>
    <n v="24260"/>
    <n v="24200"/>
  </r>
  <r>
    <x v="0"/>
    <s v="16:10"/>
    <s v="ПетроВаст"/>
    <s v="*ЭкоПлант Парнас ЭЛЭНД 24"/>
    <s v="Автомобиль специальный РГ-37 А 844 ЕС 147"/>
    <n v="70"/>
    <n v="28480"/>
    <n v="28620"/>
  </r>
  <r>
    <x v="0"/>
    <s v="15:34"/>
    <s v="Автоуборка ООО"/>
    <s v="*ЭкоПлант Парнас ЭЛЭНД 24"/>
    <s v="С 019 ТС 98"/>
    <n v="62"/>
    <n v="20620"/>
    <n v="20420"/>
  </r>
  <r>
    <x v="0"/>
    <s v="10:19"/>
    <s v="Автоуборка ООО"/>
    <s v="*ЭкоПлант Парнас ЭЛЭНД 24"/>
    <s v="С 019 ТС 98"/>
    <n v="62"/>
    <n v="21620"/>
    <n v="21660"/>
  </r>
  <r>
    <x v="0"/>
    <s v="08:23"/>
    <s v="Автоуборка ООО"/>
    <s v="*ЭкоПлант Парнас ЭЛЭНД 24"/>
    <s v="В 978 ТМ 178"/>
    <n v="62"/>
    <n v="23040"/>
    <n v="22900"/>
  </r>
  <r>
    <x v="0"/>
    <m/>
    <s v="Автоуборка ООО"/>
    <s v="*ЭкоПлант Парнас ЭЛЭНД 24"/>
    <s v="В 978 ТМ 178"/>
    <n v="62"/>
    <n v="25660"/>
    <n v="25500"/>
  </r>
  <r>
    <x v="1"/>
    <m/>
    <s v="АЛЬЯНС СЕРВИС ООО"/>
    <s v="*ЭкоПлант Парнас ЭЛЭНД 24"/>
    <s v="Х 942 ТУ 178"/>
    <n v="70"/>
    <n v="24320"/>
    <n v="24340"/>
  </r>
  <r>
    <x v="1"/>
    <m/>
    <s v="АЛЬЯНС СЕРВИС ООО"/>
    <s v="*ЭкоПлант Парнас ЭЛЭНД 24"/>
    <s v="К 483 РВ 198"/>
    <n v="70"/>
    <n v="22820"/>
    <n v="22820"/>
  </r>
  <r>
    <x v="1"/>
    <m/>
    <s v="АЛЬЯНС СЕРВИС ООО"/>
    <s v="*ЭкоПлант Парнас ЭЛЭНД 24"/>
    <s v="К 483 РВ 198"/>
    <n v="70"/>
    <n v="23140"/>
    <n v="23180"/>
  </r>
  <r>
    <x v="1"/>
    <m/>
    <s v="АЛЬЯНС СЕРВИС ООО"/>
    <s v="*ЭкоПлант Парнас ЭЛЭНД 24"/>
    <s v="К 483 РВ 198"/>
    <n v="70"/>
    <n v="23400"/>
    <n v="23460"/>
  </r>
  <r>
    <x v="1"/>
    <m/>
    <s v="АЛЬЯНС СЕРВИС ООО"/>
    <s v="*ЭкоПлант Парнас ЭЛЭНД 24"/>
    <s v="К 483 РВ 198"/>
    <n v="70"/>
    <n v="23340"/>
    <n v="23460"/>
  </r>
  <r>
    <x v="2"/>
    <s v="16:48"/>
    <s v="АЛЬЯНС СЕРВИС ООО"/>
    <s v="*ЭкоПлант Парнас ЭЛЭНД 24"/>
    <s v="К 483 РВ 198"/>
    <n v="70"/>
    <n v="21340"/>
    <n v="21540"/>
  </r>
  <r>
    <x v="2"/>
    <s v="12:39"/>
    <s v="АЛЬЯНС СЕРВИС ООО"/>
    <s v="*ЭкоПлант Парнас ЭЛЭНД 24"/>
    <s v="К 483 РВ 198"/>
    <n v="70"/>
    <n v="23660"/>
    <n v="23360"/>
  </r>
  <r>
    <x v="2"/>
    <s v="21:20"/>
    <s v="АЛЬЯНС СЕРВИС ООО"/>
    <s v="*ЭкоПлант Парнас ЭЛЭНД 24"/>
    <s v="К 483 РВ 198"/>
    <n v="70"/>
    <n v="24620"/>
    <n v="24640"/>
  </r>
  <r>
    <x v="2"/>
    <s v="14:21"/>
    <s v="АЛЬЯНС СЕРВИС ООО"/>
    <s v="*ЭкоПлант Парнас ЭЛЭНД 24"/>
    <s v="Х 942 ТУ 178"/>
    <n v="70"/>
    <n v="20660"/>
    <n v="20020"/>
  </r>
  <r>
    <x v="3"/>
    <s v="15:12"/>
    <s v="ПетроВаст"/>
    <s v="*ЭкоПлант Парнас ЭЛЭНД 24"/>
    <s v="Автомобиль специальный О 967 ТХ 47"/>
    <n v="70"/>
    <n v="23680"/>
    <n v="23660"/>
  </r>
  <r>
    <x v="3"/>
    <m/>
    <s v="АЛЬЯНС СЕРВИС ООО"/>
    <s v="*ЭкоПлант Парнас ЭЛЭНД 24"/>
    <s v="К 483 РВ 198"/>
    <n v="70"/>
    <n v="27880"/>
    <n v="27600"/>
  </r>
  <r>
    <x v="3"/>
    <s v="08:46"/>
    <s v="АЛЬЯНС СЕРВИС ООО"/>
    <s v="*ЭкоПлант Парнас ЭЛЭНД 24"/>
    <s v="Х 687 СУ 178"/>
    <n v="70"/>
    <n v="25320"/>
    <n v="25380"/>
  </r>
  <r>
    <x v="3"/>
    <s v="11:51"/>
    <s v="АЛЬЯНС СЕРВИС ООО"/>
    <s v="*ЭкоПлант Парнас ЭЛЭНД 24"/>
    <s v="Х 689 СУ 178"/>
    <n v="70"/>
    <n v="25100"/>
    <n v="25060"/>
  </r>
  <r>
    <x v="3"/>
    <s v="01:08"/>
    <s v="АЛЬЯНС СЕРВИС ООО"/>
    <s v="*ЭкоПлант Парнас ЭЛЭНД 24"/>
    <s v="К 483 РВ 198"/>
    <n v="70"/>
    <n v="29080"/>
    <n v="29080"/>
  </r>
  <r>
    <x v="4"/>
    <s v="17:30"/>
    <s v="АЛЬЯНС СЕРВИС ООО"/>
    <s v="*ЭкоПлант Парнас ЭЛЭНД 24"/>
    <s v="К 483 РВ 198"/>
    <n v="70"/>
    <n v="25080"/>
    <n v="25000"/>
  </r>
  <r>
    <x v="4"/>
    <s v="09:50"/>
    <s v="АЛЬЯНС СЕРВИС ООО"/>
    <s v="*ЭкоПлант Парнас ЭЛЭНД 24"/>
    <s v="Х 689 СУ 178"/>
    <n v="70"/>
    <n v="20500"/>
    <n v="20580"/>
  </r>
  <r>
    <x v="4"/>
    <s v="16:20"/>
    <s v="АЛЬЯНС СЕРВИС ООО"/>
    <s v="*ЭкоПлант Парнас ЭЛЭНД 24"/>
    <s v="Х 689 СУ 178"/>
    <n v="70"/>
    <n v="25240"/>
    <n v="25460"/>
  </r>
  <r>
    <x v="4"/>
    <s v="13:10"/>
    <s v="АЛЬЯНС СЕРВИС ООО"/>
    <s v="*ЭкоПлант Парнас ЭЛЭНД 24"/>
    <s v="В 942 ХУ 178"/>
    <n v="70"/>
    <n v="22240"/>
    <n v="22020"/>
  </r>
  <r>
    <x v="5"/>
    <m/>
    <s v="ПетроВаст"/>
    <s v="*ЭкоПлант Парнас ЭЛЭНД 24"/>
    <s v="Автомобиль самопогрузчик О 682 СМ 47"/>
    <n v="70"/>
    <n v="23920"/>
    <n v="23960"/>
  </r>
  <r>
    <x v="5"/>
    <m/>
    <s v="ПетроВаст"/>
    <s v="*ЭкоПлант Парнас ЭЛЭНД 24"/>
    <s v="Автомобиль самопогрузчик О 682 СМ 47"/>
    <n v="70"/>
    <n v="24280"/>
    <n v="24220"/>
  </r>
  <r>
    <x v="5"/>
    <m/>
    <s v="АЛЬЯНС СЕРВИС ООО"/>
    <s v="*ЭкоПлант Парнас ЭЛЭНД 24"/>
    <s v="Х 689 СУ 178"/>
    <n v="70"/>
    <n v="24400"/>
    <n v="24400"/>
  </r>
  <r>
    <x v="5"/>
    <m/>
    <s v="АЛЬЯНС СЕРВИС ООО"/>
    <s v="*ЭкоПлант Парнас ЭЛЭНД 24"/>
    <s v="Х 942 ТУ 178"/>
    <n v="70"/>
    <n v="25440"/>
    <n v="25200"/>
  </r>
  <r>
    <x v="6"/>
    <s v="21:02"/>
    <s v="ПетроВаст"/>
    <s v="*ЭкоПлант Парнас ЭЛЭНД 24"/>
    <s v="Скания О 911 РТ 47  АС-20С (63374А)"/>
    <n v="70"/>
    <n v="22940"/>
    <n v="22620"/>
  </r>
  <r>
    <x v="6"/>
    <s v="10:35"/>
    <s v="ПетроВаст"/>
    <s v="*ЭкоПлант Парнас ЭЛЭНД 24"/>
    <s v="Скания О 911 РТ 47  АС-20С (63374А)"/>
    <n v="70"/>
    <n v="22900"/>
    <n v="22960"/>
  </r>
  <r>
    <x v="6"/>
    <s v="16:48"/>
    <s v="ПетроВаст"/>
    <s v="*ЭкоПлант Парнас ЭЛЭНД 24"/>
    <s v="Скания О 911 РТ 47  АС-20С (63374А)"/>
    <n v="70"/>
    <n v="23200"/>
    <n v="23440"/>
  </r>
  <r>
    <x v="6"/>
    <s v="10:56"/>
    <s v="ПетроВаст"/>
    <s v="*ЭкоПлант Парнас ЭЛЭНД 24"/>
    <s v="Автомобиль самопогрузчик О 682 СМ 47"/>
    <n v="70"/>
    <n v="24040"/>
    <n v="23800"/>
  </r>
  <r>
    <x v="6"/>
    <s v="17:56"/>
    <s v="ПетроВаст"/>
    <s v="*ЭкоПлант Парнас ЭЛЭНД 24"/>
    <s v="Автомобиль самопогрузчик О 682 СМ 47"/>
    <n v="70"/>
    <n v="26320"/>
    <n v="26540"/>
  </r>
  <r>
    <x v="6"/>
    <m/>
    <s v="АЛЬЯНС СЕРВИС ООО"/>
    <s v="*ЭкоПлант Парнас ЭЛЭНД 24"/>
    <s v="К 483 РВ 198"/>
    <n v="70"/>
    <n v="20980"/>
    <n v="20980"/>
  </r>
  <r>
    <x v="6"/>
    <m/>
    <s v="АЛЬЯНС СЕРВИС ООО"/>
    <s v="*ЭкоПлант Парнас ЭЛЭНД 24"/>
    <s v="К 483 РВ 198"/>
    <n v="70"/>
    <n v="25020"/>
    <n v="24460"/>
  </r>
  <r>
    <x v="6"/>
    <s v="10:15"/>
    <s v="АЛЬЯНС СЕРВИС ООО"/>
    <s v="*ЭкоПлант Парнас ЭЛЭНД 24"/>
    <s v="Х 689 СУ 178"/>
    <n v="70"/>
    <n v="22800"/>
    <n v="22520"/>
  </r>
  <r>
    <x v="7"/>
    <s v="06:24"/>
    <s v="ПетроВаст"/>
    <s v="*ЭкоПлант Парнас ЭЛЭНД 24"/>
    <s v="Автомобиль самопогрузчик О 682 СМ 47"/>
    <n v="70"/>
    <n v="23940"/>
    <n v="23940"/>
  </r>
  <r>
    <x v="7"/>
    <s v="10:21"/>
    <s v="АЛЬЯНС СЕРВИС ООО"/>
    <s v="*ЭкоПлант Парнас ЭЛЭНД 24"/>
    <s v="Х 689 СУ 178"/>
    <n v="70"/>
    <n v="23100"/>
    <n v="23500"/>
  </r>
  <r>
    <x v="7"/>
    <s v="14:41"/>
    <s v="АЛЬЯНС СЕРВИС ООО"/>
    <s v="*ЭкоПлант Парнас ЭЛЭНД 24"/>
    <s v="Х 689 СУ 178"/>
    <n v="70"/>
    <n v="26440"/>
    <n v="26340"/>
  </r>
  <r>
    <x v="7"/>
    <s v="14:27"/>
    <s v="АЛЬЯНС СЕРВИС ООО"/>
    <s v="*ЭкоПлант Парнас ЭЛЭНД 24"/>
    <s v="К 483 РВ 198"/>
    <n v="70"/>
    <n v="23300"/>
    <n v="22780"/>
  </r>
  <r>
    <x v="7"/>
    <s v="18:28"/>
    <s v="АЛЬЯНС СЕРВИС ООО"/>
    <s v="*ЭкоПлант Парнас ЭЛЭНД 24"/>
    <s v="К 483 РВ 198"/>
    <n v="70"/>
    <n v="25740"/>
    <n v="25420"/>
  </r>
  <r>
    <x v="8"/>
    <m/>
    <s v="ПетроВаст"/>
    <s v="*ЭкоПлант Парнас ЭЛЭНД 24"/>
    <s v="Автомобиль самопогрузчик О 682 СМ 47"/>
    <n v="70"/>
    <n v="20840"/>
    <n v="20860"/>
  </r>
  <r>
    <x v="8"/>
    <m/>
    <s v="ПетроВаст"/>
    <s v="*ЭкоПлант Парнас ЭЛЭНД 24"/>
    <s v="Автомобиль самопогрузчик О 682 СМ 47"/>
    <n v="70"/>
    <n v="21580"/>
    <n v="21140"/>
  </r>
  <r>
    <x v="8"/>
    <m/>
    <s v="ПетроВаст"/>
    <s v="*ЭкоПлант Парнас ЭЛЭНД 24"/>
    <s v="Автомобиль самопогрузчик О 682 СМ 47"/>
    <n v="70"/>
    <n v="23440"/>
    <n v="23340"/>
  </r>
  <r>
    <x v="8"/>
    <m/>
    <s v="АЛЬЯНС СЕРВИС ООО"/>
    <s v="*ЭкоПлант Парнас ЭЛЭНД 24"/>
    <s v="Х 821 РВ 178"/>
    <n v="70"/>
    <n v="22160"/>
    <n v="21300"/>
  </r>
  <r>
    <x v="8"/>
    <m/>
    <s v="АЛЬЯНС СЕРВИС ООО"/>
    <s v="*ЭкоПлант Парнас ЭЛЭНД 24"/>
    <s v="Х 821 РВ 178"/>
    <n v="70"/>
    <n v="22880"/>
    <n v="22880"/>
  </r>
  <r>
    <x v="8"/>
    <m/>
    <s v="АЛЬЯНС СЕРВИС ООО"/>
    <s v="*ЭкоПлант Парнас ЭЛЭНД 24"/>
    <s v="Х 689 СУ 178"/>
    <n v="70"/>
    <n v="22400"/>
    <n v="22760"/>
  </r>
  <r>
    <x v="9"/>
    <s v="08:00"/>
    <s v="ПетроВаст"/>
    <s v="*ЭкоПлант Парнас ЭЛЭНД 24"/>
    <s v="Автомобиль самопогрузчик О 682 СМ 47"/>
    <n v="70"/>
    <n v="20840"/>
    <n v="20700"/>
  </r>
  <r>
    <x v="9"/>
    <s v="13:09"/>
    <s v="ПетроВаст"/>
    <s v="*ЭкоПлант Парнас ЭЛЭНД 24"/>
    <s v="Автомобиль самопогрузчик О 682 СМ 47"/>
    <n v="70"/>
    <n v="22300"/>
    <n v="22200"/>
  </r>
  <r>
    <x v="9"/>
    <s v="20:15"/>
    <s v="ПетроВаст"/>
    <s v="*ЭкоПлант Парнас ЭЛЭНД 24"/>
    <s v="Автомобиль самопогрузчик О 682 СМ 47"/>
    <n v="70"/>
    <n v="22460"/>
    <n v="22260"/>
  </r>
  <r>
    <x v="9"/>
    <s v="14:57"/>
    <s v="АЛЬЯНС СЕРВИС ООО"/>
    <s v="*ЭкоПлант Парнас ЭЛЭНД 24"/>
    <s v="Х 689 СУ 178"/>
    <n v="70"/>
    <n v="21600"/>
    <n v="219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4EDD47-913D-4726-9F3A-D2F5BAF5156D}" name="Сводная таблица9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>
  <location ref="A3:B15" firstHeaderRow="1" firstDataRow="1" firstDataCol="1"/>
  <pivotFields count="10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Количество по полю ТС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B552E-CED9-4897-AFAE-FBED3AE87520}" name="Сводная таблица10" cacheId="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>
  <location ref="A3:B14" firstHeaderRow="1" firstDataRow="1" firstDataCol="1"/>
  <pivotFields count="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Количество по полю ТС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41"/>
  <sheetViews>
    <sheetView workbookViewId="0">
      <selection activeCell="L19" sqref="L19"/>
    </sheetView>
  </sheetViews>
  <sheetFormatPr defaultRowHeight="14.4" x14ac:dyDescent="0.3"/>
  <cols>
    <col min="1" max="1" width="40" bestFit="1" customWidth="1"/>
    <col min="3" max="3" width="10.33203125" bestFit="1" customWidth="1"/>
    <col min="6" max="6" width="10.33203125" bestFit="1" customWidth="1"/>
    <col min="11" max="11" width="10.33203125" bestFit="1" customWidth="1"/>
    <col min="12" max="12" width="16" customWidth="1"/>
  </cols>
  <sheetData>
    <row r="1" spans="1:11" ht="21" x14ac:dyDescent="0.4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1" x14ac:dyDescent="0.3">
      <c r="A2" s="59" t="s">
        <v>1</v>
      </c>
      <c r="B2" s="60" t="s">
        <v>27</v>
      </c>
      <c r="C2" s="60"/>
      <c r="D2" s="60"/>
      <c r="E2" s="60"/>
      <c r="F2" s="60"/>
      <c r="G2" s="60"/>
      <c r="H2" s="60"/>
      <c r="I2" s="60"/>
      <c r="J2" s="60"/>
      <c r="K2" s="1"/>
    </row>
    <row r="3" spans="1:11" ht="72" x14ac:dyDescent="0.3">
      <c r="A3" s="59"/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3">
      <c r="A4" s="4">
        <v>1</v>
      </c>
      <c r="B4" s="4">
        <v>2</v>
      </c>
      <c r="C4" s="5">
        <v>3</v>
      </c>
      <c r="D4" s="6">
        <v>4</v>
      </c>
      <c r="E4" s="6">
        <v>5</v>
      </c>
      <c r="F4" s="7">
        <v>6</v>
      </c>
      <c r="G4" s="4">
        <v>7</v>
      </c>
      <c r="H4" s="4">
        <v>8</v>
      </c>
      <c r="I4" s="4">
        <v>9</v>
      </c>
      <c r="J4" s="8">
        <v>10</v>
      </c>
      <c r="K4" s="8">
        <v>11</v>
      </c>
    </row>
    <row r="5" spans="1:11" x14ac:dyDescent="0.3">
      <c r="A5" s="26">
        <v>45382</v>
      </c>
      <c r="B5" s="4" t="s">
        <v>12</v>
      </c>
      <c r="C5" s="5">
        <v>0</v>
      </c>
      <c r="D5" s="6">
        <v>0</v>
      </c>
      <c r="E5" s="6">
        <v>0</v>
      </c>
      <c r="F5" s="7">
        <v>0</v>
      </c>
      <c r="G5" s="4">
        <v>0</v>
      </c>
      <c r="H5" s="4">
        <v>0</v>
      </c>
      <c r="I5" s="4">
        <v>0</v>
      </c>
      <c r="J5" s="27">
        <v>0</v>
      </c>
      <c r="K5" s="8">
        <v>0</v>
      </c>
    </row>
    <row r="6" spans="1:11" x14ac:dyDescent="0.3">
      <c r="A6" s="9">
        <v>45413</v>
      </c>
      <c r="B6" s="11" t="s">
        <v>12</v>
      </c>
      <c r="C6" s="53">
        <f>'Сводная Ввоз'!B2</f>
        <v>130.44</v>
      </c>
      <c r="D6" s="12">
        <f>'Кол-во рейсов ввоз'!C4</f>
        <v>20</v>
      </c>
      <c r="E6" s="13">
        <f>C6/D6</f>
        <v>6.5220000000000002</v>
      </c>
      <c r="F6" s="14">
        <f>'Сводная Вывоз'!B2</f>
        <v>124.78</v>
      </c>
      <c r="G6" s="15">
        <f>'Кол-во рейсов вывоз'!C4</f>
        <v>6</v>
      </c>
      <c r="H6" s="16">
        <f>F6/G6</f>
        <v>20.796666666666667</v>
      </c>
      <c r="I6" s="16">
        <f>C6-F6</f>
        <v>5.6599999999999966</v>
      </c>
      <c r="J6" s="10">
        <f>J5+C6-F6</f>
        <v>5.6599999999999966</v>
      </c>
      <c r="K6" s="17">
        <f>K5+C6-F6</f>
        <v>5.6599999999999966</v>
      </c>
    </row>
    <row r="7" spans="1:11" x14ac:dyDescent="0.3">
      <c r="A7" s="9">
        <v>45414</v>
      </c>
      <c r="B7" s="11" t="s">
        <v>12</v>
      </c>
      <c r="C7" s="53">
        <f>'Сводная Ввоз'!B3</f>
        <v>130.24</v>
      </c>
      <c r="D7" s="12">
        <f>'Кол-во рейсов ввоз'!C5</f>
        <v>24</v>
      </c>
      <c r="E7" s="13">
        <f>C7/D7</f>
        <v>5.4266666666666667</v>
      </c>
      <c r="F7" s="14">
        <f>'Сводная Вывоз'!B3</f>
        <v>134.32</v>
      </c>
      <c r="G7" s="15">
        <f>'Кол-во рейсов вывоз'!C5</f>
        <v>5</v>
      </c>
      <c r="H7" s="16">
        <f t="shared" ref="H7:H35" si="0">F7/G7</f>
        <v>26.863999999999997</v>
      </c>
      <c r="I7" s="16">
        <f t="shared" ref="I7:I34" si="1">C7-F7</f>
        <v>-4.0799999999999841</v>
      </c>
      <c r="J7" s="10">
        <f>J6+C7-F7</f>
        <v>1.5800000000000125</v>
      </c>
      <c r="K7" s="17">
        <f t="shared" ref="K7:K37" si="2">K6+C7-F7</f>
        <v>1.5800000000000125</v>
      </c>
    </row>
    <row r="8" spans="1:11" x14ac:dyDescent="0.3">
      <c r="A8" s="9">
        <v>45415</v>
      </c>
      <c r="B8" s="11" t="s">
        <v>12</v>
      </c>
      <c r="C8" s="53">
        <f>'Сводная Ввоз'!B4</f>
        <v>130.13999999999999</v>
      </c>
      <c r="D8" s="12">
        <f>'Кол-во рейсов ввоз'!C6</f>
        <v>25</v>
      </c>
      <c r="E8" s="13">
        <f>C8/D8</f>
        <v>5.2055999999999996</v>
      </c>
      <c r="F8" s="14">
        <f>'Сводная Вывоз'!B4</f>
        <v>114.58</v>
      </c>
      <c r="G8" s="15">
        <f>'Кол-во рейсов вывоз'!C6</f>
        <v>4</v>
      </c>
      <c r="H8" s="16">
        <f t="shared" si="0"/>
        <v>28.645</v>
      </c>
      <c r="I8" s="16">
        <f t="shared" si="1"/>
        <v>15.559999999999988</v>
      </c>
      <c r="J8" s="10">
        <f t="shared" ref="J8:J34" si="3">J7+C8-F8</f>
        <v>17.14</v>
      </c>
      <c r="K8" s="17">
        <f t="shared" si="2"/>
        <v>17.14</v>
      </c>
    </row>
    <row r="9" spans="1:11" x14ac:dyDescent="0.3">
      <c r="A9" s="9">
        <v>45416</v>
      </c>
      <c r="B9" s="11" t="s">
        <v>12</v>
      </c>
      <c r="C9" s="53">
        <f>'Сводная Ввоз'!B5</f>
        <v>115.04</v>
      </c>
      <c r="D9" s="12">
        <f>'Кол-во рейсов ввоз'!C7</f>
        <v>19</v>
      </c>
      <c r="E9" s="13">
        <f>C9/D9</f>
        <v>6.0547368421052639</v>
      </c>
      <c r="F9" s="14">
        <f>'Сводная Вывоз'!B5</f>
        <v>105.9</v>
      </c>
      <c r="G9" s="15">
        <f>'Кол-во рейсов вывоз'!C7</f>
        <v>5</v>
      </c>
      <c r="H9" s="16">
        <f t="shared" si="0"/>
        <v>21.18</v>
      </c>
      <c r="I9" s="16">
        <f t="shared" si="1"/>
        <v>9.14</v>
      </c>
      <c r="J9" s="10">
        <f>J8+C9-F9</f>
        <v>26.28</v>
      </c>
      <c r="K9" s="17">
        <f t="shared" si="2"/>
        <v>26.28</v>
      </c>
    </row>
    <row r="10" spans="1:11" x14ac:dyDescent="0.3">
      <c r="A10" s="9">
        <v>45417</v>
      </c>
      <c r="B10" s="11" t="s">
        <v>12</v>
      </c>
      <c r="C10" s="53">
        <f>'Сводная Ввоз'!B6</f>
        <v>115.04</v>
      </c>
      <c r="D10" s="12">
        <f>'Кол-во рейсов ввоз'!C8</f>
        <v>22</v>
      </c>
      <c r="E10" s="13">
        <f t="shared" ref="E10:E34" si="4">C10/D10</f>
        <v>5.2290909090909095</v>
      </c>
      <c r="F10" s="14">
        <f>'Сводная Вывоз'!B6</f>
        <v>94.88</v>
      </c>
      <c r="G10" s="15">
        <f>'Кол-во рейсов вывоз'!C8</f>
        <v>4</v>
      </c>
      <c r="H10" s="16">
        <f t="shared" si="0"/>
        <v>23.72</v>
      </c>
      <c r="I10" s="16">
        <f t="shared" si="1"/>
        <v>20.160000000000011</v>
      </c>
      <c r="J10" s="10">
        <f t="shared" si="3"/>
        <v>46.44</v>
      </c>
      <c r="K10" s="17">
        <f t="shared" si="2"/>
        <v>46.44</v>
      </c>
    </row>
    <row r="11" spans="1:11" x14ac:dyDescent="0.3">
      <c r="A11" s="9">
        <v>45418</v>
      </c>
      <c r="B11" s="11" t="s">
        <v>12</v>
      </c>
      <c r="C11" s="53">
        <f>'Сводная Ввоз'!B7</f>
        <v>122.74</v>
      </c>
      <c r="D11" s="12">
        <f>'Кол-во рейсов ввоз'!C9</f>
        <v>23</v>
      </c>
      <c r="E11" s="13">
        <f>C11/D11</f>
        <v>5.3365217391304345</v>
      </c>
      <c r="F11" s="14">
        <f>'Сводная Вывоз'!B7</f>
        <v>120</v>
      </c>
      <c r="G11" s="15">
        <f>'Кол-во рейсов вывоз'!C9</f>
        <v>4</v>
      </c>
      <c r="H11" s="16">
        <f t="shared" si="0"/>
        <v>30</v>
      </c>
      <c r="I11" s="16">
        <f t="shared" si="1"/>
        <v>2.7399999999999949</v>
      </c>
      <c r="J11" s="10">
        <f t="shared" si="3"/>
        <v>49.180000000000007</v>
      </c>
      <c r="K11" s="17">
        <f t="shared" si="2"/>
        <v>49.180000000000007</v>
      </c>
    </row>
    <row r="12" spans="1:11" x14ac:dyDescent="0.3">
      <c r="A12" s="9">
        <v>45419</v>
      </c>
      <c r="B12" s="11" t="s">
        <v>12</v>
      </c>
      <c r="C12" s="53">
        <f>'Сводная Ввоз'!B8</f>
        <v>115.26</v>
      </c>
      <c r="D12" s="12">
        <f>'Кол-во рейсов ввоз'!C10</f>
        <v>22</v>
      </c>
      <c r="E12" s="13">
        <f t="shared" si="4"/>
        <v>5.2390909090909092</v>
      </c>
      <c r="F12" s="14">
        <f>'Сводная Вывоз'!B8</f>
        <v>94.28</v>
      </c>
      <c r="G12" s="15">
        <f>'Кол-во рейсов вывоз'!C10</f>
        <v>8</v>
      </c>
      <c r="H12" s="16">
        <f t="shared" si="0"/>
        <v>11.785</v>
      </c>
      <c r="I12" s="16">
        <f t="shared" si="1"/>
        <v>20.980000000000004</v>
      </c>
      <c r="J12" s="10">
        <f t="shared" si="3"/>
        <v>70.16</v>
      </c>
      <c r="K12" s="17">
        <f>K11+C12-F12</f>
        <v>70.16</v>
      </c>
    </row>
    <row r="13" spans="1:11" x14ac:dyDescent="0.3">
      <c r="A13" s="9">
        <v>45420</v>
      </c>
      <c r="B13" s="11" t="s">
        <v>12</v>
      </c>
      <c r="C13" s="53">
        <f>'Сводная Ввоз'!B9</f>
        <v>115.42</v>
      </c>
      <c r="D13" s="12">
        <f>'Кол-во рейсов ввоз'!C11</f>
        <v>25</v>
      </c>
      <c r="E13" s="13">
        <f t="shared" si="4"/>
        <v>4.6168000000000005</v>
      </c>
      <c r="F13" s="14">
        <f>'Сводная Вывоз'!B9</f>
        <v>99.88</v>
      </c>
      <c r="G13" s="15">
        <f>'Кол-во рейсов вывоз'!C11</f>
        <v>5</v>
      </c>
      <c r="H13" s="16">
        <f t="shared" si="0"/>
        <v>19.975999999999999</v>
      </c>
      <c r="I13" s="16">
        <f t="shared" si="1"/>
        <v>15.540000000000006</v>
      </c>
      <c r="J13" s="10">
        <f t="shared" si="3"/>
        <v>85.699999999999989</v>
      </c>
      <c r="K13" s="17">
        <f t="shared" si="2"/>
        <v>85.699999999999989</v>
      </c>
    </row>
    <row r="14" spans="1:11" x14ac:dyDescent="0.3">
      <c r="A14" s="9">
        <v>45421</v>
      </c>
      <c r="B14" s="11" t="s">
        <v>12</v>
      </c>
      <c r="C14" s="53">
        <f>'Сводная Ввоз'!B10</f>
        <v>115.14</v>
      </c>
      <c r="D14" s="12">
        <f>'Кол-во рейсов ввоз'!C12</f>
        <v>19</v>
      </c>
      <c r="E14" s="13">
        <f t="shared" si="4"/>
        <v>6.06</v>
      </c>
      <c r="F14" s="14">
        <f>'Сводная Вывоз'!B10</f>
        <v>101.16</v>
      </c>
      <c r="G14" s="15">
        <f>'Кол-во рейсов вывоз'!C12</f>
        <v>6</v>
      </c>
      <c r="H14" s="16">
        <f t="shared" si="0"/>
        <v>16.86</v>
      </c>
      <c r="I14" s="16">
        <f>C14-F14</f>
        <v>13.980000000000004</v>
      </c>
      <c r="J14" s="10">
        <f t="shared" si="3"/>
        <v>99.679999999999978</v>
      </c>
      <c r="K14" s="17">
        <f t="shared" si="2"/>
        <v>99.679999999999978</v>
      </c>
    </row>
    <row r="15" spans="1:11" x14ac:dyDescent="0.3">
      <c r="A15" s="9">
        <v>45422</v>
      </c>
      <c r="B15" s="11" t="s">
        <v>12</v>
      </c>
      <c r="C15" s="53">
        <f>'Сводная Ввоз'!B11</f>
        <v>115.18</v>
      </c>
      <c r="D15" s="12">
        <f>'Кол-во рейсов ввоз'!C13</f>
        <v>22</v>
      </c>
      <c r="E15" s="13">
        <f t="shared" si="4"/>
        <v>5.2354545454545454</v>
      </c>
      <c r="F15" s="14">
        <f>'Сводная Вывоз'!B11</f>
        <v>100.66</v>
      </c>
      <c r="G15" s="15">
        <f>'Кол-во рейсов вывоз'!C13</f>
        <v>4</v>
      </c>
      <c r="H15" s="16">
        <f t="shared" si="0"/>
        <v>25.164999999999999</v>
      </c>
      <c r="I15" s="16">
        <f t="shared" si="1"/>
        <v>14.52000000000001</v>
      </c>
      <c r="J15" s="10">
        <f>J14+C15-F15</f>
        <v>114.19999999999999</v>
      </c>
      <c r="K15" s="17">
        <f t="shared" si="2"/>
        <v>114.19999999999999</v>
      </c>
    </row>
    <row r="16" spans="1:11" x14ac:dyDescent="0.3">
      <c r="A16" s="9">
        <v>45423</v>
      </c>
      <c r="B16" s="11" t="s">
        <v>12</v>
      </c>
      <c r="C16" s="53">
        <f>'Сводная Ввоз'!B12</f>
        <v>115.12</v>
      </c>
      <c r="D16" s="12">
        <f>'Кол-во рейсов ввоз'!C14</f>
        <v>19</v>
      </c>
      <c r="E16" s="13">
        <f t="shared" si="4"/>
        <v>6.0589473684210526</v>
      </c>
      <c r="F16" s="14">
        <f>'Сводная Вывоз'!B12</f>
        <v>115.5</v>
      </c>
      <c r="G16" s="15">
        <f>'Кол-во рейсов вывоз'!C14</f>
        <v>0</v>
      </c>
      <c r="H16" s="16" t="e">
        <f t="shared" si="0"/>
        <v>#DIV/0!</v>
      </c>
      <c r="I16" s="16">
        <f t="shared" si="1"/>
        <v>-0.37999999999999545</v>
      </c>
      <c r="J16" s="10">
        <f t="shared" si="3"/>
        <v>113.82</v>
      </c>
      <c r="K16" s="17">
        <f t="shared" si="2"/>
        <v>113.82</v>
      </c>
    </row>
    <row r="17" spans="1:11" x14ac:dyDescent="0.3">
      <c r="A17" s="9">
        <v>45424</v>
      </c>
      <c r="B17" s="11" t="s">
        <v>12</v>
      </c>
      <c r="C17" s="53">
        <f>'Сводная Ввоз'!B13</f>
        <v>115.74</v>
      </c>
      <c r="D17" s="12">
        <f>'Кол-во рейсов ввоз'!C15</f>
        <v>0</v>
      </c>
      <c r="E17" s="13" t="e">
        <f t="shared" si="4"/>
        <v>#DIV/0!</v>
      </c>
      <c r="F17" s="14">
        <f>'Сводная Вывоз'!B13</f>
        <v>113.02</v>
      </c>
      <c r="G17" s="15">
        <f>'Кол-во рейсов вывоз'!C15</f>
        <v>0</v>
      </c>
      <c r="H17" s="16" t="e">
        <f t="shared" si="0"/>
        <v>#DIV/0!</v>
      </c>
      <c r="I17" s="16">
        <f t="shared" si="1"/>
        <v>2.7199999999999989</v>
      </c>
      <c r="J17" s="10">
        <f t="shared" si="3"/>
        <v>116.54</v>
      </c>
      <c r="K17" s="17">
        <f t="shared" si="2"/>
        <v>116.54</v>
      </c>
    </row>
    <row r="18" spans="1:11" x14ac:dyDescent="0.3">
      <c r="A18" s="9">
        <v>45425</v>
      </c>
      <c r="B18" s="11" t="s">
        <v>12</v>
      </c>
      <c r="C18" s="53">
        <f>'Сводная Ввоз'!B14</f>
        <v>115</v>
      </c>
      <c r="D18" s="12">
        <f>'Кол-во рейсов ввоз'!C16</f>
        <v>0</v>
      </c>
      <c r="E18" s="13" t="e">
        <f t="shared" si="4"/>
        <v>#DIV/0!</v>
      </c>
      <c r="F18" s="14">
        <f>'Сводная Вывоз'!B14</f>
        <v>89.4</v>
      </c>
      <c r="G18" s="15">
        <f>'Кол-во рейсов вывоз'!C16</f>
        <v>0</v>
      </c>
      <c r="H18" s="16" t="e">
        <f t="shared" si="0"/>
        <v>#DIV/0!</v>
      </c>
      <c r="I18" s="16">
        <f t="shared" si="1"/>
        <v>25.599999999999994</v>
      </c>
      <c r="J18" s="10">
        <f t="shared" si="3"/>
        <v>142.14000000000001</v>
      </c>
      <c r="K18" s="17">
        <f t="shared" si="2"/>
        <v>142.14000000000001</v>
      </c>
    </row>
    <row r="19" spans="1:11" x14ac:dyDescent="0.3">
      <c r="A19" s="9">
        <v>45426</v>
      </c>
      <c r="B19" s="11" t="s">
        <v>12</v>
      </c>
      <c r="C19" s="53">
        <f>'Сводная Ввоз'!B15</f>
        <v>114.62</v>
      </c>
      <c r="D19" s="12">
        <f>'Кол-во рейсов ввоз'!C17</f>
        <v>0</v>
      </c>
      <c r="E19" s="13" t="e">
        <f t="shared" si="4"/>
        <v>#DIV/0!</v>
      </c>
      <c r="F19" s="14">
        <f>'Сводная Вывоз'!B15</f>
        <v>91.12</v>
      </c>
      <c r="G19" s="15">
        <f>'Кол-во рейсов вывоз'!C17</f>
        <v>0</v>
      </c>
      <c r="H19" s="16" t="e">
        <f t="shared" si="0"/>
        <v>#DIV/0!</v>
      </c>
      <c r="I19" s="16">
        <f t="shared" si="1"/>
        <v>23.5</v>
      </c>
      <c r="J19" s="10">
        <f t="shared" si="3"/>
        <v>165.64</v>
      </c>
      <c r="K19" s="17">
        <f t="shared" si="2"/>
        <v>165.64</v>
      </c>
    </row>
    <row r="20" spans="1:11" x14ac:dyDescent="0.3">
      <c r="A20" s="9">
        <v>45427</v>
      </c>
      <c r="B20" s="11" t="s">
        <v>12</v>
      </c>
      <c r="C20" s="53">
        <f>'Сводная Ввоз'!B16</f>
        <v>0</v>
      </c>
      <c r="D20" s="12">
        <f>'Кол-во рейсов ввоз'!C18</f>
        <v>0</v>
      </c>
      <c r="E20" s="13" t="e">
        <f t="shared" si="4"/>
        <v>#DIV/0!</v>
      </c>
      <c r="F20" s="14">
        <f>'Сводная Вывоз'!B16</f>
        <v>0</v>
      </c>
      <c r="G20" s="15">
        <f>'Кол-во рейсов вывоз'!C18</f>
        <v>0</v>
      </c>
      <c r="H20" s="16" t="e">
        <f t="shared" si="0"/>
        <v>#DIV/0!</v>
      </c>
      <c r="I20" s="16">
        <f t="shared" si="1"/>
        <v>0</v>
      </c>
      <c r="J20" s="10">
        <f t="shared" si="3"/>
        <v>165.64</v>
      </c>
      <c r="K20" s="17">
        <f t="shared" si="2"/>
        <v>165.64</v>
      </c>
    </row>
    <row r="21" spans="1:11" x14ac:dyDescent="0.3">
      <c r="A21" s="9">
        <v>45428</v>
      </c>
      <c r="B21" s="11" t="s">
        <v>12</v>
      </c>
      <c r="C21" s="53">
        <f>'Сводная Ввоз'!B17</f>
        <v>0</v>
      </c>
      <c r="D21" s="12">
        <f>'Кол-во рейсов ввоз'!C19</f>
        <v>0</v>
      </c>
      <c r="E21" s="13" t="e">
        <f t="shared" si="4"/>
        <v>#DIV/0!</v>
      </c>
      <c r="F21" s="14">
        <f>'Сводная Вывоз'!B17</f>
        <v>0</v>
      </c>
      <c r="G21" s="15">
        <f>'Кол-во рейсов вывоз'!C19</f>
        <v>0</v>
      </c>
      <c r="H21" s="16" t="e">
        <f t="shared" si="0"/>
        <v>#DIV/0!</v>
      </c>
      <c r="I21" s="16">
        <f t="shared" si="1"/>
        <v>0</v>
      </c>
      <c r="J21" s="10">
        <f t="shared" si="3"/>
        <v>165.64</v>
      </c>
      <c r="K21" s="17">
        <f t="shared" si="2"/>
        <v>165.64</v>
      </c>
    </row>
    <row r="22" spans="1:11" x14ac:dyDescent="0.3">
      <c r="A22" s="9">
        <v>45429</v>
      </c>
      <c r="B22" s="11" t="s">
        <v>12</v>
      </c>
      <c r="C22" s="53">
        <f>'Сводная Ввоз'!B18</f>
        <v>0</v>
      </c>
      <c r="D22" s="12">
        <f>'Кол-во рейсов ввоз'!C20</f>
        <v>0</v>
      </c>
      <c r="E22" s="13" t="e">
        <f t="shared" si="4"/>
        <v>#DIV/0!</v>
      </c>
      <c r="F22" s="14">
        <f>'Сводная Вывоз'!B18</f>
        <v>0</v>
      </c>
      <c r="G22" s="15">
        <f>'Кол-во рейсов вывоз'!C20</f>
        <v>0</v>
      </c>
      <c r="H22" s="16" t="e">
        <f t="shared" si="0"/>
        <v>#DIV/0!</v>
      </c>
      <c r="I22" s="16">
        <f t="shared" si="1"/>
        <v>0</v>
      </c>
      <c r="J22" s="10">
        <f t="shared" si="3"/>
        <v>165.64</v>
      </c>
      <c r="K22" s="17">
        <f t="shared" si="2"/>
        <v>165.64</v>
      </c>
    </row>
    <row r="23" spans="1:11" x14ac:dyDescent="0.3">
      <c r="A23" s="9">
        <v>45430</v>
      </c>
      <c r="B23" s="11" t="s">
        <v>12</v>
      </c>
      <c r="C23" s="53">
        <f>'Сводная Ввоз'!B19</f>
        <v>0</v>
      </c>
      <c r="D23" s="12">
        <f>'Кол-во рейсов ввоз'!C21</f>
        <v>0</v>
      </c>
      <c r="E23" s="13" t="e">
        <f t="shared" si="4"/>
        <v>#DIV/0!</v>
      </c>
      <c r="F23" s="14">
        <f>'Сводная Вывоз'!B19</f>
        <v>0</v>
      </c>
      <c r="G23" s="15">
        <f>'Кол-во рейсов вывоз'!C21</f>
        <v>0</v>
      </c>
      <c r="H23" s="16" t="e">
        <f t="shared" si="0"/>
        <v>#DIV/0!</v>
      </c>
      <c r="I23" s="16">
        <f t="shared" si="1"/>
        <v>0</v>
      </c>
      <c r="J23" s="10">
        <f t="shared" si="3"/>
        <v>165.64</v>
      </c>
      <c r="K23" s="17">
        <f t="shared" si="2"/>
        <v>165.64</v>
      </c>
    </row>
    <row r="24" spans="1:11" x14ac:dyDescent="0.3">
      <c r="A24" s="9">
        <v>45431</v>
      </c>
      <c r="B24" s="11" t="s">
        <v>12</v>
      </c>
      <c r="C24" s="53">
        <f>'Сводная Ввоз'!B20</f>
        <v>0</v>
      </c>
      <c r="D24" s="12">
        <f>'Кол-во рейсов ввоз'!C22</f>
        <v>0</v>
      </c>
      <c r="E24" s="13" t="e">
        <f t="shared" si="4"/>
        <v>#DIV/0!</v>
      </c>
      <c r="F24" s="14">
        <f>'Сводная Вывоз'!B20</f>
        <v>0</v>
      </c>
      <c r="G24" s="15">
        <f>'Кол-во рейсов вывоз'!C22</f>
        <v>0</v>
      </c>
      <c r="H24" s="16" t="e">
        <f t="shared" si="0"/>
        <v>#DIV/0!</v>
      </c>
      <c r="I24" s="16">
        <f t="shared" si="1"/>
        <v>0</v>
      </c>
      <c r="J24" s="10">
        <f t="shared" si="3"/>
        <v>165.64</v>
      </c>
      <c r="K24" s="17">
        <f t="shared" si="2"/>
        <v>165.64</v>
      </c>
    </row>
    <row r="25" spans="1:11" x14ac:dyDescent="0.3">
      <c r="A25" s="9">
        <v>45432</v>
      </c>
      <c r="B25" s="11" t="s">
        <v>12</v>
      </c>
      <c r="C25" s="53">
        <f>'Сводная Ввоз'!B21</f>
        <v>0</v>
      </c>
      <c r="D25" s="12">
        <f>'Кол-во рейсов ввоз'!C23</f>
        <v>0</v>
      </c>
      <c r="E25" s="13" t="e">
        <f t="shared" si="4"/>
        <v>#DIV/0!</v>
      </c>
      <c r="F25" s="14">
        <f>'Сводная Вывоз'!B21</f>
        <v>0</v>
      </c>
      <c r="G25" s="15">
        <f>'Кол-во рейсов вывоз'!C23</f>
        <v>0</v>
      </c>
      <c r="H25" s="16" t="e">
        <f t="shared" si="0"/>
        <v>#DIV/0!</v>
      </c>
      <c r="I25" s="16">
        <f t="shared" si="1"/>
        <v>0</v>
      </c>
      <c r="J25" s="10">
        <f t="shared" si="3"/>
        <v>165.64</v>
      </c>
      <c r="K25" s="17">
        <f t="shared" si="2"/>
        <v>165.64</v>
      </c>
    </row>
    <row r="26" spans="1:11" x14ac:dyDescent="0.3">
      <c r="A26" s="9">
        <v>45433</v>
      </c>
      <c r="B26" s="11" t="s">
        <v>12</v>
      </c>
      <c r="C26" s="53">
        <f>'Сводная Ввоз'!B22</f>
        <v>0</v>
      </c>
      <c r="D26" s="12">
        <f>'Кол-во рейсов ввоз'!C24</f>
        <v>0</v>
      </c>
      <c r="E26" s="13" t="e">
        <f t="shared" si="4"/>
        <v>#DIV/0!</v>
      </c>
      <c r="F26" s="14">
        <f>'Сводная Вывоз'!B22</f>
        <v>0</v>
      </c>
      <c r="G26" s="15">
        <f>'Кол-во рейсов вывоз'!C24</f>
        <v>0</v>
      </c>
      <c r="H26" s="16" t="e">
        <f t="shared" si="0"/>
        <v>#DIV/0!</v>
      </c>
      <c r="I26" s="16">
        <f t="shared" si="1"/>
        <v>0</v>
      </c>
      <c r="J26" s="10">
        <f t="shared" si="3"/>
        <v>165.64</v>
      </c>
      <c r="K26" s="17">
        <f t="shared" si="2"/>
        <v>165.64</v>
      </c>
    </row>
    <row r="27" spans="1:11" x14ac:dyDescent="0.3">
      <c r="A27" s="9">
        <v>45434</v>
      </c>
      <c r="B27" s="11" t="s">
        <v>12</v>
      </c>
      <c r="C27" s="53">
        <f>'Сводная Ввоз'!B23</f>
        <v>0</v>
      </c>
      <c r="D27" s="12">
        <f>'Кол-во рейсов ввоз'!C25</f>
        <v>0</v>
      </c>
      <c r="E27" s="13" t="e">
        <f t="shared" si="4"/>
        <v>#DIV/0!</v>
      </c>
      <c r="F27" s="14">
        <f>'Сводная Вывоз'!B23</f>
        <v>0</v>
      </c>
      <c r="G27" s="15">
        <f>'Кол-во рейсов вывоз'!C25</f>
        <v>0</v>
      </c>
      <c r="H27" s="16" t="e">
        <f t="shared" si="0"/>
        <v>#DIV/0!</v>
      </c>
      <c r="I27" s="16">
        <f t="shared" si="1"/>
        <v>0</v>
      </c>
      <c r="J27" s="10">
        <f t="shared" si="3"/>
        <v>165.64</v>
      </c>
      <c r="K27" s="17">
        <f t="shared" si="2"/>
        <v>165.64</v>
      </c>
    </row>
    <row r="28" spans="1:11" x14ac:dyDescent="0.3">
      <c r="A28" s="9">
        <v>45435</v>
      </c>
      <c r="B28" s="11" t="s">
        <v>12</v>
      </c>
      <c r="C28" s="53">
        <f>'Сводная Ввоз'!B24</f>
        <v>0</v>
      </c>
      <c r="D28" s="12">
        <f>'Кол-во рейсов ввоз'!C26</f>
        <v>0</v>
      </c>
      <c r="E28" s="13" t="e">
        <f t="shared" si="4"/>
        <v>#DIV/0!</v>
      </c>
      <c r="F28" s="14">
        <f>'Сводная Вывоз'!B24</f>
        <v>0</v>
      </c>
      <c r="G28" s="15">
        <f>'Кол-во рейсов вывоз'!C26</f>
        <v>0</v>
      </c>
      <c r="H28" s="16" t="e">
        <f t="shared" si="0"/>
        <v>#DIV/0!</v>
      </c>
      <c r="I28" s="16">
        <f t="shared" si="1"/>
        <v>0</v>
      </c>
      <c r="J28" s="10">
        <f t="shared" si="3"/>
        <v>165.64</v>
      </c>
      <c r="K28" s="17">
        <f t="shared" si="2"/>
        <v>165.64</v>
      </c>
    </row>
    <row r="29" spans="1:11" x14ac:dyDescent="0.3">
      <c r="A29" s="9">
        <v>45436</v>
      </c>
      <c r="B29" s="11" t="s">
        <v>12</v>
      </c>
      <c r="C29" s="53">
        <f>'Сводная Ввоз'!B25</f>
        <v>0</v>
      </c>
      <c r="D29" s="12">
        <f>'Кол-во рейсов ввоз'!C27</f>
        <v>0</v>
      </c>
      <c r="E29" s="13" t="e">
        <f t="shared" si="4"/>
        <v>#DIV/0!</v>
      </c>
      <c r="F29" s="14">
        <f>'Сводная Вывоз'!B25</f>
        <v>0</v>
      </c>
      <c r="G29" s="15">
        <f>'Кол-во рейсов вывоз'!C27</f>
        <v>0</v>
      </c>
      <c r="H29" s="16" t="e">
        <f t="shared" si="0"/>
        <v>#DIV/0!</v>
      </c>
      <c r="I29" s="16">
        <f t="shared" si="1"/>
        <v>0</v>
      </c>
      <c r="J29" s="10">
        <f t="shared" si="3"/>
        <v>165.64</v>
      </c>
      <c r="K29" s="17">
        <f t="shared" si="2"/>
        <v>165.64</v>
      </c>
    </row>
    <row r="30" spans="1:11" x14ac:dyDescent="0.3">
      <c r="A30" s="9">
        <v>45437</v>
      </c>
      <c r="B30" s="11" t="s">
        <v>12</v>
      </c>
      <c r="C30" s="53">
        <f>'Сводная Ввоз'!B26</f>
        <v>0</v>
      </c>
      <c r="D30" s="12">
        <f>'Кол-во рейсов ввоз'!C28</f>
        <v>0</v>
      </c>
      <c r="E30" s="13" t="e">
        <f t="shared" si="4"/>
        <v>#DIV/0!</v>
      </c>
      <c r="F30" s="14">
        <f>'Сводная Вывоз'!B26</f>
        <v>0</v>
      </c>
      <c r="G30" s="15">
        <f>'Кол-во рейсов вывоз'!C28</f>
        <v>0</v>
      </c>
      <c r="H30" s="16" t="e">
        <f t="shared" si="0"/>
        <v>#DIV/0!</v>
      </c>
      <c r="I30" s="16">
        <f t="shared" si="1"/>
        <v>0</v>
      </c>
      <c r="J30" s="10">
        <f t="shared" si="3"/>
        <v>165.64</v>
      </c>
      <c r="K30" s="17">
        <f t="shared" si="2"/>
        <v>165.64</v>
      </c>
    </row>
    <row r="31" spans="1:11" x14ac:dyDescent="0.3">
      <c r="A31" s="9">
        <v>45438</v>
      </c>
      <c r="B31" s="11" t="s">
        <v>12</v>
      </c>
      <c r="C31" s="53">
        <f>'Сводная Ввоз'!B27</f>
        <v>0</v>
      </c>
      <c r="D31" s="12">
        <f>'Кол-во рейсов ввоз'!C29</f>
        <v>0</v>
      </c>
      <c r="E31" s="13" t="e">
        <f t="shared" si="4"/>
        <v>#DIV/0!</v>
      </c>
      <c r="F31" s="14">
        <f>'Сводная Вывоз'!B27</f>
        <v>0</v>
      </c>
      <c r="G31" s="15">
        <f>'Кол-во рейсов вывоз'!C29</f>
        <v>0</v>
      </c>
      <c r="H31" s="16" t="e">
        <f t="shared" si="0"/>
        <v>#DIV/0!</v>
      </c>
      <c r="I31" s="16">
        <f t="shared" si="1"/>
        <v>0</v>
      </c>
      <c r="J31" s="10">
        <f t="shared" si="3"/>
        <v>165.64</v>
      </c>
      <c r="K31" s="17">
        <f t="shared" si="2"/>
        <v>165.64</v>
      </c>
    </row>
    <row r="32" spans="1:11" x14ac:dyDescent="0.3">
      <c r="A32" s="9">
        <v>45439</v>
      </c>
      <c r="B32" s="11" t="s">
        <v>12</v>
      </c>
      <c r="C32" s="53">
        <f>'Сводная Ввоз'!B28</f>
        <v>0</v>
      </c>
      <c r="D32" s="12">
        <f>'Кол-во рейсов ввоз'!C30</f>
        <v>0</v>
      </c>
      <c r="E32" s="13" t="e">
        <f t="shared" si="4"/>
        <v>#DIV/0!</v>
      </c>
      <c r="F32" s="14">
        <f>'Сводная Вывоз'!B28</f>
        <v>0</v>
      </c>
      <c r="G32" s="15">
        <f>'Кол-во рейсов вывоз'!C30</f>
        <v>0</v>
      </c>
      <c r="H32" s="16" t="e">
        <f t="shared" si="0"/>
        <v>#DIV/0!</v>
      </c>
      <c r="I32" s="16">
        <f t="shared" si="1"/>
        <v>0</v>
      </c>
      <c r="J32" s="10">
        <f t="shared" si="3"/>
        <v>165.64</v>
      </c>
      <c r="K32" s="17">
        <f t="shared" si="2"/>
        <v>165.64</v>
      </c>
    </row>
    <row r="33" spans="1:11" x14ac:dyDescent="0.3">
      <c r="A33" s="9">
        <v>45440</v>
      </c>
      <c r="B33" s="11" t="s">
        <v>12</v>
      </c>
      <c r="C33" s="53">
        <f>'Сводная Ввоз'!B29</f>
        <v>0</v>
      </c>
      <c r="D33" s="12">
        <f>'Кол-во рейсов ввоз'!C31</f>
        <v>0</v>
      </c>
      <c r="E33" s="13" t="e">
        <f t="shared" si="4"/>
        <v>#DIV/0!</v>
      </c>
      <c r="F33" s="14">
        <f>'Сводная Вывоз'!B29</f>
        <v>0</v>
      </c>
      <c r="G33" s="15">
        <f>'Кол-во рейсов вывоз'!C31</f>
        <v>0</v>
      </c>
      <c r="H33" s="16" t="e">
        <f t="shared" si="0"/>
        <v>#DIV/0!</v>
      </c>
      <c r="I33" s="16">
        <f t="shared" si="1"/>
        <v>0</v>
      </c>
      <c r="J33" s="10">
        <f t="shared" si="3"/>
        <v>165.64</v>
      </c>
      <c r="K33" s="17">
        <f t="shared" si="2"/>
        <v>165.64</v>
      </c>
    </row>
    <row r="34" spans="1:11" x14ac:dyDescent="0.3">
      <c r="A34" s="9">
        <v>45441</v>
      </c>
      <c r="B34" s="11" t="s">
        <v>12</v>
      </c>
      <c r="C34" s="53">
        <f>'Сводная Ввоз'!B30</f>
        <v>0</v>
      </c>
      <c r="D34" s="12">
        <f>'Кол-во рейсов ввоз'!C32</f>
        <v>0</v>
      </c>
      <c r="E34" s="13" t="e">
        <f t="shared" si="4"/>
        <v>#DIV/0!</v>
      </c>
      <c r="F34" s="14">
        <v>72.680000000000007</v>
      </c>
      <c r="G34" s="15">
        <f>'Кол-во рейсов вывоз'!C32</f>
        <v>0</v>
      </c>
      <c r="H34" s="16" t="e">
        <f t="shared" si="0"/>
        <v>#DIV/0!</v>
      </c>
      <c r="I34" s="16">
        <f t="shared" si="1"/>
        <v>-72.680000000000007</v>
      </c>
      <c r="J34" s="10">
        <f t="shared" si="3"/>
        <v>92.95999999999998</v>
      </c>
      <c r="K34" s="17">
        <f t="shared" si="2"/>
        <v>92.95999999999998</v>
      </c>
    </row>
    <row r="35" spans="1:11" x14ac:dyDescent="0.3">
      <c r="A35" s="9">
        <v>45442</v>
      </c>
      <c r="B35" s="11" t="s">
        <v>12</v>
      </c>
      <c r="C35" s="53">
        <f>'Сводная Ввоз'!B31</f>
        <v>0</v>
      </c>
      <c r="D35" s="12">
        <f>'Кол-во рейсов ввоз'!C33</f>
        <v>0</v>
      </c>
      <c r="E35" s="13" t="e">
        <f>C35/D35</f>
        <v>#DIV/0!</v>
      </c>
      <c r="F35" s="14"/>
      <c r="G35" s="15">
        <f>'Кол-во рейсов вывоз'!C33</f>
        <v>0</v>
      </c>
      <c r="H35" s="16" t="e">
        <f t="shared" si="0"/>
        <v>#DIV/0!</v>
      </c>
      <c r="I35" s="16">
        <f>C35-F35</f>
        <v>0</v>
      </c>
      <c r="J35" s="10">
        <f>J34+C35-F35</f>
        <v>92.95999999999998</v>
      </c>
      <c r="K35" s="17">
        <f t="shared" si="2"/>
        <v>92.95999999999998</v>
      </c>
    </row>
    <row r="36" spans="1:11" x14ac:dyDescent="0.3">
      <c r="A36" s="9">
        <v>45443</v>
      </c>
      <c r="B36" s="11" t="s">
        <v>12</v>
      </c>
      <c r="C36" s="53">
        <f>'Сводная Ввоз'!B32</f>
        <v>0</v>
      </c>
      <c r="D36" s="12">
        <f>'Кол-во рейсов ввоз'!C34</f>
        <v>0</v>
      </c>
      <c r="E36" s="13" t="e">
        <f>C36/D36</f>
        <v>#DIV/0!</v>
      </c>
      <c r="F36" s="14">
        <f>'Сводная Вывоз'!B31</f>
        <v>0</v>
      </c>
      <c r="G36" s="15">
        <f>'Кол-во рейсов вывоз'!C34</f>
        <v>0</v>
      </c>
      <c r="H36" s="16" t="e">
        <f t="shared" ref="H36" si="5">F36/G36</f>
        <v>#DIV/0!</v>
      </c>
      <c r="I36" s="16">
        <f>C36-F36</f>
        <v>0</v>
      </c>
      <c r="J36" s="10">
        <f>J35+C36-F36</f>
        <v>92.95999999999998</v>
      </c>
      <c r="K36" s="17">
        <f t="shared" si="2"/>
        <v>92.95999999999998</v>
      </c>
    </row>
    <row r="37" spans="1:11" x14ac:dyDescent="0.3">
      <c r="A37" s="61" t="s">
        <v>73</v>
      </c>
      <c r="B37" s="62"/>
      <c r="C37" s="53">
        <f>'Сводная Ввоз'!B33</f>
        <v>0</v>
      </c>
      <c r="D37" s="12">
        <f>'Кол-во рейсов ввоз'!C35</f>
        <v>0</v>
      </c>
      <c r="E37" s="29" t="e">
        <f>AVERAGE(E6:E32)</f>
        <v>#DIV/0!</v>
      </c>
      <c r="F37" s="14">
        <f>'Сводная Вывоз'!B32</f>
        <v>1499.48</v>
      </c>
      <c r="G37" s="15">
        <f>'Кол-во рейсов вывоз'!C35</f>
        <v>0</v>
      </c>
      <c r="H37" s="16" t="e">
        <f>AVERAGE(H6:H32)</f>
        <v>#DIV/0!</v>
      </c>
      <c r="I37" s="30">
        <f>SUM(I6:I35)</f>
        <v>92.960000000000036</v>
      </c>
      <c r="J37" s="30">
        <f>J32</f>
        <v>165.64</v>
      </c>
      <c r="K37" s="17">
        <f t="shared" si="2"/>
        <v>-1406.52</v>
      </c>
    </row>
    <row r="38" spans="1:11" x14ac:dyDescent="0.3">
      <c r="A38" s="23" t="s">
        <v>74</v>
      </c>
      <c r="B38" s="24"/>
      <c r="D38" s="18"/>
      <c r="F38" s="18"/>
    </row>
    <row r="39" spans="1:11" x14ac:dyDescent="0.3">
      <c r="A39" s="19" t="s">
        <v>13</v>
      </c>
      <c r="B39" s="20">
        <f>C37</f>
        <v>0</v>
      </c>
    </row>
    <row r="40" spans="1:11" x14ac:dyDescent="0.3">
      <c r="A40" s="19" t="s">
        <v>14</v>
      </c>
      <c r="B40" s="20">
        <f>F37</f>
        <v>1499.48</v>
      </c>
    </row>
    <row r="41" spans="1:11" x14ac:dyDescent="0.3">
      <c r="A41" s="19" t="s">
        <v>29</v>
      </c>
      <c r="B41" s="20">
        <f>K37</f>
        <v>-1406.52</v>
      </c>
    </row>
  </sheetData>
  <mergeCells count="4">
    <mergeCell ref="A1:J1"/>
    <mergeCell ref="A2:A3"/>
    <mergeCell ref="B2:J2"/>
    <mergeCell ref="A37:B3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33"/>
  <sheetViews>
    <sheetView zoomScale="85" zoomScaleNormal="85" workbookViewId="0">
      <selection activeCell="B2" sqref="B2"/>
    </sheetView>
  </sheetViews>
  <sheetFormatPr defaultRowHeight="14.4" x14ac:dyDescent="0.3"/>
  <cols>
    <col min="1" max="1" width="17.33203125" customWidth="1"/>
    <col min="2" max="2" width="24.5546875" bestFit="1" customWidth="1"/>
    <col min="5" max="5" width="40.6640625" bestFit="1" customWidth="1"/>
    <col min="6" max="6" width="7.109375" bestFit="1" customWidth="1"/>
    <col min="8" max="8" width="9.109375" customWidth="1"/>
  </cols>
  <sheetData>
    <row r="1" spans="1:6" x14ac:dyDescent="0.3">
      <c r="A1" s="41" t="s">
        <v>1</v>
      </c>
      <c r="B1" s="38" t="s">
        <v>54</v>
      </c>
      <c r="C1" s="38" t="s">
        <v>55</v>
      </c>
      <c r="E1" s="42" t="s">
        <v>59</v>
      </c>
      <c r="F1" s="43">
        <f>ROUND(AVERAGEIFS(B:B,B:B,"&gt;0",A:A,"&lt;&gt;Итого"),2)</f>
        <v>118.94</v>
      </c>
    </row>
    <row r="2" spans="1:6" x14ac:dyDescent="0.3">
      <c r="A2" s="44">
        <v>45413</v>
      </c>
      <c r="B2" s="45">
        <f>SUMIF(Ввоз!A:A,'Сводная Ввоз'!A2,Ввоз!H:H)/1000</f>
        <v>130.44</v>
      </c>
      <c r="C2" s="46">
        <f>COUNTIF(Ввоз!A:A,'Сводная Ввоз'!A2)</f>
        <v>20</v>
      </c>
      <c r="E2" s="42" t="s">
        <v>57</v>
      </c>
      <c r="F2" s="42">
        <f>ROUND(AVERAGEIFS(C:C,C:C,"&gt;0",A:A,"&lt;&gt;Итого"),0)</f>
        <v>19</v>
      </c>
    </row>
    <row r="3" spans="1:6" x14ac:dyDescent="0.3">
      <c r="A3" s="44">
        <v>45414</v>
      </c>
      <c r="B3" s="45">
        <f>SUMIF(Ввоз!A:A,'Сводная Ввоз'!A3,Ввоз!H:H)/1000</f>
        <v>130.24</v>
      </c>
      <c r="C3" s="46">
        <f>COUNTIF(Ввоз!A:A,'Сводная Ввоз'!A3)</f>
        <v>19</v>
      </c>
    </row>
    <row r="4" spans="1:6" x14ac:dyDescent="0.3">
      <c r="A4" s="44">
        <v>45415</v>
      </c>
      <c r="B4" s="45">
        <f>SUMIF(Ввоз!A:A,'Сводная Ввоз'!A4,Ввоз!H:H)/1000</f>
        <v>130.13999999999999</v>
      </c>
      <c r="C4" s="46">
        <f>COUNTIF(Ввоз!A:A,'Сводная Ввоз'!A4)</f>
        <v>19</v>
      </c>
    </row>
    <row r="5" spans="1:6" x14ac:dyDescent="0.3">
      <c r="A5" s="44">
        <v>45416</v>
      </c>
      <c r="B5" s="45">
        <f>SUMIF(Ввоз!A:A,'Сводная Ввоз'!A5,Ввоз!H:H)/1000</f>
        <v>115.04</v>
      </c>
      <c r="C5" s="46">
        <f>COUNTIF(Ввоз!A:A,'Сводная Ввоз'!A5)</f>
        <v>17</v>
      </c>
    </row>
    <row r="6" spans="1:6" x14ac:dyDescent="0.3">
      <c r="A6" s="44">
        <v>45417</v>
      </c>
      <c r="B6" s="45">
        <f>SUMIF(Ввоз!A:A,'Сводная Ввоз'!A6,Ввоз!H:H)/1000</f>
        <v>115.04</v>
      </c>
      <c r="C6" s="46">
        <f>COUNTIF(Ввоз!A:A,'Сводная Ввоз'!A6)</f>
        <v>19</v>
      </c>
    </row>
    <row r="7" spans="1:6" x14ac:dyDescent="0.3">
      <c r="A7" s="44">
        <v>45418</v>
      </c>
      <c r="B7" s="45">
        <f>SUMIF(Ввоз!A:A,'Сводная Ввоз'!A7,Ввоз!H:H)/1000</f>
        <v>122.74</v>
      </c>
      <c r="C7" s="46">
        <f>COUNTIF(Ввоз!A:A,'Сводная Ввоз'!A7)</f>
        <v>19</v>
      </c>
    </row>
    <row r="8" spans="1:6" x14ac:dyDescent="0.3">
      <c r="A8" s="44">
        <v>45419</v>
      </c>
      <c r="B8" s="45">
        <f>SUMIF(Ввоз!A:A,'Сводная Ввоз'!A8,Ввоз!H:H)/1000</f>
        <v>115.26</v>
      </c>
      <c r="C8" s="46">
        <f>COUNTIF(Ввоз!A:A,'Сводная Ввоз'!A8)</f>
        <v>18</v>
      </c>
    </row>
    <row r="9" spans="1:6" x14ac:dyDescent="0.3">
      <c r="A9" s="44">
        <v>45420</v>
      </c>
      <c r="B9" s="45">
        <f>SUMIF(Ввоз!A:A,'Сводная Ввоз'!A9,Ввоз!H:H)/1000</f>
        <v>115.42</v>
      </c>
      <c r="C9" s="46">
        <f>COUNTIF(Ввоз!A:A,'Сводная Ввоз'!A9)</f>
        <v>16</v>
      </c>
    </row>
    <row r="10" spans="1:6" x14ac:dyDescent="0.3">
      <c r="A10" s="44">
        <v>45421</v>
      </c>
      <c r="B10" s="45">
        <f>SUMIF(Ввоз!A:A,'Сводная Ввоз'!A10,Ввоз!H:H)/1000</f>
        <v>115.14</v>
      </c>
      <c r="C10" s="46">
        <f>COUNTIF(Ввоз!A:A,'Сводная Ввоз'!A10)</f>
        <v>18</v>
      </c>
    </row>
    <row r="11" spans="1:6" x14ac:dyDescent="0.3">
      <c r="A11" s="44">
        <v>45422</v>
      </c>
      <c r="B11" s="45">
        <f>SUMIF(Ввоз!A:A,'Сводная Ввоз'!A11,Ввоз!H:H)/1000</f>
        <v>115.18</v>
      </c>
      <c r="C11" s="46">
        <f>COUNTIF(Ввоз!A:A,'Сводная Ввоз'!A11)</f>
        <v>19</v>
      </c>
    </row>
    <row r="12" spans="1:6" x14ac:dyDescent="0.3">
      <c r="A12" s="44">
        <v>45423</v>
      </c>
      <c r="B12" s="45">
        <f>SUMIF(Ввоз!A:A,'Сводная Ввоз'!A12,Ввоз!H:H)/1000</f>
        <v>115.12</v>
      </c>
      <c r="C12" s="46">
        <f>COUNTIF(Ввоз!A:A,'Сводная Ввоз'!A12)</f>
        <v>21</v>
      </c>
    </row>
    <row r="13" spans="1:6" x14ac:dyDescent="0.3">
      <c r="A13" s="44">
        <v>45424</v>
      </c>
      <c r="B13" s="45">
        <f>SUMIF(Ввоз!A:A,'Сводная Ввоз'!A13,Ввоз!H:H)/1000</f>
        <v>115.74</v>
      </c>
      <c r="C13" s="46">
        <f>COUNTIF(Ввоз!A:A,'Сводная Ввоз'!A13)</f>
        <v>22</v>
      </c>
    </row>
    <row r="14" spans="1:6" x14ac:dyDescent="0.3">
      <c r="A14" s="44">
        <v>45425</v>
      </c>
      <c r="B14" s="45">
        <f>SUMIF(Ввоз!A:A,'Сводная Ввоз'!A14,Ввоз!H:H)/1000</f>
        <v>115</v>
      </c>
      <c r="C14" s="46">
        <f>COUNTIF(Ввоз!A:A,'Сводная Ввоз'!A14)</f>
        <v>17</v>
      </c>
    </row>
    <row r="15" spans="1:6" x14ac:dyDescent="0.3">
      <c r="A15" s="44">
        <v>45426</v>
      </c>
      <c r="B15" s="45">
        <f>SUMIF(Ввоз!A:A,'Сводная Ввоз'!A15,Ввоз!H:H)/1000</f>
        <v>114.62</v>
      </c>
      <c r="C15" s="46">
        <f>COUNTIF(Ввоз!A:A,'Сводная Ввоз'!A15)</f>
        <v>16</v>
      </c>
    </row>
    <row r="16" spans="1:6" x14ac:dyDescent="0.3">
      <c r="A16" s="44">
        <v>45427</v>
      </c>
      <c r="B16" s="45">
        <f>SUMIF(Ввоз!A:A,'Сводная Ввоз'!A16,Ввоз!H:H)/1000</f>
        <v>0</v>
      </c>
      <c r="C16" s="46">
        <f>COUNTIF(Ввоз!A:A,'Сводная Ввоз'!A16)</f>
        <v>0</v>
      </c>
    </row>
    <row r="17" spans="1:3" x14ac:dyDescent="0.3">
      <c r="A17" s="44">
        <v>45428</v>
      </c>
      <c r="B17" s="45">
        <f>SUMIF(Ввоз!A:A,'Сводная Ввоз'!A17,Ввоз!H:H)/1000</f>
        <v>0</v>
      </c>
      <c r="C17" s="46">
        <f>COUNTIF(Ввоз!A:A,'Сводная Ввоз'!A17)</f>
        <v>0</v>
      </c>
    </row>
    <row r="18" spans="1:3" x14ac:dyDescent="0.3">
      <c r="A18" s="44">
        <v>45429</v>
      </c>
      <c r="B18" s="45">
        <f>SUMIF(Ввоз!A:A,'Сводная Ввоз'!A18,Ввоз!H:H)/1000</f>
        <v>0</v>
      </c>
      <c r="C18" s="46">
        <f>COUNTIF(Ввоз!A:A,'Сводная Ввоз'!A18)</f>
        <v>0</v>
      </c>
    </row>
    <row r="19" spans="1:3" x14ac:dyDescent="0.3">
      <c r="A19" s="44">
        <v>45430</v>
      </c>
      <c r="B19" s="45">
        <f>SUMIF(Ввоз!A:A,'Сводная Ввоз'!A19,Ввоз!H:H)/1000</f>
        <v>0</v>
      </c>
      <c r="C19" s="46">
        <f>COUNTIF(Ввоз!A:A,'Сводная Ввоз'!A19)</f>
        <v>0</v>
      </c>
    </row>
    <row r="20" spans="1:3" x14ac:dyDescent="0.3">
      <c r="A20" s="44">
        <v>45431</v>
      </c>
      <c r="B20" s="45">
        <f>SUMIF(Ввоз!A:A,'Сводная Ввоз'!A20,Ввоз!H:H)/1000</f>
        <v>0</v>
      </c>
      <c r="C20" s="46">
        <f>COUNTIF(Ввоз!A:A,'Сводная Ввоз'!A20)</f>
        <v>0</v>
      </c>
    </row>
    <row r="21" spans="1:3" x14ac:dyDescent="0.3">
      <c r="A21" s="44">
        <v>45432</v>
      </c>
      <c r="B21" s="45">
        <f>SUMIF(Ввоз!A:A,'Сводная Ввоз'!A21,Ввоз!H:H)/1000</f>
        <v>0</v>
      </c>
      <c r="C21" s="46">
        <f>COUNTIF(Ввоз!A:A,'Сводная Ввоз'!A21)</f>
        <v>0</v>
      </c>
    </row>
    <row r="22" spans="1:3" x14ac:dyDescent="0.3">
      <c r="A22" s="44">
        <v>45433</v>
      </c>
      <c r="B22" s="45">
        <f>SUMIF(Ввоз!A:A,'Сводная Ввоз'!A22,Ввоз!H:H)/1000</f>
        <v>0</v>
      </c>
      <c r="C22" s="46">
        <f>COUNTIF(Ввоз!A:A,'Сводная Ввоз'!A22)</f>
        <v>0</v>
      </c>
    </row>
    <row r="23" spans="1:3" x14ac:dyDescent="0.3">
      <c r="A23" s="44">
        <v>45434</v>
      </c>
      <c r="B23" s="45">
        <f>SUMIF(Ввоз!A:A,'Сводная Ввоз'!A23,Ввоз!H:H)/1000</f>
        <v>0</v>
      </c>
      <c r="C23" s="46">
        <f>COUNTIF(Ввоз!A:A,'Сводная Ввоз'!A23)</f>
        <v>0</v>
      </c>
    </row>
    <row r="24" spans="1:3" x14ac:dyDescent="0.3">
      <c r="A24" s="44">
        <v>45435</v>
      </c>
      <c r="B24" s="45">
        <f>SUMIF(Ввоз!A:A,'Сводная Ввоз'!A24,Ввоз!H:H)/1000</f>
        <v>0</v>
      </c>
      <c r="C24" s="46">
        <f>COUNTIF(Ввоз!A:A,'Сводная Ввоз'!A24)</f>
        <v>0</v>
      </c>
    </row>
    <row r="25" spans="1:3" x14ac:dyDescent="0.3">
      <c r="A25" s="44">
        <v>45436</v>
      </c>
      <c r="B25" s="45">
        <f>SUMIF(Ввоз!A:A,'Сводная Ввоз'!A25,Ввоз!H:H)/1000</f>
        <v>0</v>
      </c>
      <c r="C25" s="46">
        <f>COUNTIF(Ввоз!A:A,'Сводная Ввоз'!A25)</f>
        <v>0</v>
      </c>
    </row>
    <row r="26" spans="1:3" x14ac:dyDescent="0.3">
      <c r="A26" s="44">
        <v>45437</v>
      </c>
      <c r="B26" s="45">
        <f>SUMIF(Ввоз!A:A,'Сводная Ввоз'!A26,Ввоз!H:H)/1000</f>
        <v>0</v>
      </c>
      <c r="C26" s="46">
        <f>COUNTIF(Ввоз!A:A,'Сводная Ввоз'!A26)</f>
        <v>0</v>
      </c>
    </row>
    <row r="27" spans="1:3" x14ac:dyDescent="0.3">
      <c r="A27" s="44">
        <v>45438</v>
      </c>
      <c r="B27" s="45">
        <f>SUMIF(Ввоз!A:A,'Сводная Ввоз'!A27,Ввоз!H:H)/1000</f>
        <v>0</v>
      </c>
      <c r="C27" s="46">
        <f>COUNTIF(Ввоз!A:A,'Сводная Ввоз'!A27)</f>
        <v>0</v>
      </c>
    </row>
    <row r="28" spans="1:3" x14ac:dyDescent="0.3">
      <c r="A28" s="44">
        <v>45439</v>
      </c>
      <c r="B28" s="45">
        <f>SUMIF(Ввоз!A:A,'Сводная Ввоз'!A28,Ввоз!H:H)/1000</f>
        <v>0</v>
      </c>
      <c r="C28" s="46">
        <f>COUNTIF(Ввоз!A:A,'Сводная Ввоз'!A28)</f>
        <v>0</v>
      </c>
    </row>
    <row r="29" spans="1:3" x14ac:dyDescent="0.3">
      <c r="A29" s="44">
        <v>45440</v>
      </c>
      <c r="B29" s="45">
        <f>SUMIF(Ввоз!A:A,'Сводная Ввоз'!A29,Ввоз!H:H)/1000</f>
        <v>0</v>
      </c>
      <c r="C29" s="46">
        <f>COUNTIF(Ввоз!A:A,'Сводная Ввоз'!A29)</f>
        <v>0</v>
      </c>
    </row>
    <row r="30" spans="1:3" x14ac:dyDescent="0.3">
      <c r="A30" s="44">
        <v>45441</v>
      </c>
      <c r="B30" s="45">
        <f>SUMIF(Ввоз!A:A,'Сводная Ввоз'!A30,Ввоз!H:H)/1000</f>
        <v>0</v>
      </c>
      <c r="C30" s="46">
        <f>COUNTIF(Ввоз!A:A,'Сводная Ввоз'!A30)</f>
        <v>0</v>
      </c>
    </row>
    <row r="31" spans="1:3" x14ac:dyDescent="0.3">
      <c r="A31" s="44">
        <v>45442</v>
      </c>
      <c r="B31" s="45">
        <f>SUMIF(Ввоз!A:A,'Сводная Ввоз'!A31,Ввоз!H:H)/1000</f>
        <v>0</v>
      </c>
      <c r="C31" s="46">
        <f>COUNTIF(Ввоз!A:A,'Сводная Ввоз'!A31)</f>
        <v>0</v>
      </c>
    </row>
    <row r="32" spans="1:3" x14ac:dyDescent="0.3">
      <c r="A32" s="44">
        <v>45443</v>
      </c>
      <c r="B32" s="45">
        <f>SUMIF(Ввоз!A:A,'Сводная Ввоз'!A32,Ввоз!H:H)/1000</f>
        <v>0</v>
      </c>
      <c r="C32" s="46">
        <f>COUNTIF(Ввоз!A:A,'Сводная Ввоз'!A32)</f>
        <v>0</v>
      </c>
    </row>
    <row r="33" spans="1:3" x14ac:dyDescent="0.3">
      <c r="A33" s="41"/>
      <c r="B33" s="39"/>
      <c r="C33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F69"/>
  <sheetViews>
    <sheetView zoomScale="70" zoomScaleNormal="70" workbookViewId="0">
      <pane ySplit="1" topLeftCell="A62" activePane="bottomLeft" state="frozen"/>
      <selection activeCell="I1" sqref="I1"/>
      <selection pane="bottomLeft" activeCell="M29" sqref="M29"/>
    </sheetView>
  </sheetViews>
  <sheetFormatPr defaultRowHeight="14.4" x14ac:dyDescent="0.3"/>
  <cols>
    <col min="1" max="1" width="17.33203125" bestFit="1" customWidth="1"/>
    <col min="2" max="2" width="31" bestFit="1" customWidth="1"/>
    <col min="5" max="5" width="40.6640625" bestFit="1" customWidth="1"/>
    <col min="6" max="6" width="8.33203125" bestFit="1" customWidth="1"/>
    <col min="10" max="10" width="15.6640625" customWidth="1"/>
    <col min="11" max="12" width="10.109375" bestFit="1" customWidth="1"/>
    <col min="13" max="13" width="26.44140625" bestFit="1" customWidth="1"/>
    <col min="14" max="14" width="17.33203125" bestFit="1" customWidth="1"/>
    <col min="15" max="15" width="23.109375" bestFit="1" customWidth="1"/>
    <col min="16" max="16" width="19.109375" bestFit="1" customWidth="1"/>
    <col min="17" max="17" width="26.44140625" bestFit="1" customWidth="1"/>
    <col min="18" max="18" width="28.88671875" bestFit="1" customWidth="1"/>
    <col min="19" max="19" width="34.5546875" bestFit="1" customWidth="1"/>
    <col min="20" max="20" width="7.88671875" bestFit="1" customWidth="1"/>
    <col min="23" max="23" width="9" bestFit="1" customWidth="1"/>
    <col min="24" max="24" width="6.88671875" bestFit="1" customWidth="1"/>
    <col min="25" max="25" width="19.109375" bestFit="1" customWidth="1"/>
    <col min="26" max="26" width="16.44140625" bestFit="1" customWidth="1"/>
    <col min="27" max="27" width="22.33203125" bestFit="1" customWidth="1"/>
    <col min="28" max="28" width="12.44140625" bestFit="1" customWidth="1"/>
    <col min="29" max="29" width="19.109375" bestFit="1" customWidth="1"/>
    <col min="30" max="30" width="16.44140625" bestFit="1" customWidth="1"/>
    <col min="31" max="31" width="22.33203125" bestFit="1" customWidth="1"/>
    <col min="32" max="32" width="10.44140625" customWidth="1"/>
  </cols>
  <sheetData>
    <row r="1" spans="1:32" x14ac:dyDescent="0.3">
      <c r="A1" s="41" t="s">
        <v>1</v>
      </c>
      <c r="B1" s="38" t="s">
        <v>54</v>
      </c>
      <c r="C1" s="38" t="s">
        <v>55</v>
      </c>
      <c r="E1" s="42" t="s">
        <v>56</v>
      </c>
      <c r="F1" s="43">
        <f>ROUND(AVERAGEIFS(B2:B31,B2:B31,"&gt;0",A2:A31,"&lt;&gt;Итого"),2)</f>
        <v>107.11</v>
      </c>
      <c r="J1" s="49" t="s">
        <v>1</v>
      </c>
      <c r="K1" s="49" t="s">
        <v>32</v>
      </c>
      <c r="L1" s="49" t="s">
        <v>31</v>
      </c>
      <c r="M1" s="49" t="s">
        <v>86</v>
      </c>
      <c r="N1" s="49" t="s">
        <v>60</v>
      </c>
      <c r="O1" s="49" t="s">
        <v>61</v>
      </c>
      <c r="P1" s="49" t="s">
        <v>58</v>
      </c>
      <c r="Q1" s="49" t="s">
        <v>33</v>
      </c>
      <c r="R1" s="49" t="s">
        <v>62</v>
      </c>
      <c r="S1" s="49" t="s">
        <v>63</v>
      </c>
      <c r="T1" s="49" t="s">
        <v>1</v>
      </c>
      <c r="W1" s="49" t="str">
        <f>'[1]Сводная Вывоз'!I2</f>
        <v>Дата</v>
      </c>
      <c r="X1" s="49" t="str">
        <f>'[1]Сводная Вывоз'!J2</f>
        <v>Ввоз</v>
      </c>
      <c r="Y1" s="49" t="str">
        <f>'[1]Сводная Вывоз'!K2</f>
        <v>Вывоз Полигон ТБО</v>
      </c>
      <c r="Z1" s="49" t="str">
        <f>'[1]Сводная Вывоз'!L2</f>
        <v>Вывоз Эко Плант</v>
      </c>
      <c r="AA1" s="49" t="str">
        <f>'[1]Сводная Вывоз'!M2</f>
        <v>Вывоз Новый Свет-Эко</v>
      </c>
      <c r="AB1" s="49" t="str">
        <f>'[1]Сводная Вывоз'!N2</f>
        <v>Вывоз Итого</v>
      </c>
      <c r="AC1" s="49" t="str">
        <f>'[1]Сводная Вывоз'!O2</f>
        <v>Вывоз Полигон ТБО</v>
      </c>
      <c r="AD1" s="49" t="str">
        <f>'[1]Сводная Вывоз'!P2</f>
        <v>Вывоз Эко Плант</v>
      </c>
      <c r="AE1" s="49" t="str">
        <f>'[1]Сводная Вывоз'!Q2</f>
        <v>Вывоз Новый Свет-Эко</v>
      </c>
      <c r="AF1" s="49" t="str">
        <f>'[1]Сводная Вывоз'!R2</f>
        <v>Дата</v>
      </c>
    </row>
    <row r="2" spans="1:32" x14ac:dyDescent="0.3">
      <c r="A2" s="44">
        <v>45413</v>
      </c>
      <c r="B2" s="45">
        <f>SUMIF(Вывоз!A:A,'Сводная Вывоз'!A2,Вывоз!G:G)/1000</f>
        <v>124.78</v>
      </c>
      <c r="C2" s="46">
        <f>COUNTIF(Вывоз!A:A,'Сводная Вывоз'!A2)</f>
        <v>5</v>
      </c>
      <c r="E2" s="42" t="s">
        <v>57</v>
      </c>
      <c r="F2" s="42">
        <f>ROUND(AVERAGEIFS(C2:C33,C2:C33,"&gt;0",A2:A33,"&lt;&gt;Итого"),0)</f>
        <v>5</v>
      </c>
      <c r="J2" s="47" t="str">
        <f>LEFT(LOWER(TEXT(T2,"ДД ММММ")),LEN(LOWER(TEXT(T2,"ДД ММММ")))-1)&amp;"я"</f>
        <v>01 мая</v>
      </c>
      <c r="K2" s="40">
        <f>IF(J1=J2,0,$X2)</f>
        <v>119.36</v>
      </c>
      <c r="L2" s="40">
        <f>IF(J1=J2,0,VLOOKUP($T2,'Сводная Ввоз'!$A:$D,2,0))</f>
        <v>130.44</v>
      </c>
      <c r="M2" s="40" t="str">
        <f>IF($J1=$J2,SUMIFS(Вывоз!$G:$G,Вывоз!$A:$A,'Сводная Вывоз'!$T2,Вывоз!$D:$D,"*Лепсари*")/1000+Y2,"")</f>
        <v/>
      </c>
      <c r="N2" s="40"/>
      <c r="O2" s="40"/>
      <c r="P2" s="40">
        <f>IF(SUM(K2:L2)&gt;0,SUM(K2:L2),IF(SUM(M2:O2)&gt;0,SUM(M2:O2),0))</f>
        <v>249.8</v>
      </c>
      <c r="Q2" s="48" t="str">
        <f t="shared" ref="Q2:Q33" si="0">IFERROR(IF((M2/$P2)=0,"",M2/$P2),"")</f>
        <v/>
      </c>
      <c r="R2" s="48" t="str">
        <f t="shared" ref="R2:R33" si="1">IFERROR(IF((N2/$P2)=0,"",N2/$P2),"")</f>
        <v/>
      </c>
      <c r="S2" s="48" t="str">
        <f t="shared" ref="S2:S33" si="2">IFERROR(IF((O2/$P2)=0,"",O2/$P2),"")</f>
        <v/>
      </c>
      <c r="T2" s="47">
        <v>45413</v>
      </c>
      <c r="W2" s="49" t="str">
        <f>'[1]Сводная Вывоз'!I3</f>
        <v>01 мая</v>
      </c>
      <c r="X2" s="49">
        <f>'[1]Сводная Вывоз'!J3</f>
        <v>119.36</v>
      </c>
      <c r="Y2" s="49">
        <f>'[1]Сводная Вывоз'!K3</f>
        <v>0</v>
      </c>
      <c r="Z2" s="49">
        <f>'[1]Сводная Вывоз'!L3</f>
        <v>0</v>
      </c>
      <c r="AA2" s="49">
        <f>'[1]Сводная Вывоз'!M3</f>
        <v>0</v>
      </c>
      <c r="AB2" s="49">
        <f>'[1]Сводная Вывоз'!N3</f>
        <v>0</v>
      </c>
      <c r="AC2" s="49" t="str">
        <f>'[1]Сводная Вывоз'!O3</f>
        <v/>
      </c>
      <c r="AD2" s="49" t="str">
        <f>'[1]Сводная Вывоз'!P3</f>
        <v/>
      </c>
      <c r="AE2" s="49" t="str">
        <f>'[1]Сводная Вывоз'!Q3</f>
        <v/>
      </c>
      <c r="AF2" s="49">
        <f>'[1]Сводная Вывоз'!R3</f>
        <v>45413</v>
      </c>
    </row>
    <row r="3" spans="1:32" x14ac:dyDescent="0.3">
      <c r="A3" s="44">
        <v>45414</v>
      </c>
      <c r="B3" s="45">
        <f>SUMIF(Вывоз!A:A,'Сводная Вывоз'!A3,Вывоз!G:G)/1000</f>
        <v>134.32</v>
      </c>
      <c r="C3" s="46">
        <f>COUNTIF(Вывоз!A:A,'Сводная Вывоз'!A3)</f>
        <v>6</v>
      </c>
      <c r="J3" s="47" t="str">
        <f>LEFT(LOWER(TEXT(T3,"ДД ММММ")),LEN(LOWER(TEXT(T3,"ДД ММММ")))-1)&amp;"я"</f>
        <v>01 мая</v>
      </c>
      <c r="K3" s="40"/>
      <c r="L3" s="40"/>
      <c r="M3" s="40">
        <f>IF($J2=$J3,SUMIFS(Вывоз!$G:$G,Вывоз!$A:$A,'Сводная Вывоз'!$T3,Вывоз!$D:$D,"*Лепсари*")/1000+Y3,"")</f>
        <v>87.98</v>
      </c>
      <c r="N3" s="40">
        <f>IF($J2=$J3,SUMIFS(Вывоз!$G:$G,Вывоз!$A:$A,'Сводная Вывоз'!$T3,Вывоз!$D:$D,"*Лепсари*")/1000+Z3,0)</f>
        <v>178.63</v>
      </c>
      <c r="O3" s="40"/>
      <c r="P3" s="40">
        <f t="shared" ref="P3:P63" si="3">IF(SUM(K3:L3)&gt;0,SUM(K3:L3),IF(SUM(M3:O3)&gt;0,SUM(M3:O3),0))</f>
        <v>266.61</v>
      </c>
      <c r="Q3" s="48">
        <f t="shared" si="0"/>
        <v>0.32999512396384234</v>
      </c>
      <c r="R3" s="48">
        <f t="shared" si="1"/>
        <v>0.67000487603615766</v>
      </c>
      <c r="S3" s="48" t="str">
        <f t="shared" si="2"/>
        <v/>
      </c>
      <c r="T3" s="47">
        <v>45413</v>
      </c>
      <c r="W3" s="49" t="str">
        <f>'[1]Сводная Вывоз'!I4</f>
        <v>01 мая</v>
      </c>
      <c r="X3" s="49">
        <f>'[1]Сводная Вывоз'!J4</f>
        <v>0</v>
      </c>
      <c r="Y3" s="49">
        <f>'[1]Сводная Вывоз'!K4</f>
        <v>87.98</v>
      </c>
      <c r="Z3" s="49">
        <f>'[1]Сводная Вывоз'!L4</f>
        <v>178.63</v>
      </c>
      <c r="AA3" s="49">
        <f>'[1]Сводная Вывоз'!M4</f>
        <v>0</v>
      </c>
      <c r="AB3" s="49">
        <f>'[1]Сводная Вывоз'!N4</f>
        <v>266.61</v>
      </c>
      <c r="AC3" s="49">
        <f>'[1]Сводная Вывоз'!O4</f>
        <v>0.32999512396384234</v>
      </c>
      <c r="AD3" s="49">
        <f>'[1]Сводная Вывоз'!P4</f>
        <v>0.67000487603615766</v>
      </c>
      <c r="AE3" s="49" t="str">
        <f>'[1]Сводная Вывоз'!Q4</f>
        <v/>
      </c>
      <c r="AF3" s="49">
        <f>'[1]Сводная Вывоз'!R4</f>
        <v>45413</v>
      </c>
    </row>
    <row r="4" spans="1:32" x14ac:dyDescent="0.3">
      <c r="A4" s="44">
        <v>45415</v>
      </c>
      <c r="B4" s="45">
        <f>SUMIF(Вывоз!A:A,'Сводная Вывоз'!A4,Вывоз!G:G)/1000</f>
        <v>114.58</v>
      </c>
      <c r="C4" s="46">
        <f>COUNTIF(Вывоз!A:A,'Сводная Вывоз'!A4)</f>
        <v>5</v>
      </c>
      <c r="J4" s="47" t="str">
        <f t="shared" ref="J4:J53" si="4">LEFT(LOWER(TEXT(T4,"ДД ММММ")),LEN(LOWER(TEXT(T4,"ДД ММММ")))-1)&amp;"я"</f>
        <v>02 мая</v>
      </c>
      <c r="K4" s="40">
        <f t="shared" ref="K4:K10" si="5">IF(J3=J4,0,$X4)</f>
        <v>157.58000000000001</v>
      </c>
      <c r="L4" s="40">
        <f>IF(J3=J4,0,VLOOKUP($T4,'Сводная Ввоз'!$A:$D,2,0))</f>
        <v>130.24</v>
      </c>
      <c r="M4" s="40" t="str">
        <f>IF($J3=$J4,SUMIFS(Вывоз!$G:$G,Вывоз!$A:$A,'Сводная Вывоз'!$T4,Вывоз!$D:$D,"*Лепсари*")/1000+Y4,"")</f>
        <v/>
      </c>
      <c r="N4" s="40"/>
      <c r="O4" s="40"/>
      <c r="P4" s="40">
        <f t="shared" si="3"/>
        <v>287.82000000000005</v>
      </c>
      <c r="Q4" s="48" t="str">
        <f t="shared" si="0"/>
        <v/>
      </c>
      <c r="R4" s="48" t="str">
        <f t="shared" si="1"/>
        <v/>
      </c>
      <c r="S4" s="48" t="str">
        <f t="shared" si="2"/>
        <v/>
      </c>
      <c r="T4" s="47">
        <v>45414</v>
      </c>
      <c r="W4" s="49" t="str">
        <f>'[1]Сводная Вывоз'!I5</f>
        <v>02 мая</v>
      </c>
      <c r="X4" s="49">
        <f>'[1]Сводная Вывоз'!J5</f>
        <v>157.58000000000001</v>
      </c>
      <c r="Y4" s="49">
        <f>'[1]Сводная Вывоз'!K5</f>
        <v>0</v>
      </c>
      <c r="Z4" s="49">
        <f>'[1]Сводная Вывоз'!L5</f>
        <v>0</v>
      </c>
      <c r="AA4" s="49">
        <f>'[1]Сводная Вывоз'!M5</f>
        <v>0</v>
      </c>
      <c r="AB4" s="49">
        <f>'[1]Сводная Вывоз'!N5</f>
        <v>0</v>
      </c>
      <c r="AC4" s="49" t="str">
        <f>'[1]Сводная Вывоз'!O5</f>
        <v/>
      </c>
      <c r="AD4" s="49" t="str">
        <f>'[1]Сводная Вывоз'!P5</f>
        <v/>
      </c>
      <c r="AE4" s="49" t="str">
        <f>'[1]Сводная Вывоз'!Q5</f>
        <v/>
      </c>
      <c r="AF4" s="49">
        <f>'[1]Сводная Вывоз'!R5</f>
        <v>45414</v>
      </c>
    </row>
    <row r="5" spans="1:32" x14ac:dyDescent="0.3">
      <c r="A5" s="44">
        <v>45416</v>
      </c>
      <c r="B5" s="45">
        <f>SUMIF(Вывоз!A:A,'Сводная Вывоз'!A5,Вывоз!G:G)/1000</f>
        <v>105.9</v>
      </c>
      <c r="C5" s="46">
        <f>COUNTIF(Вывоз!A:A,'Сводная Вывоз'!A5)</f>
        <v>4</v>
      </c>
      <c r="J5" s="47" t="str">
        <f t="shared" si="4"/>
        <v>02 мая</v>
      </c>
      <c r="K5" s="40"/>
      <c r="L5" s="40"/>
      <c r="M5" s="40">
        <f>IF($J4=$J5,SUMIFS(Вывоз!$G:$G,Вывоз!$A:$A,'Сводная Вывоз'!$T5,Вывоз!$D:$D,"*Лепсари*")/1000+Y5,"")</f>
        <v>158.36000000000001</v>
      </c>
      <c r="N5" s="40">
        <f>IF($J4=$J5,SUMIFS(Вывоз!$G:$G,Вывоз!$A:$A,'Сводная Вывоз'!$T5,Вывоз!$D:$D,"*Плант*")/1000+Z5,0)</f>
        <v>243.74</v>
      </c>
      <c r="O5" s="40"/>
      <c r="P5" s="40">
        <f t="shared" ref="P5:P7" si="6">IF(SUM(K5:L5)&gt;0,SUM(K5:L5),IF(SUM(M5:O5)&gt;0,SUM(M5:O5),0))</f>
        <v>402.1</v>
      </c>
      <c r="Q5" s="48">
        <f t="shared" si="0"/>
        <v>0.39383238000497389</v>
      </c>
      <c r="R5" s="48">
        <f t="shared" si="1"/>
        <v>0.60616761999502611</v>
      </c>
      <c r="S5" s="48" t="str">
        <f t="shared" si="2"/>
        <v/>
      </c>
      <c r="T5" s="47">
        <v>45414</v>
      </c>
      <c r="W5" s="49" t="str">
        <f>'[1]Сводная Вывоз'!I6</f>
        <v>02 мая</v>
      </c>
      <c r="X5" s="49">
        <f>'[1]Сводная Вывоз'!J6</f>
        <v>0</v>
      </c>
      <c r="Y5" s="49">
        <f>'[1]Сводная Вывоз'!K6</f>
        <v>158.36000000000001</v>
      </c>
      <c r="Z5" s="49">
        <f>'[1]Сводная Вывоз'!L6</f>
        <v>109.42</v>
      </c>
      <c r="AA5" s="49">
        <f>'[1]Сводная Вывоз'!M6</f>
        <v>0</v>
      </c>
      <c r="AB5" s="49">
        <f>'[1]Сводная Вывоз'!N6</f>
        <v>267.78000000000003</v>
      </c>
      <c r="AC5" s="49">
        <f>'[1]Сводная Вывоз'!O6</f>
        <v>0.59138098439017106</v>
      </c>
      <c r="AD5" s="49">
        <f>'[1]Сводная Вывоз'!P6</f>
        <v>0.40861901560982894</v>
      </c>
      <c r="AE5" s="49" t="str">
        <f>'[1]Сводная Вывоз'!Q6</f>
        <v/>
      </c>
      <c r="AF5" s="49">
        <f>'[1]Сводная Вывоз'!R6</f>
        <v>45414</v>
      </c>
    </row>
    <row r="6" spans="1:32" x14ac:dyDescent="0.3">
      <c r="A6" s="44">
        <v>45417</v>
      </c>
      <c r="B6" s="45">
        <f>SUMIF(Вывоз!A:A,'Сводная Вывоз'!A6,Вывоз!G:G)/1000</f>
        <v>94.88</v>
      </c>
      <c r="C6" s="46">
        <f>COUNTIF(Вывоз!A:A,'Сводная Вывоз'!A6)</f>
        <v>4</v>
      </c>
      <c r="I6" t="str">
        <f>IF(J2=J3,"",$X3)</f>
        <v/>
      </c>
      <c r="J6" s="47" t="str">
        <f t="shared" si="4"/>
        <v>03 мая</v>
      </c>
      <c r="K6" s="40">
        <f t="shared" si="5"/>
        <v>135.08000000000001</v>
      </c>
      <c r="L6" s="40">
        <f>IF(J5=J6,0,VLOOKUP($T6,'Сводная Ввоз'!$A:$D,2,0))</f>
        <v>130.13999999999999</v>
      </c>
      <c r="M6" s="40" t="str">
        <f>IF($J5=$J6,SUMIFS(Вывоз!$G:$G,Вывоз!$A:$A,'Сводная Вывоз'!$T6,Вывоз!$D:$D,"*Лепсари*")/1000+Y6,"")</f>
        <v/>
      </c>
      <c r="N6" s="40"/>
      <c r="O6" s="40"/>
      <c r="P6" s="40">
        <f t="shared" si="6"/>
        <v>265.22000000000003</v>
      </c>
      <c r="Q6" s="48" t="str">
        <f t="shared" si="0"/>
        <v/>
      </c>
      <c r="R6" s="48" t="str">
        <f t="shared" si="1"/>
        <v/>
      </c>
      <c r="S6" s="48" t="str">
        <f t="shared" si="2"/>
        <v/>
      </c>
      <c r="T6" s="47">
        <v>45415</v>
      </c>
      <c r="W6" s="49" t="str">
        <f>'[1]Сводная Вывоз'!I7</f>
        <v>03 мая</v>
      </c>
      <c r="X6" s="49">
        <f>'[1]Сводная Вывоз'!J7</f>
        <v>135.08000000000001</v>
      </c>
      <c r="Y6" s="49">
        <f>'[1]Сводная Вывоз'!K7</f>
        <v>0</v>
      </c>
      <c r="Z6" s="49">
        <f>'[1]Сводная Вывоз'!L7</f>
        <v>0</v>
      </c>
      <c r="AA6" s="49">
        <f>'[1]Сводная Вывоз'!M7</f>
        <v>0</v>
      </c>
      <c r="AB6" s="49">
        <f>'[1]Сводная Вывоз'!N7</f>
        <v>0</v>
      </c>
      <c r="AC6" s="49" t="str">
        <f>'[1]Сводная Вывоз'!O7</f>
        <v/>
      </c>
      <c r="AD6" s="49" t="str">
        <f>'[1]Сводная Вывоз'!P7</f>
        <v/>
      </c>
      <c r="AE6" s="49" t="str">
        <f>'[1]Сводная Вывоз'!Q7</f>
        <v/>
      </c>
      <c r="AF6" s="49">
        <f>'[1]Сводная Вывоз'!R7</f>
        <v>45415</v>
      </c>
    </row>
    <row r="7" spans="1:32" x14ac:dyDescent="0.3">
      <c r="A7" s="44">
        <v>45418</v>
      </c>
      <c r="B7" s="45">
        <f>SUMIF(Вывоз!A:A,'Сводная Вывоз'!A7,Вывоз!G:G)/1000</f>
        <v>120</v>
      </c>
      <c r="C7" s="46">
        <f>COUNTIF(Вывоз!A:A,'Сводная Вывоз'!A7)</f>
        <v>5</v>
      </c>
      <c r="J7" s="47" t="str">
        <f t="shared" si="4"/>
        <v>03 мая</v>
      </c>
      <c r="K7" s="40"/>
      <c r="L7" s="40"/>
      <c r="M7" s="40">
        <f>IF($J6=$J7,SUMIFS(Вывоз!$G:$G,Вывоз!$A:$A,'Сводная Вывоз'!$T7,Вывоз!$D:$D,"*Лепсари*")/1000+Y7,"")</f>
        <v>80.8</v>
      </c>
      <c r="N7" s="40">
        <f>IF($J6=$J7,SUMIFS(Вывоз!$G:$G,Вывоз!$A:$A,'Сводная Вывоз'!$T7,Вывоз!$D:$D,"*Плант*")/1000+Z7,0)</f>
        <v>257.32</v>
      </c>
      <c r="O7" s="40"/>
      <c r="P7" s="40">
        <f t="shared" si="6"/>
        <v>338.12</v>
      </c>
      <c r="Q7" s="48">
        <f t="shared" si="0"/>
        <v>0.23896841358097715</v>
      </c>
      <c r="R7" s="48">
        <f t="shared" si="1"/>
        <v>0.7610315864190228</v>
      </c>
      <c r="S7" s="48" t="str">
        <f t="shared" si="2"/>
        <v/>
      </c>
      <c r="T7" s="47">
        <v>45415</v>
      </c>
      <c r="W7" s="49" t="str">
        <f>'[1]Сводная Вывоз'!I8</f>
        <v>03 мая</v>
      </c>
      <c r="X7" s="49">
        <f>'[1]Сводная Вывоз'!J8</f>
        <v>0</v>
      </c>
      <c r="Y7" s="49">
        <f>'[1]Сводная Вывоз'!K8</f>
        <v>80.8</v>
      </c>
      <c r="Z7" s="49">
        <f>'[1]Сводная Вывоз'!L8</f>
        <v>142.74</v>
      </c>
      <c r="AA7" s="49">
        <f>'[1]Сводная Вывоз'!M8</f>
        <v>0</v>
      </c>
      <c r="AB7" s="49">
        <f>'[1]Сводная Вывоз'!N8</f>
        <v>223.54000000000002</v>
      </c>
      <c r="AC7" s="49">
        <f>'[1]Сводная Вывоз'!O8</f>
        <v>0.36145656258387754</v>
      </c>
      <c r="AD7" s="49">
        <f>'[1]Сводная Вывоз'!P8</f>
        <v>0.63854343741612241</v>
      </c>
      <c r="AE7" s="49" t="str">
        <f>'[1]Сводная Вывоз'!Q8</f>
        <v/>
      </c>
      <c r="AF7" s="49">
        <f>'[1]Сводная Вывоз'!R8</f>
        <v>45415</v>
      </c>
    </row>
    <row r="8" spans="1:32" x14ac:dyDescent="0.3">
      <c r="A8" s="44">
        <v>45419</v>
      </c>
      <c r="B8" s="45">
        <f>SUMIF(Вывоз!A:A,'Сводная Вывоз'!A8,Вывоз!G:G)/1000</f>
        <v>94.28</v>
      </c>
      <c r="C8" s="46">
        <f>COUNTIF(Вывоз!A:A,'Сводная Вывоз'!A8)</f>
        <v>4</v>
      </c>
      <c r="J8" s="47" t="str">
        <f t="shared" si="4"/>
        <v>04 мая</v>
      </c>
      <c r="K8" s="40">
        <f t="shared" si="5"/>
        <v>142.91999999999999</v>
      </c>
      <c r="L8" s="40">
        <v>115.04</v>
      </c>
      <c r="M8" s="40" t="str">
        <f>IF($J7=$J8,SUMIFS(Вывоз!$G:$G,Вывоз!$A:$A,'Сводная Вывоз'!$T8,Вывоз!$D:$D,"*Лепсари*")/1000+Y8,"")</f>
        <v/>
      </c>
      <c r="N8" s="40"/>
      <c r="O8" s="40"/>
      <c r="P8" s="40">
        <f t="shared" si="3"/>
        <v>257.95999999999998</v>
      </c>
      <c r="Q8" s="48" t="str">
        <f t="shared" si="0"/>
        <v/>
      </c>
      <c r="R8" s="48" t="str">
        <f t="shared" si="1"/>
        <v/>
      </c>
      <c r="S8" s="48" t="str">
        <f t="shared" si="2"/>
        <v/>
      </c>
      <c r="T8" s="47">
        <v>45781</v>
      </c>
      <c r="W8" s="49" t="str">
        <f>'[1]Сводная Вывоз'!I9</f>
        <v>04 мая</v>
      </c>
      <c r="X8" s="49">
        <f>'[1]Сводная Вывоз'!J9</f>
        <v>142.91999999999999</v>
      </c>
      <c r="Y8" s="49">
        <f>'[1]Сводная Вывоз'!K9</f>
        <v>0</v>
      </c>
      <c r="Z8" s="49">
        <f>'[1]Сводная Вывоз'!L9</f>
        <v>0</v>
      </c>
      <c r="AA8" s="49">
        <f>'[1]Сводная Вывоз'!M9</f>
        <v>0</v>
      </c>
      <c r="AB8" s="49">
        <f>'[1]Сводная Вывоз'!N9</f>
        <v>0</v>
      </c>
      <c r="AC8" s="49" t="str">
        <f>'[1]Сводная Вывоз'!O9</f>
        <v/>
      </c>
      <c r="AD8" s="49" t="str">
        <f>'[1]Сводная Вывоз'!P9</f>
        <v/>
      </c>
      <c r="AE8" s="49" t="str">
        <f>'[1]Сводная Вывоз'!Q9</f>
        <v/>
      </c>
      <c r="AF8" s="49">
        <f>'[1]Сводная Вывоз'!R9</f>
        <v>45781</v>
      </c>
    </row>
    <row r="9" spans="1:32" x14ac:dyDescent="0.3">
      <c r="A9" s="44">
        <v>45420</v>
      </c>
      <c r="B9" s="45">
        <f>SUMIF(Вывоз!A:A,'Сводная Вывоз'!A9,Вывоз!G:G)/1000</f>
        <v>99.88</v>
      </c>
      <c r="C9" s="46">
        <f>COUNTIF(Вывоз!A:A,'Сводная Вывоз'!A9)</f>
        <v>4</v>
      </c>
      <c r="J9" s="47" t="str">
        <f t="shared" si="4"/>
        <v>04 мая</v>
      </c>
      <c r="K9" s="40"/>
      <c r="L9" s="40"/>
      <c r="M9" s="40"/>
      <c r="N9" s="40">
        <f>IF($J8=$J9,SUMIFS(Вывоз!$G:$G,Вывоз!$A:$A,'Сводная Вывоз'!$T9,Вывоз!$D:$D,"*Плант*")/1000+Z9,0)</f>
        <v>212</v>
      </c>
      <c r="O9" s="40"/>
      <c r="P9" s="40">
        <f t="shared" si="3"/>
        <v>212</v>
      </c>
      <c r="Q9" s="48" t="str">
        <f t="shared" si="0"/>
        <v/>
      </c>
      <c r="R9" s="48">
        <f t="shared" si="1"/>
        <v>1</v>
      </c>
      <c r="S9" s="48" t="str">
        <f t="shared" si="2"/>
        <v/>
      </c>
      <c r="T9" s="47">
        <v>45416</v>
      </c>
      <c r="W9" s="49" t="str">
        <f>'[1]Сводная Вывоз'!I10</f>
        <v>04 мая</v>
      </c>
      <c r="X9" s="49">
        <f>'[1]Сводная Вывоз'!J10</f>
        <v>0</v>
      </c>
      <c r="Y9" s="49">
        <f>'[1]Сводная Вывоз'!K10</f>
        <v>0</v>
      </c>
      <c r="Z9" s="49">
        <f>'[1]Сводная Вывоз'!L10</f>
        <v>106.1</v>
      </c>
      <c r="AA9" s="49">
        <f>'[1]Сводная Вывоз'!M10</f>
        <v>0</v>
      </c>
      <c r="AB9" s="49">
        <f>'[1]Сводная Вывоз'!N10</f>
        <v>106.1</v>
      </c>
      <c r="AC9" s="49" t="str">
        <f>'[1]Сводная Вывоз'!O10</f>
        <v/>
      </c>
      <c r="AD9" s="49">
        <f>'[1]Сводная Вывоз'!P10</f>
        <v>1</v>
      </c>
      <c r="AE9" s="49" t="str">
        <f>'[1]Сводная Вывоз'!Q10</f>
        <v/>
      </c>
      <c r="AF9" s="49">
        <f>'[1]Сводная Вывоз'!R10</f>
        <v>45416</v>
      </c>
    </row>
    <row r="10" spans="1:32" x14ac:dyDescent="0.3">
      <c r="A10" s="44">
        <v>45421</v>
      </c>
      <c r="B10" s="45">
        <f>SUMIF(Вывоз!A:A,'Сводная Вывоз'!A10,Вывоз!G:G)/1000</f>
        <v>101.16</v>
      </c>
      <c r="C10" s="46">
        <f>COUNTIF(Вывоз!A:A,'Сводная Вывоз'!A10)</f>
        <v>4</v>
      </c>
      <c r="J10" s="47" t="str">
        <f t="shared" si="4"/>
        <v>05 мая</v>
      </c>
      <c r="K10" s="40">
        <f t="shared" si="5"/>
        <v>82.26</v>
      </c>
      <c r="L10" s="40">
        <f>IF(J9=J10,0,VLOOKUP($T10,'Сводная Ввоз'!$A:$D,2,0))</f>
        <v>115.04</v>
      </c>
      <c r="M10" s="40" t="str">
        <f>IF($J9=$J10,SUMIFS(Вывоз!$G:$G,Вывоз!$A:$A,'Сводная Вывоз'!$T10,Вывоз!$D:$D,"*Лепсари*")/1000+Y10,"")</f>
        <v/>
      </c>
      <c r="N10" s="40"/>
      <c r="O10" s="40"/>
      <c r="P10" s="40">
        <f t="shared" si="3"/>
        <v>197.3</v>
      </c>
      <c r="Q10" s="48" t="str">
        <f t="shared" si="0"/>
        <v/>
      </c>
      <c r="R10" s="48" t="str">
        <f t="shared" si="1"/>
        <v/>
      </c>
      <c r="S10" s="48" t="str">
        <f t="shared" si="2"/>
        <v/>
      </c>
      <c r="T10" s="47">
        <v>45417</v>
      </c>
      <c r="W10" s="49" t="str">
        <f>'[1]Сводная Вывоз'!I11</f>
        <v>05 мая</v>
      </c>
      <c r="X10" s="49">
        <f>'[1]Сводная Вывоз'!J11</f>
        <v>82.26</v>
      </c>
      <c r="Y10" s="49">
        <f>'[1]Сводная Вывоз'!K11</f>
        <v>0</v>
      </c>
      <c r="Z10" s="49">
        <f>'[1]Сводная Вывоз'!L11</f>
        <v>0</v>
      </c>
      <c r="AA10" s="49">
        <f>'[1]Сводная Вывоз'!M11</f>
        <v>0</v>
      </c>
      <c r="AB10" s="49">
        <f>'[1]Сводная Вывоз'!N11</f>
        <v>0</v>
      </c>
      <c r="AC10" s="49" t="str">
        <f>'[1]Сводная Вывоз'!O11</f>
        <v/>
      </c>
      <c r="AD10" s="49" t="str">
        <f>'[1]Сводная Вывоз'!P11</f>
        <v/>
      </c>
      <c r="AE10" s="49" t="str">
        <f>'[1]Сводная Вывоз'!Q11</f>
        <v/>
      </c>
      <c r="AF10" s="49">
        <f>'[1]Сводная Вывоз'!R11</f>
        <v>45417</v>
      </c>
    </row>
    <row r="11" spans="1:32" x14ac:dyDescent="0.3">
      <c r="A11" s="44">
        <v>45422</v>
      </c>
      <c r="B11" s="45">
        <f>SUMIF(Вывоз!A:A,'Сводная Вывоз'!A11,Вывоз!G:G)/1000</f>
        <v>100.66</v>
      </c>
      <c r="C11" s="46">
        <f>COUNTIF(Вывоз!A:A,'Сводная Вывоз'!A11)</f>
        <v>4</v>
      </c>
      <c r="J11" s="47" t="str">
        <f t="shared" si="4"/>
        <v>05 мая</v>
      </c>
      <c r="K11" s="40"/>
      <c r="L11" s="40"/>
      <c r="M11" s="40"/>
      <c r="N11" s="40">
        <f>IF($J10=$J11,SUMIFS(Вывоз!$G:$G,Вывоз!$A:$A,'Сводная Вывоз'!$T11,Вывоз!$D:$D,"*Плант*")/1000+Z11,0)</f>
        <v>120.96</v>
      </c>
      <c r="O11" s="40"/>
      <c r="P11" s="40">
        <f t="shared" si="3"/>
        <v>120.96</v>
      </c>
      <c r="Q11" s="48" t="str">
        <f t="shared" si="0"/>
        <v/>
      </c>
      <c r="R11" s="48">
        <f t="shared" si="1"/>
        <v>1</v>
      </c>
      <c r="S11" s="48" t="str">
        <f t="shared" si="2"/>
        <v/>
      </c>
      <c r="T11" s="47">
        <v>45417</v>
      </c>
      <c r="W11" s="49" t="str">
        <f>'[1]Сводная Вывоз'!I12</f>
        <v>05 мая</v>
      </c>
      <c r="X11" s="49">
        <f>'[1]Сводная Вывоз'!J12</f>
        <v>0</v>
      </c>
      <c r="Y11" s="49">
        <f>'[1]Сводная Вывоз'!K12</f>
        <v>0</v>
      </c>
      <c r="Z11" s="49">
        <f>'[1]Сводная Вывоз'!L12</f>
        <v>26.08</v>
      </c>
      <c r="AA11" s="49">
        <f>'[1]Сводная Вывоз'!M12</f>
        <v>0</v>
      </c>
      <c r="AB11" s="49">
        <f>'[1]Сводная Вывоз'!N12</f>
        <v>26.08</v>
      </c>
      <c r="AC11" s="49" t="str">
        <f>'[1]Сводная Вывоз'!O12</f>
        <v/>
      </c>
      <c r="AD11" s="49">
        <f>'[1]Сводная Вывоз'!P12</f>
        <v>1</v>
      </c>
      <c r="AE11" s="49" t="str">
        <f>'[1]Сводная Вывоз'!Q12</f>
        <v/>
      </c>
      <c r="AF11" s="49">
        <f>'[1]Сводная Вывоз'!R12</f>
        <v>45417</v>
      </c>
    </row>
    <row r="12" spans="1:32" x14ac:dyDescent="0.3">
      <c r="A12" s="44">
        <v>45423</v>
      </c>
      <c r="B12" s="45">
        <f>SUMIF(Вывоз!A:A,'Сводная Вывоз'!A12,Вывоз!G:G)/1000</f>
        <v>115.5</v>
      </c>
      <c r="C12" s="46">
        <f>COUNTIF(Вывоз!A:A,'Сводная Вывоз'!A12)</f>
        <v>5</v>
      </c>
      <c r="J12" s="47" t="str">
        <f t="shared" si="4"/>
        <v>06 мая</v>
      </c>
      <c r="K12" s="40">
        <f>IF(J11=J12,0,$X12)</f>
        <v>177.72</v>
      </c>
      <c r="L12" s="40">
        <f>IF(J11=J12,0,VLOOKUP($T12,'Сводная Ввоз'!$A:$D,2,0))</f>
        <v>122.74</v>
      </c>
      <c r="M12" s="40" t="str">
        <f>IF($J11=$J12,SUMIFS(Вывоз!$G:$G,Вывоз!$A:$A,'Сводная Вывоз'!$T12,Вывоз!$D:$D,"*Лепсари*")/1000+Y12,"")</f>
        <v/>
      </c>
      <c r="N12" s="40">
        <f>IF($J11=$J12,SUMIFS(Вывоз!$G:$G,Вывоз!$A:$A,'Сводная Вывоз'!$T12,Вывоз!$D:$D,"*Плант*")/1000+Z12,0)</f>
        <v>0</v>
      </c>
      <c r="O12" s="40"/>
      <c r="P12" s="40">
        <f t="shared" si="3"/>
        <v>300.45999999999998</v>
      </c>
      <c r="Q12" s="48" t="str">
        <f t="shared" si="0"/>
        <v/>
      </c>
      <c r="R12" s="48" t="str">
        <f t="shared" si="1"/>
        <v/>
      </c>
      <c r="S12" s="48" t="str">
        <f t="shared" si="2"/>
        <v/>
      </c>
      <c r="T12" s="47">
        <v>45418</v>
      </c>
      <c r="W12" s="49" t="str">
        <f>'[1]Сводная Вывоз'!I13</f>
        <v>06 мая</v>
      </c>
      <c r="X12" s="49">
        <f>'[1]Сводная Вывоз'!J13</f>
        <v>177.72</v>
      </c>
      <c r="Y12" s="49">
        <f>'[1]Сводная Вывоз'!K13</f>
        <v>0</v>
      </c>
      <c r="Z12" s="49">
        <f>'[1]Сводная Вывоз'!L13</f>
        <v>0</v>
      </c>
      <c r="AA12" s="49">
        <f>'[1]Сводная Вывоз'!M13</f>
        <v>0</v>
      </c>
      <c r="AB12" s="49">
        <f>'[1]Сводная Вывоз'!N13</f>
        <v>0</v>
      </c>
      <c r="AC12" s="49" t="str">
        <f>'[1]Сводная Вывоз'!O13</f>
        <v/>
      </c>
      <c r="AD12" s="49" t="str">
        <f>'[1]Сводная Вывоз'!P13</f>
        <v/>
      </c>
      <c r="AE12" s="49" t="str">
        <f>'[1]Сводная Вывоз'!Q13</f>
        <v/>
      </c>
      <c r="AF12" s="49">
        <f>'[1]Сводная Вывоз'!R13</f>
        <v>45418</v>
      </c>
    </row>
    <row r="13" spans="1:32" x14ac:dyDescent="0.3">
      <c r="A13" s="44">
        <v>45424</v>
      </c>
      <c r="B13" s="45">
        <f>SUMIF(Вывоз!A:A,'Сводная Вывоз'!A13,Вывоз!G:G)/1000</f>
        <v>113.02</v>
      </c>
      <c r="C13" s="46">
        <f>COUNTIF(Вывоз!A:A,'Сводная Вывоз'!A13)</f>
        <v>5</v>
      </c>
      <c r="J13" s="47" t="str">
        <f t="shared" si="4"/>
        <v>06 мая</v>
      </c>
      <c r="K13" s="40"/>
      <c r="L13" s="40"/>
      <c r="M13" s="40">
        <f>IF($J12=$J13,SUMIFS(Вывоз!$G:$G,Вывоз!$A:$A,'Сводная Вывоз'!$T13,Вывоз!$D:$D,"*Лепсари*")/1000+Y13,"")</f>
        <v>19.8</v>
      </c>
      <c r="N13" s="40">
        <f>IF($J12=$J13,SUMIFS(Вывоз!$G:$G,Вывоз!$A:$A,'Сводная Вывоз'!$T13,Вывоз!$D:$D,"*Плант*")/1000+Z13,0)</f>
        <v>208.1</v>
      </c>
      <c r="O13" s="40"/>
      <c r="P13" s="40">
        <f t="shared" si="3"/>
        <v>227.9</v>
      </c>
      <c r="Q13" s="48">
        <f t="shared" si="0"/>
        <v>8.6880210618692416E-2</v>
      </c>
      <c r="R13" s="48">
        <f t="shared" si="1"/>
        <v>0.91311978938130756</v>
      </c>
      <c r="S13" s="48" t="str">
        <f t="shared" si="2"/>
        <v/>
      </c>
      <c r="T13" s="47">
        <v>45418</v>
      </c>
      <c r="W13" s="49" t="str">
        <f>'[1]Сводная Вывоз'!I14</f>
        <v>06 мая</v>
      </c>
      <c r="X13" s="49">
        <f>'[1]Сводная Вывоз'!J14</f>
        <v>0</v>
      </c>
      <c r="Y13" s="49">
        <f>'[1]Сводная Вывоз'!K14</f>
        <v>19.8</v>
      </c>
      <c r="Z13" s="49">
        <f>'[1]Сводная Вывоз'!L14</f>
        <v>88.1</v>
      </c>
      <c r="AA13" s="49">
        <f>'[1]Сводная Вывоз'!M14</f>
        <v>0</v>
      </c>
      <c r="AB13" s="49">
        <f>'[1]Сводная Вывоз'!N14</f>
        <v>107.89999999999999</v>
      </c>
      <c r="AC13" s="49">
        <f>'[1]Сводная Вывоз'!O14</f>
        <v>0.18350324374420762</v>
      </c>
      <c r="AD13" s="49">
        <f>'[1]Сводная Вывоз'!P14</f>
        <v>0.81649675625579243</v>
      </c>
      <c r="AE13" s="49" t="str">
        <f>'[1]Сводная Вывоз'!Q14</f>
        <v/>
      </c>
      <c r="AF13" s="49">
        <f>'[1]Сводная Вывоз'!R14</f>
        <v>45418</v>
      </c>
    </row>
    <row r="14" spans="1:32" x14ac:dyDescent="0.3">
      <c r="A14" s="44">
        <v>45425</v>
      </c>
      <c r="B14" s="45">
        <f>SUMIF(Вывоз!A:A,'Сводная Вывоз'!A14,Вывоз!G:G)/1000</f>
        <v>89.4</v>
      </c>
      <c r="C14" s="46">
        <f>COUNTIF(Вывоз!A:A,'Сводная Вывоз'!A14)</f>
        <v>4</v>
      </c>
      <c r="J14" s="47" t="str">
        <f t="shared" si="4"/>
        <v>07 мая</v>
      </c>
      <c r="K14" s="40">
        <f t="shared" ref="K14" si="7">IF(J13=J14,0,$X14)</f>
        <v>153.41999999999999</v>
      </c>
      <c r="L14" s="40">
        <f>IF(J13=J14,0,VLOOKUP($T14,'Сводная Ввоз'!$A:$D,2,0))</f>
        <v>115.26</v>
      </c>
      <c r="M14" s="40" t="str">
        <f>IF($J13=$J14,SUMIFS(Вывоз!$G:$G,Вывоз!$A:$A,'Сводная Вывоз'!$T14,Вывоз!$D:$D,"*Лепсари*")/1000+Y14,"")</f>
        <v/>
      </c>
      <c r="N14" s="40"/>
      <c r="O14" s="40"/>
      <c r="P14" s="40">
        <f t="shared" si="3"/>
        <v>268.68</v>
      </c>
      <c r="Q14" s="48" t="str">
        <f t="shared" si="0"/>
        <v/>
      </c>
      <c r="R14" s="48" t="str">
        <f t="shared" si="1"/>
        <v/>
      </c>
      <c r="S14" s="48" t="str">
        <f t="shared" si="2"/>
        <v/>
      </c>
      <c r="T14" s="47">
        <v>45419</v>
      </c>
      <c r="W14" s="49" t="str">
        <f>'[1]Сводная Вывоз'!I15</f>
        <v>07 мая</v>
      </c>
      <c r="X14" s="49">
        <f>'[1]Сводная Вывоз'!J15</f>
        <v>153.41999999999999</v>
      </c>
      <c r="Y14" s="49">
        <f>'[1]Сводная Вывоз'!K15</f>
        <v>0</v>
      </c>
      <c r="Z14" s="49">
        <f>'[1]Сводная Вывоз'!L15</f>
        <v>0</v>
      </c>
      <c r="AA14" s="49">
        <f>'[1]Сводная Вывоз'!M15</f>
        <v>0</v>
      </c>
      <c r="AB14" s="49">
        <f>'[1]Сводная Вывоз'!N15</f>
        <v>0</v>
      </c>
      <c r="AC14" s="49" t="str">
        <f>'[1]Сводная Вывоз'!O15</f>
        <v/>
      </c>
      <c r="AD14" s="49" t="str">
        <f>'[1]Сводная Вывоз'!P15</f>
        <v/>
      </c>
      <c r="AE14" s="49" t="str">
        <f>'[1]Сводная Вывоз'!Q15</f>
        <v/>
      </c>
      <c r="AF14" s="49">
        <f>'[1]Сводная Вывоз'!R15</f>
        <v>45419</v>
      </c>
    </row>
    <row r="15" spans="1:32" x14ac:dyDescent="0.3">
      <c r="A15" s="44">
        <v>45426</v>
      </c>
      <c r="B15" s="45">
        <f>SUMIF(Вывоз!A:A,'Сводная Вывоз'!A15,Вывоз!G:G)/1000</f>
        <v>91.12</v>
      </c>
      <c r="C15" s="46">
        <f>COUNTIF(Вывоз!A:A,'Сводная Вывоз'!A15)</f>
        <v>4</v>
      </c>
      <c r="J15" s="47" t="str">
        <f t="shared" si="4"/>
        <v>07 мая</v>
      </c>
      <c r="K15" s="40"/>
      <c r="L15" s="40"/>
      <c r="M15" s="40"/>
      <c r="N15" s="40">
        <f>IF($J14=$J15,SUMIFS(Вывоз!$G:$G,Вывоз!$A:$A,'Сводная Вывоз'!$T15,Вывоз!$D:$D,"*Плант*")/1000+Z15,0)</f>
        <v>217.3</v>
      </c>
      <c r="O15" s="40"/>
      <c r="P15" s="40">
        <f t="shared" si="3"/>
        <v>217.3</v>
      </c>
      <c r="Q15" s="48" t="str">
        <f t="shared" si="0"/>
        <v/>
      </c>
      <c r="R15" s="48">
        <f t="shared" si="1"/>
        <v>1</v>
      </c>
      <c r="S15" s="48" t="str">
        <f t="shared" si="2"/>
        <v/>
      </c>
      <c r="T15" s="47">
        <v>45419</v>
      </c>
      <c r="W15" s="49" t="str">
        <f>'[1]Сводная Вывоз'!I16</f>
        <v>07 мая</v>
      </c>
      <c r="X15" s="49">
        <f>'[1]Сводная Вывоз'!J16</f>
        <v>0</v>
      </c>
      <c r="Y15" s="49">
        <f>'[1]Сводная Вывоз'!K16</f>
        <v>0</v>
      </c>
      <c r="Z15" s="49">
        <f>'[1]Сводная Вывоз'!L16</f>
        <v>123.02</v>
      </c>
      <c r="AA15" s="49">
        <f>'[1]Сводная Вывоз'!M16</f>
        <v>0</v>
      </c>
      <c r="AB15" s="49">
        <f>'[1]Сводная Вывоз'!N16</f>
        <v>123.02</v>
      </c>
      <c r="AC15" s="49" t="str">
        <f>'[1]Сводная Вывоз'!O16</f>
        <v/>
      </c>
      <c r="AD15" s="49">
        <f>'[1]Сводная Вывоз'!P16</f>
        <v>1</v>
      </c>
      <c r="AE15" s="49" t="str">
        <f>'[1]Сводная Вывоз'!Q16</f>
        <v/>
      </c>
      <c r="AF15" s="49">
        <f>'[1]Сводная Вывоз'!R16</f>
        <v>45419</v>
      </c>
    </row>
    <row r="16" spans="1:32" x14ac:dyDescent="0.3">
      <c r="A16" s="44">
        <v>45427</v>
      </c>
      <c r="B16" s="45">
        <f>SUMIF(Вывоз!A:A,'Сводная Вывоз'!A16,Вывоз!G:G)/1000</f>
        <v>0</v>
      </c>
      <c r="C16" s="46">
        <f>COUNTIF(Вывоз!A:A,'Сводная Вывоз'!A16)</f>
        <v>0</v>
      </c>
      <c r="J16" s="47" t="str">
        <f t="shared" si="4"/>
        <v>08 мая</v>
      </c>
      <c r="K16" s="40">
        <v>175.4</v>
      </c>
      <c r="L16" s="40">
        <v>115.42</v>
      </c>
      <c r="M16" s="40" t="str">
        <f>IF($J15=$J16,SUMIFS(Вывоз!$G:$G,Вывоз!$A:$A,'Сводная Вывоз'!$T16,Вывоз!$D:$D,"*Лепсари*")/1000+Y16,"")</f>
        <v/>
      </c>
      <c r="N16" s="40"/>
      <c r="O16" s="40"/>
      <c r="P16" s="40">
        <f t="shared" si="3"/>
        <v>290.82</v>
      </c>
      <c r="Q16" s="48" t="str">
        <f t="shared" si="0"/>
        <v/>
      </c>
      <c r="R16" s="48" t="str">
        <f t="shared" si="1"/>
        <v/>
      </c>
      <c r="S16" s="48" t="str">
        <f t="shared" si="2"/>
        <v/>
      </c>
      <c r="T16" s="47">
        <v>45420</v>
      </c>
      <c r="W16" s="49" t="str">
        <f>'[1]Сводная Вывоз'!I17</f>
        <v>08 мая</v>
      </c>
      <c r="X16" s="49">
        <f>'[1]Сводная Вывоз'!J17</f>
        <v>175.4</v>
      </c>
      <c r="Y16" s="49">
        <f>'[1]Сводная Вывоз'!K17</f>
        <v>0</v>
      </c>
      <c r="Z16" s="49">
        <f>'[1]Сводная Вывоз'!L17</f>
        <v>0</v>
      </c>
      <c r="AA16" s="49">
        <f>'[1]Сводная Вывоз'!M17</f>
        <v>0</v>
      </c>
      <c r="AB16" s="49">
        <f>'[1]Сводная Вывоз'!N17</f>
        <v>0</v>
      </c>
      <c r="AC16" s="49" t="str">
        <f>'[1]Сводная Вывоз'!O17</f>
        <v/>
      </c>
      <c r="AD16" s="49" t="str">
        <f>'[1]Сводная Вывоз'!P17</f>
        <v/>
      </c>
      <c r="AE16" s="49" t="str">
        <f>'[1]Сводная Вывоз'!Q17</f>
        <v/>
      </c>
      <c r="AF16" s="49">
        <f>'[1]Сводная Вывоз'!R17</f>
        <v>45420</v>
      </c>
    </row>
    <row r="17" spans="1:32" x14ac:dyDescent="0.3">
      <c r="A17" s="44">
        <v>45428</v>
      </c>
      <c r="B17" s="45">
        <f>SUMIF(Вывоз!A:A,'Сводная Вывоз'!A17,Вывоз!G:G)/1000</f>
        <v>0</v>
      </c>
      <c r="C17" s="46">
        <f>COUNTIF(Вывоз!A:A,'Сводная Вывоз'!A17)</f>
        <v>0</v>
      </c>
      <c r="J17" s="47" t="str">
        <f t="shared" si="4"/>
        <v>08 мая</v>
      </c>
      <c r="K17" s="40"/>
      <c r="L17" s="40"/>
      <c r="M17" s="40"/>
      <c r="N17" s="40">
        <v>150.06</v>
      </c>
      <c r="O17" s="40"/>
      <c r="P17" s="40">
        <f t="shared" si="3"/>
        <v>150.06</v>
      </c>
      <c r="Q17" s="48" t="str">
        <f t="shared" si="0"/>
        <v/>
      </c>
      <c r="R17" s="48">
        <f t="shared" si="1"/>
        <v>1</v>
      </c>
      <c r="S17" s="48" t="str">
        <f t="shared" si="2"/>
        <v/>
      </c>
      <c r="T17" s="47">
        <v>45420</v>
      </c>
      <c r="W17" s="49" t="str">
        <f>'[1]Сводная Вывоз'!I18</f>
        <v>08 мая</v>
      </c>
      <c r="X17" s="49">
        <f>'[1]Сводная Вывоз'!J18</f>
        <v>0</v>
      </c>
      <c r="Y17" s="49">
        <f>'[1]Сводная Вывоз'!K18</f>
        <v>0</v>
      </c>
      <c r="Z17" s="49">
        <f>'[1]Сводная Вывоз'!L18</f>
        <v>150.06</v>
      </c>
      <c r="AA17" s="49">
        <f>'[1]Сводная Вывоз'!M18</f>
        <v>0</v>
      </c>
      <c r="AB17" s="49">
        <f>'[1]Сводная Вывоз'!N18</f>
        <v>150.06</v>
      </c>
      <c r="AC17" s="49" t="str">
        <f>'[1]Сводная Вывоз'!O18</f>
        <v/>
      </c>
      <c r="AD17" s="49">
        <f>'[1]Сводная Вывоз'!P18</f>
        <v>1</v>
      </c>
      <c r="AE17" s="49" t="str">
        <f>'[1]Сводная Вывоз'!Q18</f>
        <v/>
      </c>
      <c r="AF17" s="49">
        <f>'[1]Сводная Вывоз'!R18</f>
        <v>45420</v>
      </c>
    </row>
    <row r="18" spans="1:32" x14ac:dyDescent="0.3">
      <c r="A18" s="44">
        <v>45429</v>
      </c>
      <c r="B18" s="45">
        <f>SUMIF(Вывоз!A:A,'Сводная Вывоз'!A18,Вывоз!G:G)/1000</f>
        <v>0</v>
      </c>
      <c r="C18" s="46">
        <f>COUNTIF(Вывоз!A:A,'Сводная Вывоз'!A18)</f>
        <v>0</v>
      </c>
      <c r="J18" s="47" t="str">
        <f t="shared" si="4"/>
        <v>09 мая</v>
      </c>
      <c r="K18" s="40">
        <v>79.400000000000006</v>
      </c>
      <c r="L18" s="40">
        <v>115.14</v>
      </c>
      <c r="M18" s="40" t="str">
        <f>IF($J17=$J18,SUMIFS(Вывоз!$G:$G,Вывоз!$A:$A,'Сводная Вывоз'!$T18,Вывоз!$D:$D,"*Лепсари*")/1000+Y18,"")</f>
        <v/>
      </c>
      <c r="N18" s="40">
        <f>IF($J17=$J18,SUMIFS(Вывоз!$G:$G,Вывоз!$A:$A,'Сводная Вывоз'!$T18,Вывоз!$D:$D,"*Плант*")/1000+Z18,0)</f>
        <v>0</v>
      </c>
      <c r="O18" s="40"/>
      <c r="P18" s="40">
        <f t="shared" si="3"/>
        <v>194.54000000000002</v>
      </c>
      <c r="Q18" s="48" t="str">
        <f t="shared" si="0"/>
        <v/>
      </c>
      <c r="R18" s="48" t="str">
        <f t="shared" si="1"/>
        <v/>
      </c>
      <c r="S18" s="48" t="str">
        <f t="shared" si="2"/>
        <v/>
      </c>
      <c r="T18" s="47">
        <v>45421</v>
      </c>
      <c r="W18" s="49" t="str">
        <f>'[1]Сводная Вывоз'!I19</f>
        <v>09 мая</v>
      </c>
      <c r="X18" s="49">
        <f>'[1]Сводная Вывоз'!J19</f>
        <v>79.400000000000006</v>
      </c>
      <c r="Y18" s="49">
        <f>'[1]Сводная Вывоз'!K19</f>
        <v>0</v>
      </c>
      <c r="Z18" s="49">
        <f>'[1]Сводная Вывоз'!L19</f>
        <v>0</v>
      </c>
      <c r="AA18" s="49">
        <f>'[1]Сводная Вывоз'!M19</f>
        <v>0</v>
      </c>
      <c r="AB18" s="49">
        <f>'[1]Сводная Вывоз'!N19</f>
        <v>0</v>
      </c>
      <c r="AC18" s="49" t="str">
        <f>'[1]Сводная Вывоз'!O19</f>
        <v/>
      </c>
      <c r="AD18" s="49" t="str">
        <f>'[1]Сводная Вывоз'!P19</f>
        <v/>
      </c>
      <c r="AE18" s="49" t="str">
        <f>'[1]Сводная Вывоз'!Q19</f>
        <v/>
      </c>
      <c r="AF18" s="49">
        <f>'[1]Сводная Вывоз'!R19</f>
        <v>45421</v>
      </c>
    </row>
    <row r="19" spans="1:32" x14ac:dyDescent="0.3">
      <c r="A19" s="44">
        <v>45430</v>
      </c>
      <c r="B19" s="45">
        <f>SUMIF(Вывоз!A:A,'Сводная Вывоз'!A19,Вывоз!G:G)/1000</f>
        <v>0</v>
      </c>
      <c r="C19" s="46">
        <f>COUNTIF(Вывоз!A:A,'Сводная Вывоз'!A19)</f>
        <v>0</v>
      </c>
      <c r="J19" s="47" t="str">
        <f t="shared" si="4"/>
        <v>09 мая</v>
      </c>
      <c r="K19" s="40"/>
      <c r="L19" s="40"/>
      <c r="M19" s="40"/>
      <c r="N19" s="40">
        <f>177.18</f>
        <v>177.18</v>
      </c>
      <c r="O19" s="40"/>
      <c r="P19" s="40">
        <f t="shared" si="3"/>
        <v>177.18</v>
      </c>
      <c r="Q19" s="48" t="str">
        <f t="shared" si="0"/>
        <v/>
      </c>
      <c r="R19" s="48">
        <f t="shared" si="1"/>
        <v>1</v>
      </c>
      <c r="S19" s="48" t="str">
        <f t="shared" si="2"/>
        <v/>
      </c>
      <c r="T19" s="47">
        <v>45421</v>
      </c>
      <c r="W19" s="49" t="str">
        <f>'[1]Сводная Вывоз'!I20</f>
        <v>09 мая</v>
      </c>
      <c r="X19" s="49">
        <f>'[1]Сводная Вывоз'!J20</f>
        <v>0</v>
      </c>
      <c r="Y19" s="49">
        <f>'[1]Сводная Вывоз'!K20</f>
        <v>0</v>
      </c>
      <c r="Z19" s="49">
        <f>'[1]Сводная Вывоз'!L20</f>
        <v>76.02</v>
      </c>
      <c r="AA19" s="49">
        <f>'[1]Сводная Вывоз'!M20</f>
        <v>0</v>
      </c>
      <c r="AB19" s="49">
        <f>'[1]Сводная Вывоз'!N20</f>
        <v>76.02</v>
      </c>
      <c r="AC19" s="49" t="str">
        <f>'[1]Сводная Вывоз'!O20</f>
        <v/>
      </c>
      <c r="AD19" s="49">
        <f>'[1]Сводная Вывоз'!P20</f>
        <v>1</v>
      </c>
      <c r="AE19" s="49" t="str">
        <f>'[1]Сводная Вывоз'!Q20</f>
        <v/>
      </c>
      <c r="AF19" s="49">
        <f>'[1]Сводная Вывоз'!R20</f>
        <v>45421</v>
      </c>
    </row>
    <row r="20" spans="1:32" x14ac:dyDescent="0.3">
      <c r="A20" s="44">
        <v>45431</v>
      </c>
      <c r="B20" s="45">
        <f>SUMIF(Вывоз!A:A,'Сводная Вывоз'!A20,Вывоз!G:G)/1000</f>
        <v>0</v>
      </c>
      <c r="C20" s="46">
        <f>COUNTIF(Вывоз!A:A,'Сводная Вывоз'!A20)</f>
        <v>0</v>
      </c>
      <c r="J20" s="47" t="str">
        <f t="shared" si="4"/>
        <v>10 мая</v>
      </c>
      <c r="K20" s="40">
        <v>117.5</v>
      </c>
      <c r="L20" s="40">
        <v>115.18</v>
      </c>
      <c r="M20" s="40" t="str">
        <f>IF($J19=$J20,SUMIFS(Вывоз!$G:$G,Вывоз!$A:$A,'Сводная Вывоз'!$T20,Вывоз!$D:$D,"*Лепсари*")/1000+Y20,"")</f>
        <v/>
      </c>
      <c r="N20" s="40"/>
      <c r="O20" s="40"/>
      <c r="P20" s="40">
        <f t="shared" si="3"/>
        <v>232.68</v>
      </c>
      <c r="Q20" s="48" t="str">
        <f t="shared" si="0"/>
        <v/>
      </c>
      <c r="R20" s="48" t="str">
        <f t="shared" si="1"/>
        <v/>
      </c>
      <c r="S20" s="48" t="str">
        <f t="shared" si="2"/>
        <v/>
      </c>
      <c r="T20" s="47">
        <v>45422</v>
      </c>
      <c r="W20" s="49" t="str">
        <f>'[1]Сводная Вывоз'!I21</f>
        <v>10 мая</v>
      </c>
      <c r="X20" s="49">
        <f>'[1]Сводная Вывоз'!J21</f>
        <v>117.5</v>
      </c>
      <c r="Y20" s="49">
        <f>'[1]Сводная Вывоз'!K21</f>
        <v>0</v>
      </c>
      <c r="Z20" s="49">
        <f>'[1]Сводная Вывоз'!L21</f>
        <v>0</v>
      </c>
      <c r="AA20" s="49">
        <f>'[1]Сводная Вывоз'!M21</f>
        <v>0</v>
      </c>
      <c r="AB20" s="49">
        <f>'[1]Сводная Вывоз'!N21</f>
        <v>0</v>
      </c>
      <c r="AC20" s="49" t="str">
        <f>'[1]Сводная Вывоз'!O21</f>
        <v/>
      </c>
      <c r="AD20" s="49" t="str">
        <f>'[1]Сводная Вывоз'!P21</f>
        <v/>
      </c>
      <c r="AE20" s="49" t="str">
        <f>'[1]Сводная Вывоз'!Q21</f>
        <v/>
      </c>
      <c r="AF20" s="49">
        <f>'[1]Сводная Вывоз'!R21</f>
        <v>45422</v>
      </c>
    </row>
    <row r="21" spans="1:32" x14ac:dyDescent="0.3">
      <c r="A21" s="44">
        <v>45432</v>
      </c>
      <c r="B21" s="45">
        <f>SUMIF(Вывоз!A:A,'Сводная Вывоз'!A21,Вывоз!G:G)/1000</f>
        <v>0</v>
      </c>
      <c r="C21" s="46">
        <f>COUNTIF(Вывоз!A:A,'Сводная Вывоз'!A21)</f>
        <v>0</v>
      </c>
      <c r="J21" s="47" t="str">
        <f t="shared" si="4"/>
        <v>10 мая</v>
      </c>
      <c r="K21" s="40"/>
      <c r="L21" s="40"/>
      <c r="M21" s="40">
        <f>IF($J20=$J21,SUMIFS(Вывоз!$G:$G,Вывоз!$A:$A,'Сводная Вывоз'!$T21,Вывоз!$D:$D,"*Лепсари*")/1000+Y21,"")</f>
        <v>23.28</v>
      </c>
      <c r="N21" s="40">
        <f>110.7+100.66</f>
        <v>211.36</v>
      </c>
      <c r="O21" s="40"/>
      <c r="P21" s="40">
        <f t="shared" si="3"/>
        <v>234.64000000000001</v>
      </c>
      <c r="Q21" s="48">
        <f t="shared" si="0"/>
        <v>9.9215819979543124E-2</v>
      </c>
      <c r="R21" s="48">
        <f t="shared" si="1"/>
        <v>0.9007841800204569</v>
      </c>
      <c r="S21" s="48" t="str">
        <f t="shared" si="2"/>
        <v/>
      </c>
      <c r="T21" s="47">
        <v>45422</v>
      </c>
      <c r="W21" s="49" t="str">
        <f>'[1]Сводная Вывоз'!I22</f>
        <v>10 мая</v>
      </c>
      <c r="X21" s="49">
        <f>'[1]Сводная Вывоз'!J22</f>
        <v>0</v>
      </c>
      <c r="Y21" s="49">
        <f>'[1]Сводная Вывоз'!K22</f>
        <v>23.28</v>
      </c>
      <c r="Z21" s="49">
        <f>'[1]Сводная Вывоз'!L22</f>
        <v>110.7</v>
      </c>
      <c r="AA21" s="49">
        <f>'[1]Сводная Вывоз'!M22</f>
        <v>0</v>
      </c>
      <c r="AB21" s="49">
        <f>'[1]Сводная Вывоз'!N22</f>
        <v>133.98000000000002</v>
      </c>
      <c r="AC21" s="49">
        <f>'[1]Сводная Вывоз'!O22</f>
        <v>0.17375727720555306</v>
      </c>
      <c r="AD21" s="49">
        <f>'[1]Сводная Вывоз'!P22</f>
        <v>0.82624272279444688</v>
      </c>
      <c r="AE21" s="49" t="str">
        <f>'[1]Сводная Вывоз'!Q22</f>
        <v/>
      </c>
      <c r="AF21" s="49">
        <f>'[1]Сводная Вывоз'!R22</f>
        <v>45422</v>
      </c>
    </row>
    <row r="22" spans="1:32" x14ac:dyDescent="0.3">
      <c r="A22" s="44">
        <v>45433</v>
      </c>
      <c r="B22" s="45">
        <f>SUMIF(Вывоз!A:A,'Сводная Вывоз'!A22,Вывоз!G:G)/1000</f>
        <v>0</v>
      </c>
      <c r="C22" s="46">
        <f>COUNTIF(Вывоз!A:A,'Сводная Вывоз'!A22)</f>
        <v>0</v>
      </c>
      <c r="J22" s="47" t="str">
        <f t="shared" si="4"/>
        <v>11 мая</v>
      </c>
      <c r="K22" s="40">
        <f>IF(J21=J22,0,$X22)</f>
        <v>74.400000000000006</v>
      </c>
      <c r="L22" s="40">
        <f>IF(J21=J22,0,VLOOKUP($T22,'Сводная Ввоз'!$A:$D,2,0))</f>
        <v>115.12</v>
      </c>
      <c r="M22" s="40" t="str">
        <f>IF($J21=$J22,SUMIFS(Вывоз!$G:$G,Вывоз!$A:$A,'Сводная Вывоз'!$T22,Вывоз!$D:$D,"*Лепсари*")/1000+Y22,"")</f>
        <v/>
      </c>
      <c r="N22" s="40"/>
      <c r="O22" s="40"/>
      <c r="P22" s="40">
        <f t="shared" si="3"/>
        <v>189.52</v>
      </c>
      <c r="Q22" s="48" t="str">
        <f t="shared" si="0"/>
        <v/>
      </c>
      <c r="R22" s="48" t="str">
        <f t="shared" si="1"/>
        <v/>
      </c>
      <c r="S22" s="48" t="str">
        <f t="shared" si="2"/>
        <v/>
      </c>
      <c r="T22" s="47">
        <v>45423</v>
      </c>
      <c r="W22" s="49" t="str">
        <f>'[1]Сводная Вывоз'!I23</f>
        <v>11 мая</v>
      </c>
      <c r="X22" s="49">
        <f>'[1]Сводная Вывоз'!J23</f>
        <v>74.400000000000006</v>
      </c>
      <c r="Y22" s="49">
        <f>'[1]Сводная Вывоз'!K23</f>
        <v>0</v>
      </c>
      <c r="Z22" s="49">
        <f>'[1]Сводная Вывоз'!L23</f>
        <v>0</v>
      </c>
      <c r="AA22" s="49">
        <f>'[1]Сводная Вывоз'!M23</f>
        <v>0</v>
      </c>
      <c r="AB22" s="49">
        <f>'[1]Сводная Вывоз'!N23</f>
        <v>0</v>
      </c>
      <c r="AC22" s="49" t="str">
        <f>'[1]Сводная Вывоз'!O23</f>
        <v/>
      </c>
      <c r="AD22" s="49" t="str">
        <f>'[1]Сводная Вывоз'!P23</f>
        <v/>
      </c>
      <c r="AE22" s="49" t="str">
        <f>'[1]Сводная Вывоз'!Q23</f>
        <v/>
      </c>
      <c r="AF22" s="49">
        <f>'[1]Сводная Вывоз'!R23</f>
        <v>45423</v>
      </c>
    </row>
    <row r="23" spans="1:32" x14ac:dyDescent="0.3">
      <c r="A23" s="44">
        <v>45434</v>
      </c>
      <c r="B23" s="45">
        <f>SUMIF(Вывоз!A:A,'Сводная Вывоз'!A23,Вывоз!G:G)/1000</f>
        <v>0</v>
      </c>
      <c r="C23" s="46">
        <f>COUNTIF(Вывоз!A:A,'Сводная Вывоз'!A23)</f>
        <v>0</v>
      </c>
      <c r="J23" s="47" t="str">
        <f t="shared" si="4"/>
        <v>11 мая</v>
      </c>
      <c r="K23" s="40"/>
      <c r="L23" s="40"/>
      <c r="M23" s="40"/>
      <c r="N23" s="40">
        <f>IF($J22=$J23,SUMIFS(Вывоз!$G:$G,Вывоз!$A:$A,'Сводная Вывоз'!$T23,Вывоз!$D:$D,"*Плант*")/1000+Z23,0)</f>
        <v>203.82</v>
      </c>
      <c r="O23" s="40"/>
      <c r="P23" s="40">
        <f t="shared" si="3"/>
        <v>203.82</v>
      </c>
      <c r="Q23" s="48" t="str">
        <f t="shared" si="0"/>
        <v/>
      </c>
      <c r="R23" s="48">
        <f t="shared" si="1"/>
        <v>1</v>
      </c>
      <c r="S23" s="48" t="str">
        <f t="shared" si="2"/>
        <v/>
      </c>
      <c r="T23" s="47">
        <v>45423</v>
      </c>
      <c r="W23" s="49" t="str">
        <f>'[1]Сводная Вывоз'!I24</f>
        <v>11 мая</v>
      </c>
      <c r="X23" s="49">
        <f>'[1]Сводная Вывоз'!J24</f>
        <v>0</v>
      </c>
      <c r="Y23" s="49">
        <f>'[1]Сводная Вывоз'!K24</f>
        <v>0</v>
      </c>
      <c r="Z23" s="49">
        <f>'[1]Сводная Вывоз'!L24</f>
        <v>88.32</v>
      </c>
      <c r="AA23" s="49">
        <f>'[1]Сводная Вывоз'!M24</f>
        <v>0</v>
      </c>
      <c r="AB23" s="49">
        <f>'[1]Сводная Вывоз'!N24</f>
        <v>88.32</v>
      </c>
      <c r="AC23" s="49" t="str">
        <f>'[1]Сводная Вывоз'!O24</f>
        <v/>
      </c>
      <c r="AD23" s="49">
        <f>'[1]Сводная Вывоз'!P24</f>
        <v>1</v>
      </c>
      <c r="AE23" s="49" t="str">
        <f>'[1]Сводная Вывоз'!Q24</f>
        <v/>
      </c>
      <c r="AF23" s="49">
        <f>'[1]Сводная Вывоз'!R24</f>
        <v>45423</v>
      </c>
    </row>
    <row r="24" spans="1:32" x14ac:dyDescent="0.3">
      <c r="A24" s="44">
        <v>45435</v>
      </c>
      <c r="B24" s="45">
        <f>SUMIF(Вывоз!A:A,'Сводная Вывоз'!A24,Вывоз!G:G)/1000</f>
        <v>0</v>
      </c>
      <c r="C24" s="46">
        <f>COUNTIF(Вывоз!A:A,'Сводная Вывоз'!A24)</f>
        <v>0</v>
      </c>
      <c r="J24" s="47" t="str">
        <f t="shared" si="4"/>
        <v>12 мая</v>
      </c>
      <c r="K24" s="40">
        <f t="shared" ref="K24:K63" si="8">IF(J23=J24,0,$X24)</f>
        <v>52.06</v>
      </c>
      <c r="L24" s="40">
        <f>IF(J23=J24,0,VLOOKUP($T24,'Сводная Ввоз'!$A:$D,2,0))</f>
        <v>115.74</v>
      </c>
      <c r="M24" s="40" t="str">
        <f>IF($J23=$J24,SUMIFS(Вывоз!$G:$G,Вывоз!$A:$A,'Сводная Вывоз'!$T24,Вывоз!$D:$D,"*Лепсари*")/1000+Y24,"")</f>
        <v/>
      </c>
      <c r="N24" s="40"/>
      <c r="O24" s="40"/>
      <c r="P24" s="40">
        <f t="shared" si="3"/>
        <v>167.8</v>
      </c>
      <c r="Q24" s="48" t="str">
        <f t="shared" si="0"/>
        <v/>
      </c>
      <c r="R24" s="48" t="str">
        <f t="shared" si="1"/>
        <v/>
      </c>
      <c r="S24" s="48" t="str">
        <f t="shared" si="2"/>
        <v/>
      </c>
      <c r="T24" s="47">
        <v>45424</v>
      </c>
      <c r="W24" s="49" t="str">
        <f>'[1]Сводная Вывоз'!I25</f>
        <v>12 мая</v>
      </c>
      <c r="X24" s="49">
        <f>'[1]Сводная Вывоз'!J25</f>
        <v>52.06</v>
      </c>
      <c r="Y24" s="49">
        <f>'[1]Сводная Вывоз'!K25</f>
        <v>0</v>
      </c>
      <c r="Z24" s="49">
        <f>'[1]Сводная Вывоз'!L25</f>
        <v>0</v>
      </c>
      <c r="AA24" s="49">
        <f>'[1]Сводная Вывоз'!M25</f>
        <v>0</v>
      </c>
      <c r="AB24" s="49">
        <f>'[1]Сводная Вывоз'!N25</f>
        <v>0</v>
      </c>
      <c r="AC24" s="49" t="str">
        <f>'[1]Сводная Вывоз'!O25</f>
        <v/>
      </c>
      <c r="AD24" s="49" t="str">
        <f>'[1]Сводная Вывоз'!P25</f>
        <v/>
      </c>
      <c r="AE24" s="49" t="str">
        <f>'[1]Сводная Вывоз'!Q25</f>
        <v/>
      </c>
      <c r="AF24" s="49">
        <f>'[1]Сводная Вывоз'!R25</f>
        <v>45424</v>
      </c>
    </row>
    <row r="25" spans="1:32" x14ac:dyDescent="0.3">
      <c r="A25" s="44">
        <v>45436</v>
      </c>
      <c r="B25" s="45">
        <f>SUMIF(Вывоз!A:A,'Сводная Вывоз'!A25,Вывоз!G:G)/1000</f>
        <v>0</v>
      </c>
      <c r="C25" s="46">
        <f>COUNTIF(Вывоз!A:A,'Сводная Вывоз'!A25)</f>
        <v>0</v>
      </c>
      <c r="J25" s="47" t="str">
        <f t="shared" si="4"/>
        <v>12 мая</v>
      </c>
      <c r="K25" s="40"/>
      <c r="L25" s="40"/>
      <c r="M25" s="40">
        <f>IF($J24=$J25,SUMIFS(Вывоз!$G:$G,Вывоз!$A:$A,'Сводная Вывоз'!$T25,Вывоз!$D:$D,"*Лепсари*")/1000+Y25,"")</f>
        <v>21.32</v>
      </c>
      <c r="N25" s="40">
        <f>IF($J24=$J25,SUMIFS(Вывоз!$G:$G,Вывоз!$A:$A,'Сводная Вывоз'!$T25,Вывоз!$D:$D,"*Плант*")/1000+Z25,0)</f>
        <v>212.13</v>
      </c>
      <c r="O25" s="40"/>
      <c r="P25" s="40">
        <f t="shared" si="3"/>
        <v>233.45</v>
      </c>
      <c r="Q25" s="48">
        <f t="shared" si="0"/>
        <v>9.132576568858429E-2</v>
      </c>
      <c r="R25" s="48">
        <f t="shared" si="1"/>
        <v>0.9086742343114157</v>
      </c>
      <c r="S25" s="48" t="str">
        <f t="shared" si="2"/>
        <v/>
      </c>
      <c r="T25" s="47">
        <v>45424</v>
      </c>
      <c r="W25" s="49" t="str">
        <f>'[1]Сводная Вывоз'!I26</f>
        <v>12 мая</v>
      </c>
      <c r="X25" s="49">
        <f>'[1]Сводная Вывоз'!J26</f>
        <v>0</v>
      </c>
      <c r="Y25" s="49">
        <f>'[1]Сводная Вывоз'!K26</f>
        <v>21.32</v>
      </c>
      <c r="Z25" s="49">
        <f>'[1]Сводная Вывоз'!L26</f>
        <v>99.11</v>
      </c>
      <c r="AA25" s="49">
        <f>'[1]Сводная Вывоз'!M26</f>
        <v>0</v>
      </c>
      <c r="AB25" s="49">
        <f>'[1]Сводная Вывоз'!N26</f>
        <v>120.43</v>
      </c>
      <c r="AC25" s="49">
        <f>'[1]Сводная Вывоз'!O26</f>
        <v>0.17703230092169725</v>
      </c>
      <c r="AD25" s="49">
        <f>'[1]Сводная Вывоз'!P26</f>
        <v>0.82296769907830269</v>
      </c>
      <c r="AE25" s="49" t="str">
        <f>'[1]Сводная Вывоз'!Q26</f>
        <v/>
      </c>
      <c r="AF25" s="49">
        <f>'[1]Сводная Вывоз'!R26</f>
        <v>45424</v>
      </c>
    </row>
    <row r="26" spans="1:32" x14ac:dyDescent="0.3">
      <c r="A26" s="44">
        <v>45437</v>
      </c>
      <c r="B26" s="45">
        <f>SUMIF(Вывоз!A:A,'Сводная Вывоз'!A26,Вывоз!G:G)/1000</f>
        <v>0</v>
      </c>
      <c r="C26" s="46">
        <f>COUNTIF(Вывоз!A:A,'Сводная Вывоз'!A26)</f>
        <v>0</v>
      </c>
      <c r="J26" s="47" t="str">
        <f t="shared" si="4"/>
        <v>13 мая</v>
      </c>
      <c r="K26" s="40">
        <f t="shared" si="8"/>
        <v>209.02</v>
      </c>
      <c r="L26" s="40">
        <f>IF(J25=J26,0,VLOOKUP($T26,'Сводная Ввоз'!$A:$D,2,0))</f>
        <v>115</v>
      </c>
      <c r="M26" s="40" t="str">
        <f>IF($J25=$J26,SUMIFS(Вывоз!$G:$G,Вывоз!$A:$A,'Сводная Вывоз'!$T26,Вывоз!$D:$D,"*Лепсари*")/1000+Y26,"")</f>
        <v/>
      </c>
      <c r="N26" s="40"/>
      <c r="O26" s="40"/>
      <c r="P26" s="40">
        <f t="shared" si="3"/>
        <v>324.02</v>
      </c>
      <c r="Q26" s="48" t="str">
        <f t="shared" si="0"/>
        <v/>
      </c>
      <c r="R26" s="48" t="str">
        <f t="shared" si="1"/>
        <v/>
      </c>
      <c r="S26" s="48" t="str">
        <f t="shared" si="2"/>
        <v/>
      </c>
      <c r="T26" s="47">
        <v>45425</v>
      </c>
      <c r="W26" s="49" t="str">
        <f>'[1]Сводная Вывоз'!I27</f>
        <v>13 мая</v>
      </c>
      <c r="X26" s="49">
        <f>'[1]Сводная Вывоз'!J27</f>
        <v>209.02</v>
      </c>
      <c r="Y26" s="49">
        <f>'[1]Сводная Вывоз'!K27</f>
        <v>0</v>
      </c>
      <c r="Z26" s="49">
        <f>'[1]Сводная Вывоз'!L27</f>
        <v>0</v>
      </c>
      <c r="AA26" s="49">
        <f>'[1]Сводная Вывоз'!M27</f>
        <v>0</v>
      </c>
      <c r="AB26" s="49">
        <f>'[1]Сводная Вывоз'!N27</f>
        <v>0</v>
      </c>
      <c r="AC26" s="49" t="str">
        <f>'[1]Сводная Вывоз'!O27</f>
        <v/>
      </c>
      <c r="AD26" s="49" t="str">
        <f>'[1]Сводная Вывоз'!P27</f>
        <v/>
      </c>
      <c r="AE26" s="49" t="str">
        <f>'[1]Сводная Вывоз'!Q27</f>
        <v/>
      </c>
      <c r="AF26" s="49">
        <f>'[1]Сводная Вывоз'!R27</f>
        <v>45425</v>
      </c>
    </row>
    <row r="27" spans="1:32" x14ac:dyDescent="0.3">
      <c r="A27" s="44">
        <v>45438</v>
      </c>
      <c r="B27" s="45">
        <f>SUMIF(Вывоз!A:A,'Сводная Вывоз'!A27,Вывоз!G:G)/1000</f>
        <v>0</v>
      </c>
      <c r="C27" s="46">
        <f>COUNTIF(Вывоз!A:A,'Сводная Вывоз'!A27)</f>
        <v>0</v>
      </c>
      <c r="J27" s="47" t="str">
        <f t="shared" si="4"/>
        <v>13 мая</v>
      </c>
      <c r="K27" s="40"/>
      <c r="L27" s="40"/>
      <c r="M27" s="40"/>
      <c r="N27" s="40">
        <f>IF($J26=$J27,SUMIFS(Вывоз!$G:$G,Вывоз!$A:$A,'Сводная Вывоз'!$T27,Вывоз!$D:$D,"*Плант*")/1000+Z27,0)</f>
        <v>165.76</v>
      </c>
      <c r="O27" s="40"/>
      <c r="P27" s="40">
        <f t="shared" si="3"/>
        <v>165.76</v>
      </c>
      <c r="Q27" s="48" t="str">
        <f t="shared" si="0"/>
        <v/>
      </c>
      <c r="R27" s="48">
        <f t="shared" si="1"/>
        <v>1</v>
      </c>
      <c r="S27" s="48" t="str">
        <f t="shared" si="2"/>
        <v/>
      </c>
      <c r="T27" s="47">
        <v>45425</v>
      </c>
      <c r="W27" s="49" t="str">
        <f>'[1]Сводная Вывоз'!I28</f>
        <v>13 мая</v>
      </c>
      <c r="X27" s="49">
        <f>'[1]Сводная Вывоз'!J28</f>
        <v>0</v>
      </c>
      <c r="Y27" s="49">
        <f>'[1]Сводная Вывоз'!K28</f>
        <v>0</v>
      </c>
      <c r="Z27" s="49">
        <f>'[1]Сводная Вывоз'!L28</f>
        <v>76.36</v>
      </c>
      <c r="AA27" s="49">
        <f>'[1]Сводная Вывоз'!M28</f>
        <v>0</v>
      </c>
      <c r="AB27" s="49">
        <f>'[1]Сводная Вывоз'!N28</f>
        <v>76.36</v>
      </c>
      <c r="AC27" s="49" t="str">
        <f>'[1]Сводная Вывоз'!O28</f>
        <v/>
      </c>
      <c r="AD27" s="49">
        <f>'[1]Сводная Вывоз'!P28</f>
        <v>1</v>
      </c>
      <c r="AE27" s="49" t="str">
        <f>'[1]Сводная Вывоз'!Q28</f>
        <v/>
      </c>
      <c r="AF27" s="49">
        <f>'[1]Сводная Вывоз'!R28</f>
        <v>45425</v>
      </c>
    </row>
    <row r="28" spans="1:32" x14ac:dyDescent="0.3">
      <c r="A28" s="44">
        <v>45439</v>
      </c>
      <c r="B28" s="45"/>
      <c r="C28" s="46">
        <f>COUNTIF(Вывоз!A:A,'Сводная Вывоз'!A28)</f>
        <v>0</v>
      </c>
      <c r="J28" s="47" t="str">
        <f t="shared" si="4"/>
        <v>14 мая</v>
      </c>
      <c r="K28" s="40">
        <f t="shared" si="8"/>
        <v>188.96</v>
      </c>
      <c r="L28" s="40">
        <f>IF(J27=J28,0,VLOOKUP($T28,'Сводная Ввоз'!$A:$D,2,0))</f>
        <v>114.62</v>
      </c>
      <c r="M28" s="40" t="str">
        <f>IF($J27=$J28,SUMIFS(Вывоз!$G:$G,Вывоз!$A:$A,'Сводная Вывоз'!$T28,Вывоз!$D:$D,"*Лепсари*")/1000+Y28,"")</f>
        <v/>
      </c>
      <c r="N28" s="40"/>
      <c r="O28" s="40"/>
      <c r="P28" s="40">
        <f t="shared" si="3"/>
        <v>303.58000000000004</v>
      </c>
      <c r="Q28" s="48" t="str">
        <f t="shared" si="0"/>
        <v/>
      </c>
      <c r="R28" s="48" t="str">
        <f t="shared" si="1"/>
        <v/>
      </c>
      <c r="S28" s="48" t="str">
        <f t="shared" si="2"/>
        <v/>
      </c>
      <c r="T28" s="47">
        <v>45426</v>
      </c>
      <c r="W28" s="49" t="str">
        <f>'[1]Сводная Вывоз'!I29</f>
        <v>14 мая</v>
      </c>
      <c r="X28" s="49">
        <f>'[1]Сводная Вывоз'!J29</f>
        <v>188.96</v>
      </c>
      <c r="Y28" s="49">
        <f>'[1]Сводная Вывоз'!K29</f>
        <v>0</v>
      </c>
      <c r="Z28" s="49">
        <f>'[1]Сводная Вывоз'!L29</f>
        <v>0</v>
      </c>
      <c r="AA28" s="49">
        <f>'[1]Сводная Вывоз'!M29</f>
        <v>0</v>
      </c>
      <c r="AB28" s="49">
        <f>'[1]Сводная Вывоз'!N29</f>
        <v>0</v>
      </c>
      <c r="AC28" s="49" t="str">
        <f>'[1]Сводная Вывоз'!O29</f>
        <v/>
      </c>
      <c r="AD28" s="49" t="str">
        <f>'[1]Сводная Вывоз'!P29</f>
        <v/>
      </c>
      <c r="AE28" s="49" t="str">
        <f>'[1]Сводная Вывоз'!Q29</f>
        <v/>
      </c>
      <c r="AF28" s="49">
        <f>'[1]Сводная Вывоз'!R29</f>
        <v>45426</v>
      </c>
    </row>
    <row r="29" spans="1:32" x14ac:dyDescent="0.3">
      <c r="A29" s="44">
        <v>45440</v>
      </c>
      <c r="B29" s="45"/>
      <c r="C29" s="46">
        <f>COUNTIF(Вывоз!A:A,'Сводная Вывоз'!A29)</f>
        <v>0</v>
      </c>
      <c r="J29" s="47" t="str">
        <f t="shared" si="4"/>
        <v>14 мая</v>
      </c>
      <c r="K29" s="40"/>
      <c r="L29" s="40"/>
      <c r="M29" s="40">
        <f>IF($J28=$J29,SUMIFS(Вывоз!$G:$G,Вывоз!$A:$A,'Сводная Вывоз'!$T29,Вывоз!$D:$D,"*Лепсари*")/1000+Y29,"")</f>
        <v>0</v>
      </c>
      <c r="N29" s="40">
        <f>IF($J28=$J29,SUMIFS(Вывоз!$G:$G,Вывоз!$A:$A,'Сводная Вывоз'!$T29,Вывоз!$D:$D,"*Плант*")/1000+Z29,0)</f>
        <v>168.06</v>
      </c>
      <c r="O29" s="40"/>
      <c r="P29" s="40">
        <f t="shared" si="3"/>
        <v>168.06</v>
      </c>
      <c r="Q29" s="48" t="str">
        <f t="shared" si="0"/>
        <v/>
      </c>
      <c r="R29" s="48">
        <f t="shared" si="1"/>
        <v>1</v>
      </c>
      <c r="S29" s="48" t="str">
        <f t="shared" si="2"/>
        <v/>
      </c>
      <c r="T29" s="47">
        <v>45426</v>
      </c>
      <c r="W29" s="49" t="str">
        <f>'[1]Сводная Вывоз'!I30</f>
        <v>14 мая</v>
      </c>
      <c r="X29" s="49">
        <f>'[1]Сводная Вывоз'!J30</f>
        <v>0</v>
      </c>
      <c r="Y29" s="49">
        <f>'[1]Сводная Вывоз'!K30</f>
        <v>0</v>
      </c>
      <c r="Z29" s="49">
        <f>'[1]Сводная Вывоз'!L30</f>
        <v>76.94</v>
      </c>
      <c r="AA29" s="49">
        <f>'[1]Сводная Вывоз'!M30</f>
        <v>0</v>
      </c>
      <c r="AB29" s="49">
        <f>'[1]Сводная Вывоз'!N30</f>
        <v>76.94</v>
      </c>
      <c r="AC29" s="49" t="str">
        <f>'[1]Сводная Вывоз'!O30</f>
        <v/>
      </c>
      <c r="AD29" s="49">
        <f>'[1]Сводная Вывоз'!P30</f>
        <v>1</v>
      </c>
      <c r="AE29" s="49" t="str">
        <f>'[1]Сводная Вывоз'!Q30</f>
        <v/>
      </c>
      <c r="AF29" s="49">
        <f>'[1]Сводная Вывоз'!R30</f>
        <v>45426</v>
      </c>
    </row>
    <row r="30" spans="1:32" x14ac:dyDescent="0.3">
      <c r="A30" s="44">
        <v>45441</v>
      </c>
      <c r="B30" s="45"/>
      <c r="C30" s="46">
        <f>COUNTIF(Вывоз!A:A,'Сводная Вывоз'!A30)</f>
        <v>0</v>
      </c>
      <c r="J30" s="47" t="str">
        <f t="shared" si="4"/>
        <v>15 мая</v>
      </c>
      <c r="K30" s="40">
        <f t="shared" ref="K30" si="9">IF(J29=J30,0,$X30)</f>
        <v>0</v>
      </c>
      <c r="L30" s="40">
        <f>IF(J29=J30,0,VLOOKUP($T30,'Сводная Ввоз'!$A:$D,2,0))</f>
        <v>0</v>
      </c>
      <c r="M30" s="40" t="str">
        <f>IF($J29=$J30,SUMIFS(Вывоз!$G:$G,Вывоз!$A:$A,'Сводная Вывоз'!$T30,Вывоз!$D:$D,"*Лепсари*")/1000+Y30,"")</f>
        <v/>
      </c>
      <c r="N30" s="40"/>
      <c r="O30" s="40">
        <f>IF($J29=$J30,SUMIFS(Вывоз!$G:$G,Вывоз!$A:$A,'Сводная Вывоз'!$T30,Вывоз!$D:$D,"*Новый*")/1000+AA30,0)</f>
        <v>0</v>
      </c>
      <c r="P30" s="40">
        <f t="shared" ref="P30:P31" si="10">IF(SUM(K30:L30)&gt;0,SUM(K30:L30),IF(SUM(M30:O30)&gt;0,SUM(M30:O30),0))</f>
        <v>0</v>
      </c>
      <c r="Q30" s="48" t="str">
        <f t="shared" si="0"/>
        <v/>
      </c>
      <c r="R30" s="48" t="str">
        <f t="shared" si="1"/>
        <v/>
      </c>
      <c r="S30" s="48" t="str">
        <f t="shared" si="2"/>
        <v/>
      </c>
      <c r="T30" s="47">
        <v>45427</v>
      </c>
      <c r="W30" s="49" t="str">
        <f>'[1]Сводная Вывоз'!I31</f>
        <v>15 мая</v>
      </c>
      <c r="X30" s="49">
        <f>'[1]Сводная Вывоз'!J31</f>
        <v>0</v>
      </c>
      <c r="Y30" s="49">
        <f>'[1]Сводная Вывоз'!K31</f>
        <v>0</v>
      </c>
      <c r="Z30" s="49">
        <f>'[1]Сводная Вывоз'!L31</f>
        <v>0</v>
      </c>
      <c r="AA30" s="49">
        <f>'[1]Сводная Вывоз'!M31</f>
        <v>0</v>
      </c>
      <c r="AB30" s="49">
        <f>'[1]Сводная Вывоз'!N31</f>
        <v>0</v>
      </c>
      <c r="AC30" s="49" t="str">
        <f>'[1]Сводная Вывоз'!O31</f>
        <v/>
      </c>
      <c r="AD30" s="49" t="str">
        <f>'[1]Сводная Вывоз'!P31</f>
        <v/>
      </c>
      <c r="AE30" s="49" t="str">
        <f>'[1]Сводная Вывоз'!Q31</f>
        <v/>
      </c>
      <c r="AF30" s="49">
        <f>'[1]Сводная Вывоз'!R31</f>
        <v>45427</v>
      </c>
    </row>
    <row r="31" spans="1:32" x14ac:dyDescent="0.3">
      <c r="A31" s="44">
        <v>45442</v>
      </c>
      <c r="B31" s="45">
        <f>SUMIF(Вывоз!A:A,'Сводная Вывоз'!A31,Вывоз!G:G)/1000</f>
        <v>0</v>
      </c>
      <c r="C31" s="46">
        <f>COUNTIF(Вывоз!A:A,'Сводная Вывоз'!A31)</f>
        <v>0</v>
      </c>
      <c r="J31" s="47" t="str">
        <f t="shared" si="4"/>
        <v>15 мая</v>
      </c>
      <c r="K31" s="40"/>
      <c r="L31" s="40"/>
      <c r="M31" s="40">
        <f>IF($J30=$J31,SUMIFS(Вывоз!$G:$G,Вывоз!$A:$A,'Сводная Вывоз'!$T31,Вывоз!$D:$D,"*Лепсари*")/1000+Y31,"")</f>
        <v>0</v>
      </c>
      <c r="N31" s="40">
        <f>IF($J30=$J31,SUMIFS(Вывоз!$G:$G,Вывоз!$A:$A,'Сводная Вывоз'!$T31,Вывоз!$D:$D,"*Плант*")/1000+Z31,0)</f>
        <v>0</v>
      </c>
      <c r="O31" s="40"/>
      <c r="P31" s="40">
        <f t="shared" si="10"/>
        <v>0</v>
      </c>
      <c r="Q31" s="48" t="str">
        <f t="shared" si="0"/>
        <v/>
      </c>
      <c r="R31" s="48" t="str">
        <f t="shared" si="1"/>
        <v/>
      </c>
      <c r="S31" s="48" t="str">
        <f t="shared" si="2"/>
        <v/>
      </c>
      <c r="T31" s="47">
        <v>45427</v>
      </c>
      <c r="W31" s="49" t="str">
        <f>'[1]Сводная Вывоз'!I32</f>
        <v>15 мая</v>
      </c>
      <c r="X31" s="49">
        <f>'[1]Сводная Вывоз'!J32</f>
        <v>0</v>
      </c>
      <c r="Y31" s="49">
        <f>'[1]Сводная Вывоз'!K32</f>
        <v>0</v>
      </c>
      <c r="Z31" s="49">
        <f>'[1]Сводная Вывоз'!L32</f>
        <v>0</v>
      </c>
      <c r="AA31" s="49">
        <f>'[1]Сводная Вывоз'!M32</f>
        <v>0</v>
      </c>
      <c r="AB31" s="49">
        <f>'[1]Сводная Вывоз'!N32</f>
        <v>0</v>
      </c>
      <c r="AC31" s="49" t="str">
        <f>'[1]Сводная Вывоз'!O32</f>
        <v/>
      </c>
      <c r="AD31" s="49" t="str">
        <f>'[1]Сводная Вывоз'!P32</f>
        <v/>
      </c>
      <c r="AE31" s="49" t="str">
        <f>'[1]Сводная Вывоз'!Q32</f>
        <v/>
      </c>
      <c r="AF31" s="49">
        <f>'[1]Сводная Вывоз'!R32</f>
        <v>45427</v>
      </c>
    </row>
    <row r="32" spans="1:32" x14ac:dyDescent="0.3">
      <c r="A32" s="41" t="s">
        <v>58</v>
      </c>
      <c r="B32" s="39">
        <f>SUM(B2:B31)</f>
        <v>1499.48</v>
      </c>
      <c r="C32" s="39">
        <f>AVERAGEIF(C2:C31,"&gt;0",C2:C31)</f>
        <v>4.5</v>
      </c>
      <c r="J32" s="47" t="str">
        <f t="shared" si="4"/>
        <v>16 мая</v>
      </c>
      <c r="K32" s="40">
        <f t="shared" si="8"/>
        <v>0</v>
      </c>
      <c r="L32" s="40">
        <f>IF(J31=J32,0,VLOOKUP($T32,'Сводная Ввоз'!$A:$D,2,0))</f>
        <v>0</v>
      </c>
      <c r="M32" s="40" t="str">
        <f>IF($J31=$J32,SUMIFS(Вывоз!$G:$G,Вывоз!$A:$A,'Сводная Вывоз'!$T32,Вывоз!$D:$D,"*Лепсари*")/1000+Y32,"")</f>
        <v/>
      </c>
      <c r="N32" s="40"/>
      <c r="O32" s="40">
        <f>IF($J31=$J32,SUMIFS(Вывоз!$G:$G,Вывоз!$A:$A,'Сводная Вывоз'!$T32,Вывоз!$D:$D,"*Новый*")/1000+AA32,0)</f>
        <v>0</v>
      </c>
      <c r="P32" s="40">
        <f t="shared" si="3"/>
        <v>0</v>
      </c>
      <c r="Q32" s="48" t="str">
        <f t="shared" si="0"/>
        <v/>
      </c>
      <c r="R32" s="48" t="str">
        <f t="shared" si="1"/>
        <v/>
      </c>
      <c r="S32" s="48" t="str">
        <f t="shared" si="2"/>
        <v/>
      </c>
      <c r="T32" s="47">
        <f>T30+1</f>
        <v>45428</v>
      </c>
      <c r="W32" s="49" t="str">
        <f>'[1]Сводная Вывоз'!I33</f>
        <v>16 мая</v>
      </c>
      <c r="X32" s="49">
        <f>'[1]Сводная Вывоз'!J33</f>
        <v>0</v>
      </c>
      <c r="Y32" s="49">
        <f>'[1]Сводная Вывоз'!K33</f>
        <v>0</v>
      </c>
      <c r="Z32" s="49">
        <f>'[1]Сводная Вывоз'!L33</f>
        <v>0</v>
      </c>
      <c r="AA32" s="49">
        <f>'[1]Сводная Вывоз'!M33</f>
        <v>0</v>
      </c>
      <c r="AB32" s="49">
        <f>'[1]Сводная Вывоз'!N33</f>
        <v>0</v>
      </c>
      <c r="AC32" s="49" t="str">
        <f>'[1]Сводная Вывоз'!O33</f>
        <v/>
      </c>
      <c r="AD32" s="49" t="str">
        <f>'[1]Сводная Вывоз'!P33</f>
        <v/>
      </c>
      <c r="AE32" s="49" t="str">
        <f>'[1]Сводная Вывоз'!Q33</f>
        <v/>
      </c>
      <c r="AF32" s="49">
        <f>'[1]Сводная Вывоз'!R33</f>
        <v>45428</v>
      </c>
    </row>
    <row r="33" spans="10:32" x14ac:dyDescent="0.3">
      <c r="J33" s="47" t="str">
        <f t="shared" si="4"/>
        <v>16 мая</v>
      </c>
      <c r="K33" s="40"/>
      <c r="L33" s="40"/>
      <c r="M33" s="40">
        <f>IF($J32=$J33,SUMIFS(Вывоз!$G:$G,Вывоз!$A:$A,'Сводная Вывоз'!$T33,Вывоз!$D:$D,"*Лепсари*")/1000+Y33,"")</f>
        <v>0</v>
      </c>
      <c r="N33" s="40">
        <f>IF($J32=$J33,SUMIFS(Вывоз!$G:$G,Вывоз!$A:$A,'Сводная Вывоз'!$T33,Вывоз!$D:$D,"*Плант*")/1000+Z33,0)</f>
        <v>0</v>
      </c>
      <c r="O33" s="40">
        <f>IF($J32=$J33,SUMIFS(Вывоз!$G:$G,Вывоз!$A:$A,'Сводная Вывоз'!$T33,Вывоз!$D:$D,"*Новый*")/1000+AA33,0)</f>
        <v>0</v>
      </c>
      <c r="P33" s="40">
        <f t="shared" si="3"/>
        <v>0</v>
      </c>
      <c r="Q33" s="48" t="str">
        <f t="shared" si="0"/>
        <v/>
      </c>
      <c r="R33" s="48" t="str">
        <f t="shared" si="1"/>
        <v/>
      </c>
      <c r="S33" s="48" t="str">
        <f t="shared" si="2"/>
        <v/>
      </c>
      <c r="T33" s="47">
        <f>T30+1</f>
        <v>45428</v>
      </c>
      <c r="W33" s="49" t="str">
        <f>'[1]Сводная Вывоз'!I34</f>
        <v>16 мая</v>
      </c>
      <c r="X33" s="49">
        <f>'[1]Сводная Вывоз'!J34</f>
        <v>0</v>
      </c>
      <c r="Y33" s="49">
        <f>'[1]Сводная Вывоз'!K34</f>
        <v>0</v>
      </c>
      <c r="Z33" s="49">
        <f>'[1]Сводная Вывоз'!L34</f>
        <v>0</v>
      </c>
      <c r="AA33" s="49">
        <f>'[1]Сводная Вывоз'!M34</f>
        <v>0</v>
      </c>
      <c r="AB33" s="49">
        <f>'[1]Сводная Вывоз'!N34</f>
        <v>0</v>
      </c>
      <c r="AC33" s="49" t="str">
        <f>'[1]Сводная Вывоз'!O34</f>
        <v/>
      </c>
      <c r="AD33" s="49" t="str">
        <f>'[1]Сводная Вывоз'!P34</f>
        <v/>
      </c>
      <c r="AE33" s="49" t="str">
        <f>'[1]Сводная Вывоз'!Q34</f>
        <v/>
      </c>
      <c r="AF33" s="49">
        <f>'[1]Сводная Вывоз'!R34</f>
        <v>45428</v>
      </c>
    </row>
    <row r="34" spans="10:32" x14ac:dyDescent="0.3">
      <c r="J34" s="47" t="str">
        <f t="shared" si="4"/>
        <v>17 мая</v>
      </c>
      <c r="K34" s="40">
        <f t="shared" si="8"/>
        <v>0</v>
      </c>
      <c r="L34" s="40">
        <f>IF(J33=J34,0,VLOOKUP($T34,'Сводная Ввоз'!$A:$D,2,0))</f>
        <v>0</v>
      </c>
      <c r="M34" s="40" t="str">
        <f>IF($J33=$J34,SUMIFS(Вывоз!$G:$G,Вывоз!$A:$A,'Сводная Вывоз'!$T34,Вывоз!$D:$D,"*Лепсари*")/1000+Y34,"")</f>
        <v/>
      </c>
      <c r="N34" s="40"/>
      <c r="O34" s="40">
        <f>IF($J33=$J34,SUMIFS(Вывоз!$G:$G,Вывоз!$A:$A,'Сводная Вывоз'!$T34,Вывоз!$D:$D,"*Новый*")/1000+AA34,0)</f>
        <v>0</v>
      </c>
      <c r="P34" s="40">
        <f t="shared" si="3"/>
        <v>0</v>
      </c>
      <c r="Q34" s="48" t="str">
        <f t="shared" ref="Q34:Q63" si="11">IFERROR(IF((M34/$P34)=0,"",M34/$P34),"")</f>
        <v/>
      </c>
      <c r="R34" s="48" t="str">
        <f t="shared" ref="R34:R63" si="12">IFERROR(IF((N34/$P34)=0,"",N34/$P34),"")</f>
        <v/>
      </c>
      <c r="S34" s="48" t="str">
        <f t="shared" ref="S34:S63" si="13">IFERROR(IF((O34/$P34)=0,"",O34/$P34),"")</f>
        <v/>
      </c>
      <c r="T34" s="47">
        <f t="shared" ref="T34" si="14">T32+1</f>
        <v>45429</v>
      </c>
      <c r="W34" s="49" t="str">
        <f>'[1]Сводная Вывоз'!I35</f>
        <v>17 мая</v>
      </c>
      <c r="X34" s="49">
        <f>'[1]Сводная Вывоз'!J35</f>
        <v>0</v>
      </c>
      <c r="Y34" s="49">
        <f>'[1]Сводная Вывоз'!K35</f>
        <v>0</v>
      </c>
      <c r="Z34" s="49">
        <f>'[1]Сводная Вывоз'!L35</f>
        <v>0</v>
      </c>
      <c r="AA34" s="49">
        <f>'[1]Сводная Вывоз'!M35</f>
        <v>0</v>
      </c>
      <c r="AB34" s="49">
        <f>'[1]Сводная Вывоз'!N35</f>
        <v>0</v>
      </c>
      <c r="AC34" s="49" t="str">
        <f>'[1]Сводная Вывоз'!O35</f>
        <v/>
      </c>
      <c r="AD34" s="49" t="str">
        <f>'[1]Сводная Вывоз'!P35</f>
        <v/>
      </c>
      <c r="AE34" s="49" t="str">
        <f>'[1]Сводная Вывоз'!Q35</f>
        <v/>
      </c>
      <c r="AF34" s="49">
        <f>'[1]Сводная Вывоз'!R35</f>
        <v>45429</v>
      </c>
    </row>
    <row r="35" spans="10:32" x14ac:dyDescent="0.3">
      <c r="J35" s="47" t="str">
        <f t="shared" si="4"/>
        <v>17 мая</v>
      </c>
      <c r="K35" s="40"/>
      <c r="L35" s="40"/>
      <c r="M35" s="40">
        <f>IF($J34=$J35,SUMIFS(Вывоз!$G:$G,Вывоз!$A:$A,'Сводная Вывоз'!$T35,Вывоз!$D:$D,"*Лепсари*")/1000+Y35,"")</f>
        <v>0</v>
      </c>
      <c r="N35" s="40">
        <f>IF($J34=$J35,SUMIFS(Вывоз!$G:$G,Вывоз!$A:$A,'Сводная Вывоз'!$T35,Вывоз!$D:$D,"*Плант*")/1000+Z35,0)</f>
        <v>0</v>
      </c>
      <c r="O35" s="40">
        <f>IF($J34=$J35,SUMIFS(Вывоз!$G:$G,Вывоз!$A:$A,'Сводная Вывоз'!$T35,Вывоз!$D:$D,"*Новый*")/1000+AA35,0)</f>
        <v>0</v>
      </c>
      <c r="P35" s="40">
        <f t="shared" si="3"/>
        <v>0</v>
      </c>
      <c r="Q35" s="48" t="str">
        <f t="shared" si="11"/>
        <v/>
      </c>
      <c r="R35" s="48" t="str">
        <f t="shared" si="12"/>
        <v/>
      </c>
      <c r="S35" s="48" t="str">
        <f t="shared" si="13"/>
        <v/>
      </c>
      <c r="T35" s="47">
        <f t="shared" ref="T35" si="15">T32+1</f>
        <v>45429</v>
      </c>
      <c r="W35" s="49" t="str">
        <f>'[1]Сводная Вывоз'!I36</f>
        <v>17 мая</v>
      </c>
      <c r="X35" s="49">
        <f>'[1]Сводная Вывоз'!J36</f>
        <v>0</v>
      </c>
      <c r="Y35" s="49">
        <f>'[1]Сводная Вывоз'!K36</f>
        <v>0</v>
      </c>
      <c r="Z35" s="49">
        <f>'[1]Сводная Вывоз'!L36</f>
        <v>0</v>
      </c>
      <c r="AA35" s="49">
        <f>'[1]Сводная Вывоз'!M36</f>
        <v>0</v>
      </c>
      <c r="AB35" s="49">
        <f>'[1]Сводная Вывоз'!N36</f>
        <v>0</v>
      </c>
      <c r="AC35" s="49" t="str">
        <f>'[1]Сводная Вывоз'!O36</f>
        <v/>
      </c>
      <c r="AD35" s="49" t="str">
        <f>'[1]Сводная Вывоз'!P36</f>
        <v/>
      </c>
      <c r="AE35" s="49" t="str">
        <f>'[1]Сводная Вывоз'!Q36</f>
        <v/>
      </c>
      <c r="AF35" s="49">
        <f>'[1]Сводная Вывоз'!R36</f>
        <v>45429</v>
      </c>
    </row>
    <row r="36" spans="10:32" x14ac:dyDescent="0.3">
      <c r="J36" s="47" t="str">
        <f t="shared" si="4"/>
        <v>18 мая</v>
      </c>
      <c r="K36" s="40">
        <f t="shared" si="8"/>
        <v>0</v>
      </c>
      <c r="L36" s="40">
        <f>IF(J35=J36,0,VLOOKUP($T36,'Сводная Ввоз'!$A:$D,2,0))</f>
        <v>0</v>
      </c>
      <c r="M36" s="40" t="str">
        <f>IF($J35=$J36,SUMIFS(Вывоз!$G:$G,Вывоз!$A:$A,'Сводная Вывоз'!$T36,Вывоз!$D:$D,"*Лепсари*")/1000+Y36,"")</f>
        <v/>
      </c>
      <c r="N36" s="40"/>
      <c r="O36" s="40">
        <f>IF($J35=$J36,SUMIFS(Вывоз!$G:$G,Вывоз!$A:$A,'Сводная Вывоз'!$T36,Вывоз!$D:$D,"*Новый*")/1000+AA36,0)</f>
        <v>0</v>
      </c>
      <c r="P36" s="40">
        <f>IF(SUM(K36:L36)&gt;0,SUM(K36:L36),IF(SUM(M36:O36)&gt;0,SUM(M36:O36),0))</f>
        <v>0</v>
      </c>
      <c r="Q36" s="48" t="str">
        <f t="shared" si="11"/>
        <v/>
      </c>
      <c r="R36" s="48" t="str">
        <f t="shared" si="12"/>
        <v/>
      </c>
      <c r="S36" s="48" t="str">
        <f t="shared" si="13"/>
        <v/>
      </c>
      <c r="T36" s="47">
        <f t="shared" ref="T36" si="16">T34+1</f>
        <v>45430</v>
      </c>
      <c r="W36" s="49" t="str">
        <f>'[1]Сводная Вывоз'!I37</f>
        <v>18 мая</v>
      </c>
      <c r="X36" s="49">
        <f>'[1]Сводная Вывоз'!J37</f>
        <v>0</v>
      </c>
      <c r="Y36" s="49">
        <f>'[1]Сводная Вывоз'!K37</f>
        <v>0</v>
      </c>
      <c r="Z36" s="49">
        <f>'[1]Сводная Вывоз'!L37</f>
        <v>0</v>
      </c>
      <c r="AA36" s="49">
        <f>'[1]Сводная Вывоз'!M37</f>
        <v>0</v>
      </c>
      <c r="AB36" s="49">
        <f>'[1]Сводная Вывоз'!N37</f>
        <v>0</v>
      </c>
      <c r="AC36" s="49" t="str">
        <f>'[1]Сводная Вывоз'!O37</f>
        <v/>
      </c>
      <c r="AD36" s="49" t="str">
        <f>'[1]Сводная Вывоз'!P37</f>
        <v/>
      </c>
      <c r="AE36" s="49" t="str">
        <f>'[1]Сводная Вывоз'!Q37</f>
        <v/>
      </c>
      <c r="AF36" s="49">
        <f>'[1]Сводная Вывоз'!R37</f>
        <v>45430</v>
      </c>
    </row>
    <row r="37" spans="10:32" x14ac:dyDescent="0.3">
      <c r="J37" s="47" t="str">
        <f t="shared" si="4"/>
        <v>18 мая</v>
      </c>
      <c r="K37" s="40"/>
      <c r="L37" s="40"/>
      <c r="M37" s="40">
        <f>IF($J36=$J37,SUMIFS(Вывоз!$G:$G,Вывоз!$A:$A,'Сводная Вывоз'!$T37,Вывоз!$D:$D,"*Лепсари*")/1000+Y37,"")</f>
        <v>0</v>
      </c>
      <c r="N37" s="40">
        <f>IF($J36=$J37,SUMIFS(Вывоз!$G:$G,Вывоз!$A:$A,'Сводная Вывоз'!$T37,Вывоз!$D:$D,"*Плант*")/1000+Z37,0)</f>
        <v>0</v>
      </c>
      <c r="O37" s="40">
        <f>IF($J36=$J37,SUMIFS(Вывоз!$G:$G,Вывоз!$A:$A,'Сводная Вывоз'!$T37,Вывоз!$D:$D,"*Новый*")/1000+AA37,0)</f>
        <v>0</v>
      </c>
      <c r="P37" s="40">
        <f t="shared" si="3"/>
        <v>0</v>
      </c>
      <c r="Q37" s="48" t="str">
        <f t="shared" si="11"/>
        <v/>
      </c>
      <c r="R37" s="48" t="str">
        <f t="shared" si="12"/>
        <v/>
      </c>
      <c r="S37" s="48" t="str">
        <f t="shared" si="13"/>
        <v/>
      </c>
      <c r="T37" s="47">
        <f t="shared" ref="T37" si="17">T34+1</f>
        <v>45430</v>
      </c>
      <c r="W37" s="49" t="str">
        <f>'[1]Сводная Вывоз'!I38</f>
        <v>18 мая</v>
      </c>
      <c r="X37" s="49">
        <f>'[1]Сводная Вывоз'!J38</f>
        <v>0</v>
      </c>
      <c r="Y37" s="49">
        <f>'[1]Сводная Вывоз'!K38</f>
        <v>0</v>
      </c>
      <c r="Z37" s="49">
        <f>'[1]Сводная Вывоз'!L38</f>
        <v>0</v>
      </c>
      <c r="AA37" s="49">
        <f>'[1]Сводная Вывоз'!M38</f>
        <v>0</v>
      </c>
      <c r="AB37" s="49">
        <f>'[1]Сводная Вывоз'!N38</f>
        <v>0</v>
      </c>
      <c r="AC37" s="49" t="str">
        <f>'[1]Сводная Вывоз'!O38</f>
        <v/>
      </c>
      <c r="AD37" s="49" t="str">
        <f>'[1]Сводная Вывоз'!P38</f>
        <v/>
      </c>
      <c r="AE37" s="49" t="str">
        <f>'[1]Сводная Вывоз'!Q38</f>
        <v/>
      </c>
      <c r="AF37" s="49">
        <f>'[1]Сводная Вывоз'!R38</f>
        <v>45430</v>
      </c>
    </row>
    <row r="38" spans="10:32" x14ac:dyDescent="0.3">
      <c r="J38" s="47" t="str">
        <f t="shared" si="4"/>
        <v>19 мая</v>
      </c>
      <c r="K38" s="40">
        <f t="shared" si="8"/>
        <v>0</v>
      </c>
      <c r="L38" s="40">
        <f>IF(J37=J38,0,VLOOKUP($T38,'Сводная Ввоз'!$A:$D,2,0))</f>
        <v>0</v>
      </c>
      <c r="M38" s="40" t="str">
        <f>IF($J37=$J38,SUMIFS(Вывоз!$G:$G,Вывоз!$A:$A,'Сводная Вывоз'!$T38,Вывоз!$D:$D,"*Лепсари*")/1000+Y38,"")</f>
        <v/>
      </c>
      <c r="N38" s="40"/>
      <c r="O38" s="40">
        <f>IF($J37=$J38,SUMIFS(Вывоз!$G:$G,Вывоз!$A:$A,'Сводная Вывоз'!$T38,Вывоз!$D:$D,"*Новый*")/1000+AA38,0)</f>
        <v>0</v>
      </c>
      <c r="P38" s="40">
        <f t="shared" si="3"/>
        <v>0</v>
      </c>
      <c r="Q38" s="48" t="str">
        <f t="shared" si="11"/>
        <v/>
      </c>
      <c r="R38" s="48" t="str">
        <f t="shared" si="12"/>
        <v/>
      </c>
      <c r="S38" s="48" t="str">
        <f t="shared" si="13"/>
        <v/>
      </c>
      <c r="T38" s="47">
        <f t="shared" ref="T38" si="18">T36+1</f>
        <v>45431</v>
      </c>
      <c r="W38" s="49" t="str">
        <f>'[1]Сводная Вывоз'!I39</f>
        <v>19 мая</v>
      </c>
      <c r="X38" s="49">
        <f>'[1]Сводная Вывоз'!J39</f>
        <v>0</v>
      </c>
      <c r="Y38" s="49">
        <f>'[1]Сводная Вывоз'!K39</f>
        <v>0</v>
      </c>
      <c r="Z38" s="49">
        <f>'[1]Сводная Вывоз'!L39</f>
        <v>0</v>
      </c>
      <c r="AA38" s="49">
        <f>'[1]Сводная Вывоз'!M39</f>
        <v>0</v>
      </c>
      <c r="AB38" s="49">
        <f>'[1]Сводная Вывоз'!N39</f>
        <v>0</v>
      </c>
      <c r="AC38" s="49" t="str">
        <f>'[1]Сводная Вывоз'!O39</f>
        <v/>
      </c>
      <c r="AD38" s="49" t="str">
        <f>'[1]Сводная Вывоз'!P39</f>
        <v/>
      </c>
      <c r="AE38" s="49" t="str">
        <f>'[1]Сводная Вывоз'!Q39</f>
        <v/>
      </c>
      <c r="AF38" s="49">
        <f>'[1]Сводная Вывоз'!R39</f>
        <v>45431</v>
      </c>
    </row>
    <row r="39" spans="10:32" x14ac:dyDescent="0.3">
      <c r="J39" s="47" t="str">
        <f t="shared" si="4"/>
        <v>19 мая</v>
      </c>
      <c r="K39" s="40"/>
      <c r="L39" s="40"/>
      <c r="M39" s="40">
        <f>IF($J38=$J39,SUMIFS(Вывоз!$G:$G,Вывоз!$A:$A,'Сводная Вывоз'!$T39,Вывоз!$D:$D,"*Лепсари*")/1000+Y39,"")</f>
        <v>0</v>
      </c>
      <c r="N39" s="40">
        <f>IF($J38=$J39,SUMIFS(Вывоз!$G:$G,Вывоз!$A:$A,'Сводная Вывоз'!$T39,Вывоз!$D:$D,"*Плант*")/1000+Z39,0)</f>
        <v>0</v>
      </c>
      <c r="O39" s="40">
        <f>IF($J38=$J39,SUMIFS(Вывоз!$G:$G,Вывоз!$A:$A,'Сводная Вывоз'!$T39,Вывоз!$D:$D,"*Новый*")/1000+AA39,0)</f>
        <v>0</v>
      </c>
      <c r="P39" s="40">
        <f t="shared" si="3"/>
        <v>0</v>
      </c>
      <c r="Q39" s="48" t="str">
        <f t="shared" si="11"/>
        <v/>
      </c>
      <c r="R39" s="48" t="str">
        <f t="shared" si="12"/>
        <v/>
      </c>
      <c r="S39" s="48" t="str">
        <f t="shared" si="13"/>
        <v/>
      </c>
      <c r="T39" s="47">
        <f t="shared" ref="T39" si="19">T36+1</f>
        <v>45431</v>
      </c>
      <c r="W39" s="49" t="str">
        <f>'[1]Сводная Вывоз'!I40</f>
        <v>19 мая</v>
      </c>
      <c r="X39" s="49">
        <f>'[1]Сводная Вывоз'!J40</f>
        <v>0</v>
      </c>
      <c r="Y39" s="49">
        <f>'[1]Сводная Вывоз'!K40</f>
        <v>0</v>
      </c>
      <c r="Z39" s="49">
        <f>'[1]Сводная Вывоз'!L40</f>
        <v>0</v>
      </c>
      <c r="AA39" s="49">
        <f>'[1]Сводная Вывоз'!M40</f>
        <v>0</v>
      </c>
      <c r="AB39" s="49">
        <f>'[1]Сводная Вывоз'!N40</f>
        <v>0</v>
      </c>
      <c r="AC39" s="49" t="str">
        <f>'[1]Сводная Вывоз'!O40</f>
        <v/>
      </c>
      <c r="AD39" s="49" t="str">
        <f>'[1]Сводная Вывоз'!P40</f>
        <v/>
      </c>
      <c r="AE39" s="49" t="str">
        <f>'[1]Сводная Вывоз'!Q40</f>
        <v/>
      </c>
      <c r="AF39" s="49">
        <f>'[1]Сводная Вывоз'!R40</f>
        <v>45431</v>
      </c>
    </row>
    <row r="40" spans="10:32" x14ac:dyDescent="0.3">
      <c r="J40" s="47" t="str">
        <f t="shared" si="4"/>
        <v>20 мая</v>
      </c>
      <c r="K40" s="40">
        <f t="shared" si="8"/>
        <v>0</v>
      </c>
      <c r="L40" s="40">
        <f>IF(J39=J40,0,VLOOKUP($T40,'Сводная Ввоз'!$A:$D,2,0))</f>
        <v>0</v>
      </c>
      <c r="M40" s="40" t="str">
        <f>IF($J39=$J40,SUMIFS(Вывоз!$G:$G,Вывоз!$A:$A,'Сводная Вывоз'!$T40,Вывоз!$D:$D,"*Лепсари*")/1000+Y40,"")</f>
        <v/>
      </c>
      <c r="N40" s="40"/>
      <c r="O40" s="40">
        <f>IF($J39=$J40,SUMIFS(Вывоз!$G:$G,Вывоз!$A:$A,'Сводная Вывоз'!$T40,Вывоз!$D:$D,"*Новый*")/1000+AA40,0)</f>
        <v>0</v>
      </c>
      <c r="P40" s="40">
        <f t="shared" si="3"/>
        <v>0</v>
      </c>
      <c r="Q40" s="48" t="str">
        <f t="shared" si="11"/>
        <v/>
      </c>
      <c r="R40" s="48" t="str">
        <f t="shared" si="12"/>
        <v/>
      </c>
      <c r="S40" s="48" t="str">
        <f t="shared" si="13"/>
        <v/>
      </c>
      <c r="T40" s="47">
        <f t="shared" ref="T40" si="20">T38+1</f>
        <v>45432</v>
      </c>
      <c r="W40" s="49" t="str">
        <f>'[1]Сводная Вывоз'!I41</f>
        <v>20 мая</v>
      </c>
      <c r="X40" s="49">
        <f>'[1]Сводная Вывоз'!J41</f>
        <v>0</v>
      </c>
      <c r="Y40" s="49">
        <f>'[1]Сводная Вывоз'!K41</f>
        <v>0</v>
      </c>
      <c r="Z40" s="49">
        <f>'[1]Сводная Вывоз'!L41</f>
        <v>0</v>
      </c>
      <c r="AA40" s="49">
        <f>'[1]Сводная Вывоз'!M41</f>
        <v>0</v>
      </c>
      <c r="AB40" s="49">
        <f>'[1]Сводная Вывоз'!N41</f>
        <v>0</v>
      </c>
      <c r="AC40" s="49" t="str">
        <f>'[1]Сводная Вывоз'!O41</f>
        <v/>
      </c>
      <c r="AD40" s="49" t="str">
        <f>'[1]Сводная Вывоз'!P41</f>
        <v/>
      </c>
      <c r="AE40" s="49" t="str">
        <f>'[1]Сводная Вывоз'!Q41</f>
        <v/>
      </c>
      <c r="AF40" s="49">
        <f>'[1]Сводная Вывоз'!R41</f>
        <v>45432</v>
      </c>
    </row>
    <row r="41" spans="10:32" x14ac:dyDescent="0.3">
      <c r="J41" s="47" t="str">
        <f t="shared" si="4"/>
        <v>20 мая</v>
      </c>
      <c r="K41" s="40"/>
      <c r="L41" s="40"/>
      <c r="M41" s="40">
        <f>IF($J40=$J41,SUMIFS(Вывоз!$G:$G,Вывоз!$A:$A,'Сводная Вывоз'!$T41,Вывоз!$D:$D,"*Лепсари*")/1000+Y41,0)</f>
        <v>0</v>
      </c>
      <c r="N41" s="40">
        <f>IF($J40=$J41,SUMIFS(Вывоз!$G:$G,Вывоз!$A:$A,'Сводная Вывоз'!$T41,Вывоз!$D:$D,"*Плант*")/1000+Z41,0)</f>
        <v>0</v>
      </c>
      <c r="O41" s="40"/>
      <c r="P41" s="40">
        <f t="shared" si="3"/>
        <v>0</v>
      </c>
      <c r="Q41" s="48" t="str">
        <f t="shared" si="11"/>
        <v/>
      </c>
      <c r="R41" s="48" t="str">
        <f t="shared" si="12"/>
        <v/>
      </c>
      <c r="S41" s="48" t="str">
        <f t="shared" si="13"/>
        <v/>
      </c>
      <c r="T41" s="47">
        <f t="shared" ref="T41" si="21">T38+1</f>
        <v>45432</v>
      </c>
      <c r="W41" s="49" t="str">
        <f>'[1]Сводная Вывоз'!I42</f>
        <v>20 мая</v>
      </c>
      <c r="X41" s="49">
        <f>'[1]Сводная Вывоз'!J42</f>
        <v>0</v>
      </c>
      <c r="Y41" s="49">
        <f>'[1]Сводная Вывоз'!K42</f>
        <v>0</v>
      </c>
      <c r="Z41" s="49">
        <f>'[1]Сводная Вывоз'!L42</f>
        <v>0</v>
      </c>
      <c r="AA41" s="49">
        <f>'[1]Сводная Вывоз'!M42</f>
        <v>0</v>
      </c>
      <c r="AB41" s="49">
        <f>'[1]Сводная Вывоз'!N42</f>
        <v>0</v>
      </c>
      <c r="AC41" s="49" t="str">
        <f>'[1]Сводная Вывоз'!O42</f>
        <v/>
      </c>
      <c r="AD41" s="49" t="str">
        <f>'[1]Сводная Вывоз'!P42</f>
        <v/>
      </c>
      <c r="AE41" s="49" t="str">
        <f>'[1]Сводная Вывоз'!Q42</f>
        <v/>
      </c>
      <c r="AF41" s="49">
        <f>'[1]Сводная Вывоз'!R42</f>
        <v>45432</v>
      </c>
    </row>
    <row r="42" spans="10:32" x14ac:dyDescent="0.3">
      <c r="J42" s="47" t="str">
        <f t="shared" si="4"/>
        <v>21 мая</v>
      </c>
      <c r="K42" s="40">
        <f t="shared" si="8"/>
        <v>0</v>
      </c>
      <c r="L42" s="40">
        <f>IF(J41=J42,0,VLOOKUP($T42,'Сводная Ввоз'!$A:$D,2,0))</f>
        <v>0</v>
      </c>
      <c r="M42" s="40"/>
      <c r="N42" s="40"/>
      <c r="O42" s="40"/>
      <c r="P42" s="40">
        <f t="shared" si="3"/>
        <v>0</v>
      </c>
      <c r="Q42" s="48" t="str">
        <f t="shared" si="11"/>
        <v/>
      </c>
      <c r="R42" s="48" t="str">
        <f t="shared" si="12"/>
        <v/>
      </c>
      <c r="S42" s="48" t="str">
        <f t="shared" si="13"/>
        <v/>
      </c>
      <c r="T42" s="47">
        <f t="shared" ref="T42" si="22">T40+1</f>
        <v>45433</v>
      </c>
      <c r="W42" s="49" t="str">
        <f>'[1]Сводная Вывоз'!I43</f>
        <v>21 мая</v>
      </c>
      <c r="X42" s="49">
        <f>'[1]Сводная Вывоз'!J43</f>
        <v>0</v>
      </c>
      <c r="Y42" s="49">
        <f>'[1]Сводная Вывоз'!K43</f>
        <v>0</v>
      </c>
      <c r="Z42" s="49">
        <f>'[1]Сводная Вывоз'!L43</f>
        <v>0</v>
      </c>
      <c r="AA42" s="49">
        <f>'[1]Сводная Вывоз'!M43</f>
        <v>0</v>
      </c>
      <c r="AB42" s="49">
        <f>'[1]Сводная Вывоз'!N43</f>
        <v>0</v>
      </c>
      <c r="AC42" s="49" t="str">
        <f>'[1]Сводная Вывоз'!O43</f>
        <v/>
      </c>
      <c r="AD42" s="49" t="str">
        <f>'[1]Сводная Вывоз'!P43</f>
        <v/>
      </c>
      <c r="AE42" s="49" t="str">
        <f>'[1]Сводная Вывоз'!Q43</f>
        <v/>
      </c>
      <c r="AF42" s="49">
        <f>'[1]Сводная Вывоз'!R43</f>
        <v>45433</v>
      </c>
    </row>
    <row r="43" spans="10:32" x14ac:dyDescent="0.3">
      <c r="J43" s="47" t="str">
        <f t="shared" si="4"/>
        <v>21 мая</v>
      </c>
      <c r="K43" s="40"/>
      <c r="L43" s="40"/>
      <c r="M43" s="40">
        <f>IF($J42=$J43,SUMIFS(Вывоз!$G:$G,Вывоз!$A:$A,'Сводная Вывоз'!$T43,Вывоз!$D:$D,"*Лепсари*")/1000+Y43,0)</f>
        <v>0</v>
      </c>
      <c r="N43" s="40">
        <f>IF($J42=$J43,SUMIFS(Вывоз!$G:$G,Вывоз!$A:$A,'Сводная Вывоз'!$T43,Вывоз!$D:$D,"*Плант*")/1000+Z43,0)</f>
        <v>0</v>
      </c>
      <c r="O43" s="40"/>
      <c r="P43" s="40">
        <f t="shared" si="3"/>
        <v>0</v>
      </c>
      <c r="Q43" s="48" t="str">
        <f t="shared" si="11"/>
        <v/>
      </c>
      <c r="R43" s="48" t="str">
        <f t="shared" si="12"/>
        <v/>
      </c>
      <c r="S43" s="48" t="str">
        <f t="shared" si="13"/>
        <v/>
      </c>
      <c r="T43" s="47">
        <f t="shared" ref="T43" si="23">T40+1</f>
        <v>45433</v>
      </c>
      <c r="W43" s="49" t="str">
        <f>'[1]Сводная Вывоз'!I44</f>
        <v>21 мая</v>
      </c>
      <c r="X43" s="49">
        <f>'[1]Сводная Вывоз'!J44</f>
        <v>0</v>
      </c>
      <c r="Y43" s="49">
        <f>'[1]Сводная Вывоз'!K44</f>
        <v>0</v>
      </c>
      <c r="Z43" s="49">
        <f>'[1]Сводная Вывоз'!L44</f>
        <v>0</v>
      </c>
      <c r="AA43" s="49">
        <f>'[1]Сводная Вывоз'!M44</f>
        <v>0</v>
      </c>
      <c r="AB43" s="49">
        <f>'[1]Сводная Вывоз'!N44</f>
        <v>0</v>
      </c>
      <c r="AC43" s="49" t="str">
        <f>'[1]Сводная Вывоз'!O44</f>
        <v/>
      </c>
      <c r="AD43" s="49" t="str">
        <f>'[1]Сводная Вывоз'!P44</f>
        <v/>
      </c>
      <c r="AE43" s="49" t="str">
        <f>'[1]Сводная Вывоз'!Q44</f>
        <v/>
      </c>
      <c r="AF43" s="49">
        <f>'[1]Сводная Вывоз'!R44</f>
        <v>45433</v>
      </c>
    </row>
    <row r="44" spans="10:32" x14ac:dyDescent="0.3">
      <c r="J44" s="47" t="str">
        <f t="shared" si="4"/>
        <v>22 мая</v>
      </c>
      <c r="K44" s="40">
        <f t="shared" si="8"/>
        <v>0</v>
      </c>
      <c r="L44" s="40">
        <f>IF(J43=J44,0,VLOOKUP($T44,'Сводная Ввоз'!$A:$D,2,0))</f>
        <v>0</v>
      </c>
      <c r="M44" s="40"/>
      <c r="N44" s="40"/>
      <c r="O44" s="40">
        <f>IF($J43=$J44,SUMIFS(Вывоз!$G:$G,Вывоз!$A:$A,'Сводная Вывоз'!$T44,Вывоз!$D:$D,"*Новый*")/1000+AA44,0)</f>
        <v>0</v>
      </c>
      <c r="P44" s="40">
        <f t="shared" si="3"/>
        <v>0</v>
      </c>
      <c r="Q44" s="48" t="str">
        <f t="shared" si="11"/>
        <v/>
      </c>
      <c r="R44" s="48" t="str">
        <f t="shared" si="12"/>
        <v/>
      </c>
      <c r="S44" s="48" t="str">
        <f t="shared" si="13"/>
        <v/>
      </c>
      <c r="T44" s="47">
        <f t="shared" ref="T44" si="24">T42+1</f>
        <v>45434</v>
      </c>
      <c r="W44" s="49" t="str">
        <f>'[1]Сводная Вывоз'!I45</f>
        <v>22 мая</v>
      </c>
      <c r="X44" s="49">
        <f>'[1]Сводная Вывоз'!J45</f>
        <v>0</v>
      </c>
      <c r="Y44" s="49">
        <f>'[1]Сводная Вывоз'!K45</f>
        <v>0</v>
      </c>
      <c r="Z44" s="49">
        <f>'[1]Сводная Вывоз'!L45</f>
        <v>0</v>
      </c>
      <c r="AA44" s="49">
        <f>'[1]Сводная Вывоз'!M45</f>
        <v>0</v>
      </c>
      <c r="AB44" s="49">
        <f>'[1]Сводная Вывоз'!N45</f>
        <v>0</v>
      </c>
      <c r="AC44" s="49" t="str">
        <f>'[1]Сводная Вывоз'!O45</f>
        <v/>
      </c>
      <c r="AD44" s="49" t="str">
        <f>'[1]Сводная Вывоз'!P45</f>
        <v/>
      </c>
      <c r="AE44" s="49" t="str">
        <f>'[1]Сводная Вывоз'!Q45</f>
        <v/>
      </c>
      <c r="AF44" s="49">
        <f>'[1]Сводная Вывоз'!R45</f>
        <v>45434</v>
      </c>
    </row>
    <row r="45" spans="10:32" x14ac:dyDescent="0.3">
      <c r="J45" s="47" t="str">
        <f t="shared" si="4"/>
        <v>22 мая</v>
      </c>
      <c r="K45" s="40"/>
      <c r="L45" s="40"/>
      <c r="M45" s="40"/>
      <c r="N45" s="40">
        <f>IF($J44=$J45,SUMIFS(Вывоз!$G:$G,Вывоз!$A:$A,'Сводная Вывоз'!$T45,Вывоз!$D:$D,"*Плант*")/1000+Z45,0)</f>
        <v>0</v>
      </c>
      <c r="O45" s="40">
        <f>IF($J44=$J45,SUMIFS(Вывоз!$G:$G,Вывоз!$A:$A,'Сводная Вывоз'!$T45,Вывоз!$D:$D,"*Новый*")/1000+AA45,0)</f>
        <v>0</v>
      </c>
      <c r="P45" s="40">
        <f t="shared" si="3"/>
        <v>0</v>
      </c>
      <c r="Q45" s="48" t="str">
        <f t="shared" si="11"/>
        <v/>
      </c>
      <c r="R45" s="48" t="str">
        <f t="shared" si="12"/>
        <v/>
      </c>
      <c r="S45" s="48" t="str">
        <f t="shared" si="13"/>
        <v/>
      </c>
      <c r="T45" s="47">
        <f t="shared" ref="T45" si="25">T42+1</f>
        <v>45434</v>
      </c>
      <c r="W45" s="49" t="str">
        <f>'[1]Сводная Вывоз'!I46</f>
        <v>22 мая</v>
      </c>
      <c r="X45" s="49">
        <f>'[1]Сводная Вывоз'!J46</f>
        <v>0</v>
      </c>
      <c r="Y45" s="49">
        <f>'[1]Сводная Вывоз'!K46</f>
        <v>0</v>
      </c>
      <c r="Z45" s="49">
        <f>'[1]Сводная Вывоз'!L46</f>
        <v>0</v>
      </c>
      <c r="AA45" s="49">
        <f>'[1]Сводная Вывоз'!M46</f>
        <v>0</v>
      </c>
      <c r="AB45" s="49">
        <f>'[1]Сводная Вывоз'!N46</f>
        <v>0</v>
      </c>
      <c r="AC45" s="49" t="str">
        <f>'[1]Сводная Вывоз'!O46</f>
        <v/>
      </c>
      <c r="AD45" s="49" t="str">
        <f>'[1]Сводная Вывоз'!P46</f>
        <v/>
      </c>
      <c r="AE45" s="49" t="str">
        <f>'[1]Сводная Вывоз'!Q46</f>
        <v/>
      </c>
      <c r="AF45" s="49">
        <f>'[1]Сводная Вывоз'!R46</f>
        <v>45434</v>
      </c>
    </row>
    <row r="46" spans="10:32" x14ac:dyDescent="0.3">
      <c r="J46" s="47" t="str">
        <f t="shared" si="4"/>
        <v>23 мая</v>
      </c>
      <c r="K46" s="40">
        <f t="shared" si="8"/>
        <v>0</v>
      </c>
      <c r="L46" s="40">
        <f>IF(J45=J46,0,VLOOKUP($T46,'Сводная Ввоз'!$A:$D,2,0))</f>
        <v>0</v>
      </c>
      <c r="M46" s="40"/>
      <c r="N46" s="40"/>
      <c r="O46" s="40">
        <f>IF($J45=$J46,SUMIFS(Вывоз!$G:$G,Вывоз!$A:$A,'Сводная Вывоз'!$T46,Вывоз!$D:$D,"*Новый*")/1000+AA46,0)</f>
        <v>0</v>
      </c>
      <c r="P46" s="40">
        <f t="shared" si="3"/>
        <v>0</v>
      </c>
      <c r="Q46" s="48" t="str">
        <f t="shared" si="11"/>
        <v/>
      </c>
      <c r="R46" s="48" t="str">
        <f t="shared" si="12"/>
        <v/>
      </c>
      <c r="S46" s="48" t="str">
        <f t="shared" si="13"/>
        <v/>
      </c>
      <c r="T46" s="47">
        <f t="shared" ref="T46" si="26">T44+1</f>
        <v>45435</v>
      </c>
      <c r="W46" s="49" t="str">
        <f>'[1]Сводная Вывоз'!I47</f>
        <v>23 мая</v>
      </c>
      <c r="X46" s="49">
        <f>'[1]Сводная Вывоз'!J47</f>
        <v>0</v>
      </c>
      <c r="Y46" s="49">
        <f>'[1]Сводная Вывоз'!K47</f>
        <v>0</v>
      </c>
      <c r="Z46" s="49">
        <f>'[1]Сводная Вывоз'!L47</f>
        <v>0</v>
      </c>
      <c r="AA46" s="49">
        <f>'[1]Сводная Вывоз'!M47</f>
        <v>0</v>
      </c>
      <c r="AB46" s="49">
        <f>'[1]Сводная Вывоз'!N47</f>
        <v>0</v>
      </c>
      <c r="AC46" s="49" t="str">
        <f>'[1]Сводная Вывоз'!O47</f>
        <v/>
      </c>
      <c r="AD46" s="49" t="str">
        <f>'[1]Сводная Вывоз'!P47</f>
        <v/>
      </c>
      <c r="AE46" s="49" t="str">
        <f>'[1]Сводная Вывоз'!Q47</f>
        <v/>
      </c>
      <c r="AF46" s="49">
        <f>'[1]Сводная Вывоз'!R47</f>
        <v>45435</v>
      </c>
    </row>
    <row r="47" spans="10:32" x14ac:dyDescent="0.3">
      <c r="J47" s="47" t="str">
        <f t="shared" si="4"/>
        <v>23 мая</v>
      </c>
      <c r="K47" s="40"/>
      <c r="L47" s="40"/>
      <c r="M47" s="40"/>
      <c r="N47" s="40">
        <f>IF($J46=$J47,SUMIFS(Вывоз!$G:$G,Вывоз!$A:$A,'Сводная Вывоз'!$T47,Вывоз!$D:$D,"*Плант*")/1000+Z47,0)</f>
        <v>0</v>
      </c>
      <c r="O47" s="40">
        <f>IF($J46=$J47,SUMIFS(Вывоз!$G:$G,Вывоз!$A:$A,'Сводная Вывоз'!$T47,Вывоз!$D:$D,"*Новый*")/1000+AA47,0)</f>
        <v>0</v>
      </c>
      <c r="P47" s="40">
        <f t="shared" si="3"/>
        <v>0</v>
      </c>
      <c r="Q47" s="48" t="str">
        <f t="shared" si="11"/>
        <v/>
      </c>
      <c r="R47" s="48" t="str">
        <f t="shared" si="12"/>
        <v/>
      </c>
      <c r="S47" s="48" t="str">
        <f t="shared" si="13"/>
        <v/>
      </c>
      <c r="T47" s="47">
        <f t="shared" ref="T47" si="27">T44+1</f>
        <v>45435</v>
      </c>
      <c r="W47" s="49" t="str">
        <f>'[1]Сводная Вывоз'!I48</f>
        <v>23 мая</v>
      </c>
      <c r="X47" s="49">
        <f>'[1]Сводная Вывоз'!J48</f>
        <v>0</v>
      </c>
      <c r="Y47" s="49">
        <f>'[1]Сводная Вывоз'!K48</f>
        <v>0</v>
      </c>
      <c r="Z47" s="49">
        <f>'[1]Сводная Вывоз'!L48</f>
        <v>0</v>
      </c>
      <c r="AA47" s="49">
        <f>'[1]Сводная Вывоз'!M48</f>
        <v>0</v>
      </c>
      <c r="AB47" s="49">
        <f>'[1]Сводная Вывоз'!N48</f>
        <v>0</v>
      </c>
      <c r="AC47" s="49" t="str">
        <f>'[1]Сводная Вывоз'!O48</f>
        <v/>
      </c>
      <c r="AD47" s="49" t="str">
        <f>'[1]Сводная Вывоз'!P48</f>
        <v/>
      </c>
      <c r="AE47" s="49" t="str">
        <f>'[1]Сводная Вывоз'!Q48</f>
        <v/>
      </c>
      <c r="AF47" s="49">
        <f>'[1]Сводная Вывоз'!R48</f>
        <v>45435</v>
      </c>
    </row>
    <row r="48" spans="10:32" x14ac:dyDescent="0.3">
      <c r="J48" s="47" t="str">
        <f t="shared" si="4"/>
        <v>24 мая</v>
      </c>
      <c r="K48" s="40">
        <f t="shared" si="8"/>
        <v>0</v>
      </c>
      <c r="L48" s="40">
        <f>IF(J47=J48,0,VLOOKUP($T48,'Сводная Ввоз'!$A:$D,2,0))</f>
        <v>0</v>
      </c>
      <c r="M48" s="40"/>
      <c r="N48" s="40"/>
      <c r="O48" s="40">
        <f>IF($J47=$J48,SUMIFS(Вывоз!$G:$G,Вывоз!$A:$A,'Сводная Вывоз'!$T48,Вывоз!$D:$D,"*Новый*")/1000+AA48,0)</f>
        <v>0</v>
      </c>
      <c r="P48" s="40">
        <f t="shared" si="3"/>
        <v>0</v>
      </c>
      <c r="Q48" s="48" t="str">
        <f t="shared" si="11"/>
        <v/>
      </c>
      <c r="R48" s="48" t="str">
        <f t="shared" si="12"/>
        <v/>
      </c>
      <c r="S48" s="48" t="str">
        <f t="shared" si="13"/>
        <v/>
      </c>
      <c r="T48" s="47">
        <f t="shared" ref="T48" si="28">T46+1</f>
        <v>45436</v>
      </c>
      <c r="W48" s="49" t="str">
        <f>'[1]Сводная Вывоз'!I49</f>
        <v>24 мая</v>
      </c>
      <c r="X48" s="49">
        <f>'[1]Сводная Вывоз'!J49</f>
        <v>0</v>
      </c>
      <c r="Y48" s="49">
        <f>'[1]Сводная Вывоз'!K49</f>
        <v>0</v>
      </c>
      <c r="Z48" s="49">
        <f>'[1]Сводная Вывоз'!L49</f>
        <v>0</v>
      </c>
      <c r="AA48" s="49">
        <f>'[1]Сводная Вывоз'!M49</f>
        <v>0</v>
      </c>
      <c r="AB48" s="49">
        <f>'[1]Сводная Вывоз'!N49</f>
        <v>0</v>
      </c>
      <c r="AC48" s="49" t="str">
        <f>'[1]Сводная Вывоз'!O49</f>
        <v/>
      </c>
      <c r="AD48" s="49" t="str">
        <f>'[1]Сводная Вывоз'!P49</f>
        <v/>
      </c>
      <c r="AE48" s="49" t="str">
        <f>'[1]Сводная Вывоз'!Q49</f>
        <v/>
      </c>
      <c r="AF48" s="49">
        <f>'[1]Сводная Вывоз'!R49</f>
        <v>45436</v>
      </c>
    </row>
    <row r="49" spans="10:32" x14ac:dyDescent="0.3">
      <c r="J49" s="47" t="str">
        <f t="shared" si="4"/>
        <v>24 мая</v>
      </c>
      <c r="K49" s="40"/>
      <c r="L49" s="40"/>
      <c r="M49" s="40">
        <f>IF($J48=$J49,SUMIFS(Вывоз!$G:$G,Вывоз!$A:$A,'Сводная Вывоз'!$T49,Вывоз!$D:$D,"*Лепсари*")/1000+Y49,0)</f>
        <v>0</v>
      </c>
      <c r="N49" s="40">
        <f>IF($J48=$J49,SUMIFS(Вывоз!$G:$G,Вывоз!$A:$A,'Сводная Вывоз'!$T49,Вывоз!$D:$D,"*Плант*")/1000+Z49,0)</f>
        <v>0</v>
      </c>
      <c r="O49" s="40">
        <f>IF($J48=$J49,SUMIFS(Вывоз!$G:$G,Вывоз!$A:$A,'Сводная Вывоз'!$T49,Вывоз!$D:$D,"*Новый*")/1000+AA49,0)</f>
        <v>0</v>
      </c>
      <c r="P49" s="40">
        <f t="shared" si="3"/>
        <v>0</v>
      </c>
      <c r="Q49" s="48" t="str">
        <f t="shared" si="11"/>
        <v/>
      </c>
      <c r="R49" s="48" t="str">
        <f t="shared" si="12"/>
        <v/>
      </c>
      <c r="S49" s="48" t="str">
        <f t="shared" si="13"/>
        <v/>
      </c>
      <c r="T49" s="47">
        <f t="shared" ref="T49" si="29">T46+1</f>
        <v>45436</v>
      </c>
      <c r="W49" s="49" t="str">
        <f>'[1]Сводная Вывоз'!I50</f>
        <v>24 мая</v>
      </c>
      <c r="X49" s="49">
        <f>'[1]Сводная Вывоз'!J50</f>
        <v>0</v>
      </c>
      <c r="Y49" s="49">
        <f>'[1]Сводная Вывоз'!K50</f>
        <v>0</v>
      </c>
      <c r="Z49" s="49">
        <f>'[1]Сводная Вывоз'!L50</f>
        <v>0</v>
      </c>
      <c r="AA49" s="49">
        <f>'[1]Сводная Вывоз'!M50</f>
        <v>0</v>
      </c>
      <c r="AB49" s="49">
        <f>'[1]Сводная Вывоз'!N50</f>
        <v>0</v>
      </c>
      <c r="AC49" s="49" t="str">
        <f>'[1]Сводная Вывоз'!O50</f>
        <v/>
      </c>
      <c r="AD49" s="49" t="str">
        <f>'[1]Сводная Вывоз'!P50</f>
        <v/>
      </c>
      <c r="AE49" s="49" t="str">
        <f>'[1]Сводная Вывоз'!Q50</f>
        <v/>
      </c>
      <c r="AF49" s="49">
        <f>'[1]Сводная Вывоз'!R50</f>
        <v>45436</v>
      </c>
    </row>
    <row r="50" spans="10:32" x14ac:dyDescent="0.3">
      <c r="J50" s="47" t="str">
        <f t="shared" si="4"/>
        <v>25 мая</v>
      </c>
      <c r="K50" s="40">
        <f t="shared" si="8"/>
        <v>0</v>
      </c>
      <c r="L50" s="40">
        <f>IF(J49=J50,0,VLOOKUP($T50,'Сводная Ввоз'!$A:$D,2,0))</f>
        <v>0</v>
      </c>
      <c r="M50" s="40"/>
      <c r="N50" s="40"/>
      <c r="O50" s="40">
        <f>IF($J49=$J50,SUMIFS(Вывоз!$G:$G,Вывоз!$A:$A,'Сводная Вывоз'!$T50,Вывоз!$D:$D,"*Новый*")/1000+AA50,0)</f>
        <v>0</v>
      </c>
      <c r="P50" s="40">
        <f t="shared" si="3"/>
        <v>0</v>
      </c>
      <c r="Q50" s="48" t="str">
        <f t="shared" si="11"/>
        <v/>
      </c>
      <c r="R50" s="48" t="str">
        <f t="shared" si="12"/>
        <v/>
      </c>
      <c r="S50" s="48" t="str">
        <f t="shared" si="13"/>
        <v/>
      </c>
      <c r="T50" s="47">
        <f>T48+1</f>
        <v>45437</v>
      </c>
      <c r="W50" s="49" t="str">
        <f>'[1]Сводная Вывоз'!I51</f>
        <v>25 мая</v>
      </c>
      <c r="X50" s="49">
        <f>'[1]Сводная Вывоз'!J51</f>
        <v>0</v>
      </c>
      <c r="Y50" s="49">
        <f>'[1]Сводная Вывоз'!K51</f>
        <v>0</v>
      </c>
      <c r="Z50" s="49">
        <f>'[1]Сводная Вывоз'!L51</f>
        <v>0</v>
      </c>
      <c r="AA50" s="49">
        <f>'[1]Сводная Вывоз'!M51</f>
        <v>0</v>
      </c>
      <c r="AB50" s="49">
        <f>'[1]Сводная Вывоз'!N51</f>
        <v>0</v>
      </c>
      <c r="AC50" s="49" t="str">
        <f>'[1]Сводная Вывоз'!O51</f>
        <v/>
      </c>
      <c r="AD50" s="49" t="str">
        <f>'[1]Сводная Вывоз'!P51</f>
        <v/>
      </c>
      <c r="AE50" s="49" t="str">
        <f>'[1]Сводная Вывоз'!Q51</f>
        <v/>
      </c>
      <c r="AF50" s="49">
        <f>'[1]Сводная Вывоз'!R51</f>
        <v>45437</v>
      </c>
    </row>
    <row r="51" spans="10:32" x14ac:dyDescent="0.3">
      <c r="J51" s="47" t="str">
        <f t="shared" si="4"/>
        <v>25 мая</v>
      </c>
      <c r="K51" s="40"/>
      <c r="L51" s="40"/>
      <c r="M51" s="40"/>
      <c r="N51" s="40">
        <f>IF($J50=$J51,SUMIFS(Вывоз!$G:$G,Вывоз!$A:$A,'Сводная Вывоз'!$T51,Вывоз!$D:$D,"*Плант*")/1000+Z51,0)</f>
        <v>0</v>
      </c>
      <c r="O51" s="40">
        <f>IF($J50=$J51,SUMIFS(Вывоз!$G:$G,Вывоз!$A:$A,'Сводная Вывоз'!$T51,Вывоз!$D:$D,"*Новый*")/1000+AA51,0)</f>
        <v>0</v>
      </c>
      <c r="P51" s="40">
        <f t="shared" si="3"/>
        <v>0</v>
      </c>
      <c r="Q51" s="48" t="str">
        <f t="shared" si="11"/>
        <v/>
      </c>
      <c r="R51" s="48" t="str">
        <f t="shared" si="12"/>
        <v/>
      </c>
      <c r="S51" s="48" t="str">
        <f t="shared" si="13"/>
        <v/>
      </c>
      <c r="T51" s="47">
        <f>T48+1</f>
        <v>45437</v>
      </c>
      <c r="W51" s="49" t="str">
        <f>'[1]Сводная Вывоз'!I52</f>
        <v>25 мая</v>
      </c>
      <c r="X51" s="49">
        <f>'[1]Сводная Вывоз'!J52</f>
        <v>0</v>
      </c>
      <c r="Y51" s="49">
        <f>'[1]Сводная Вывоз'!K52</f>
        <v>0</v>
      </c>
      <c r="Z51" s="49">
        <f>'[1]Сводная Вывоз'!L52</f>
        <v>0</v>
      </c>
      <c r="AA51" s="49">
        <f>'[1]Сводная Вывоз'!M52</f>
        <v>0</v>
      </c>
      <c r="AB51" s="49">
        <f>'[1]Сводная Вывоз'!N52</f>
        <v>0</v>
      </c>
      <c r="AC51" s="49" t="str">
        <f>'[1]Сводная Вывоз'!O52</f>
        <v/>
      </c>
      <c r="AD51" s="49" t="str">
        <f>'[1]Сводная Вывоз'!P52</f>
        <v/>
      </c>
      <c r="AE51" s="49" t="str">
        <f>'[1]Сводная Вывоз'!Q52</f>
        <v/>
      </c>
      <c r="AF51" s="49">
        <f>'[1]Сводная Вывоз'!R52</f>
        <v>45437</v>
      </c>
    </row>
    <row r="52" spans="10:32" x14ac:dyDescent="0.3">
      <c r="J52" s="47" t="str">
        <f t="shared" si="4"/>
        <v>26 мая</v>
      </c>
      <c r="K52" s="40">
        <f t="shared" si="8"/>
        <v>0</v>
      </c>
      <c r="L52" s="40">
        <f>IF(J51=J52,0,VLOOKUP($T52,'Сводная Ввоз'!$A:$D,2,0))</f>
        <v>0</v>
      </c>
      <c r="M52" s="40"/>
      <c r="N52" s="40"/>
      <c r="O52" s="40">
        <f>IF($J51=$J52,SUMIFS(Вывоз!$G:$G,Вывоз!$A:$A,'Сводная Вывоз'!$T52,Вывоз!$D:$D,"*Новый*")/1000+AA52,0)</f>
        <v>0</v>
      </c>
      <c r="P52" s="40">
        <f t="shared" si="3"/>
        <v>0</v>
      </c>
      <c r="Q52" s="48" t="str">
        <f t="shared" si="11"/>
        <v/>
      </c>
      <c r="R52" s="48" t="str">
        <f t="shared" si="12"/>
        <v/>
      </c>
      <c r="S52" s="48" t="str">
        <f t="shared" si="13"/>
        <v/>
      </c>
      <c r="T52" s="47">
        <f>T50+1</f>
        <v>45438</v>
      </c>
      <c r="W52" s="49" t="str">
        <f>'[1]Сводная Вывоз'!I53</f>
        <v>26 мая</v>
      </c>
      <c r="X52" s="49">
        <f>'[1]Сводная Вывоз'!J53</f>
        <v>0</v>
      </c>
      <c r="Y52" s="49">
        <f>'[1]Сводная Вывоз'!K53</f>
        <v>0</v>
      </c>
      <c r="Z52" s="49">
        <f>'[1]Сводная Вывоз'!L53</f>
        <v>0</v>
      </c>
      <c r="AA52" s="49">
        <f>'[1]Сводная Вывоз'!M53</f>
        <v>0</v>
      </c>
      <c r="AB52" s="49">
        <f>'[1]Сводная Вывоз'!N53</f>
        <v>0</v>
      </c>
      <c r="AC52" s="49" t="str">
        <f>'[1]Сводная Вывоз'!O53</f>
        <v/>
      </c>
      <c r="AD52" s="49" t="str">
        <f>'[1]Сводная Вывоз'!P53</f>
        <v/>
      </c>
      <c r="AE52" s="49" t="str">
        <f>'[1]Сводная Вывоз'!Q53</f>
        <v/>
      </c>
      <c r="AF52" s="49">
        <f>'[1]Сводная Вывоз'!R53</f>
        <v>45438</v>
      </c>
    </row>
    <row r="53" spans="10:32" x14ac:dyDescent="0.3">
      <c r="J53" s="47" t="str">
        <f t="shared" si="4"/>
        <v>26 мая</v>
      </c>
      <c r="K53" s="40"/>
      <c r="L53" s="40"/>
      <c r="M53" s="40">
        <f>IF($J52=$J53,SUMIFS(Вывоз!$G:$G,Вывоз!$A:$A,'Сводная Вывоз'!$T53,Вывоз!$D:$D,"*Лепсари*")/1000+Y53,0)</f>
        <v>0</v>
      </c>
      <c r="N53" s="40">
        <f>IF($J52=$J53,SUMIFS(Вывоз!$G:$G,Вывоз!$A:$A,'Сводная Вывоз'!$T53,Вывоз!$D:$D,"*Плант*")/1000+Z53,0)</f>
        <v>0</v>
      </c>
      <c r="O53" s="40">
        <f>IF($J52=$J53,SUMIFS(Вывоз!$G:$G,Вывоз!$A:$A,'Сводная Вывоз'!$T53,Вывоз!$D:$D,"*Новый*")/1000+AA53,0)</f>
        <v>0</v>
      </c>
      <c r="P53" s="40">
        <f t="shared" si="3"/>
        <v>0</v>
      </c>
      <c r="Q53" s="48" t="str">
        <f t="shared" si="11"/>
        <v/>
      </c>
      <c r="R53" s="48" t="str">
        <f t="shared" si="12"/>
        <v/>
      </c>
      <c r="S53" s="48" t="str">
        <f t="shared" si="13"/>
        <v/>
      </c>
      <c r="T53" s="47">
        <f>T50+1</f>
        <v>45438</v>
      </c>
      <c r="W53" s="49" t="str">
        <f>'[1]Сводная Вывоз'!I54</f>
        <v>26 мая</v>
      </c>
      <c r="X53" s="49">
        <f>'[1]Сводная Вывоз'!J54</f>
        <v>0</v>
      </c>
      <c r="Y53" s="49">
        <f>'[1]Сводная Вывоз'!K54</f>
        <v>0</v>
      </c>
      <c r="Z53" s="49">
        <f>'[1]Сводная Вывоз'!L54</f>
        <v>0</v>
      </c>
      <c r="AA53" s="49">
        <f>'[1]Сводная Вывоз'!M54</f>
        <v>0</v>
      </c>
      <c r="AB53" s="49">
        <f>'[1]Сводная Вывоз'!N54</f>
        <v>0</v>
      </c>
      <c r="AC53" s="49" t="str">
        <f>'[1]Сводная Вывоз'!O54</f>
        <v/>
      </c>
      <c r="AD53" s="49" t="str">
        <f>'[1]Сводная Вывоз'!P54</f>
        <v/>
      </c>
      <c r="AE53" s="49" t="str">
        <f>'[1]Сводная Вывоз'!Q54</f>
        <v/>
      </c>
      <c r="AF53" s="49">
        <f>'[1]Сводная Вывоз'!R54</f>
        <v>45438</v>
      </c>
    </row>
    <row r="54" spans="10:32" x14ac:dyDescent="0.3">
      <c r="J54" s="47" t="s">
        <v>85</v>
      </c>
      <c r="K54" s="54">
        <v>96.94</v>
      </c>
      <c r="L54" s="54">
        <v>104.56</v>
      </c>
      <c r="M54" s="40">
        <f>IF($J53=$J54,SUMIFS(Вывоз!$G:$G,Вывоз!$A:$A,'Сводная Вывоз'!$T54,Вывоз!$D:$D,"*Лепсари*")/1000+Y54,0)</f>
        <v>0</v>
      </c>
      <c r="N54" s="40">
        <f>IF($J53=$J54,SUMIFS(Вывоз!$G:$G,Вывоз!$A:$A,'Сводная Вывоз'!$T54,Вывоз!$D:$D,"*Плант*")/1000+Z54,0)</f>
        <v>0</v>
      </c>
      <c r="O54" s="40">
        <f>IF($J53=$J54,SUMIFS(Вывоз!$G:$G,Вывоз!$A:$A,'Сводная Вывоз'!$T54,Вывоз!$D:$D,"*Новый*")/1000+AA54,0)</f>
        <v>0</v>
      </c>
      <c r="P54" s="40">
        <f t="shared" si="3"/>
        <v>201.5</v>
      </c>
      <c r="Q54" s="48" t="str">
        <f t="shared" si="11"/>
        <v/>
      </c>
      <c r="R54" s="48" t="str">
        <f t="shared" si="12"/>
        <v/>
      </c>
      <c r="S54" s="48" t="str">
        <f t="shared" si="13"/>
        <v/>
      </c>
      <c r="T54" s="47">
        <f>T52+1</f>
        <v>45439</v>
      </c>
      <c r="W54" s="49" t="str">
        <f>'[1]Сводная Вывоз'!I55</f>
        <v>27 мая</v>
      </c>
      <c r="X54" s="49">
        <f>'[1]Сводная Вывоз'!J55</f>
        <v>96.94</v>
      </c>
      <c r="Y54" s="49">
        <f>'[1]Сводная Вывоз'!K55</f>
        <v>0</v>
      </c>
      <c r="Z54" s="49">
        <f>'[1]Сводная Вывоз'!L55</f>
        <v>0</v>
      </c>
      <c r="AA54" s="49">
        <f>'[1]Сводная Вывоз'!M55</f>
        <v>0</v>
      </c>
      <c r="AB54" s="49">
        <f>'[1]Сводная Вывоз'!N55</f>
        <v>0</v>
      </c>
      <c r="AC54" s="49" t="str">
        <f>'[1]Сводная Вывоз'!O55</f>
        <v/>
      </c>
      <c r="AD54" s="49" t="str">
        <f>'[1]Сводная Вывоз'!P55</f>
        <v/>
      </c>
      <c r="AE54" s="49" t="str">
        <f>'[1]Сводная Вывоз'!Q55</f>
        <v/>
      </c>
      <c r="AF54" s="49">
        <f>'[1]Сводная Вывоз'!R55</f>
        <v>45439</v>
      </c>
    </row>
    <row r="55" spans="10:32" x14ac:dyDescent="0.3">
      <c r="J55" s="47" t="s">
        <v>85</v>
      </c>
      <c r="K55" s="40">
        <f t="shared" si="8"/>
        <v>0</v>
      </c>
      <c r="L55" s="40">
        <f>IF(J54=J55,0,VLOOKUP($T55,'Сводная Ввоз'!$A:$D,2,0))</f>
        <v>0</v>
      </c>
      <c r="M55" s="54">
        <v>55.48</v>
      </c>
      <c r="N55" s="54">
        <v>176.64</v>
      </c>
      <c r="O55" s="40">
        <f>IF($J54=$J55,SUMIFS(Вывоз!$G:$G,Вывоз!$A:$A,'Сводная Вывоз'!$T55,Вывоз!$D:$D,"*Новый*")/1000+AA55,0)</f>
        <v>0</v>
      </c>
      <c r="P55" s="40">
        <f t="shared" si="3"/>
        <v>232.11999999999998</v>
      </c>
      <c r="Q55" s="48">
        <f t="shared" si="11"/>
        <v>0.23901430294675169</v>
      </c>
      <c r="R55" s="48">
        <f t="shared" si="12"/>
        <v>0.76098569705324837</v>
      </c>
      <c r="S55" s="48" t="str">
        <f t="shared" si="13"/>
        <v/>
      </c>
      <c r="T55" s="47">
        <f>T52+1</f>
        <v>45439</v>
      </c>
      <c r="W55" s="49" t="str">
        <f>'[1]Сводная Вывоз'!I56</f>
        <v>27 мая</v>
      </c>
      <c r="X55" s="49">
        <f>'[1]Сводная Вывоз'!J56</f>
        <v>0</v>
      </c>
      <c r="Y55" s="49">
        <f>'[1]Сводная Вывоз'!K56</f>
        <v>0</v>
      </c>
      <c r="Z55" s="49">
        <f>'[1]Сводная Вывоз'!L56</f>
        <v>0</v>
      </c>
      <c r="AA55" s="49">
        <f>'[1]Сводная Вывоз'!M56</f>
        <v>0</v>
      </c>
      <c r="AB55" s="49">
        <f>'[1]Сводная Вывоз'!N56</f>
        <v>0</v>
      </c>
      <c r="AC55" s="49" t="str">
        <f>'[1]Сводная Вывоз'!O56</f>
        <v/>
      </c>
      <c r="AD55" s="49" t="str">
        <f>'[1]Сводная Вывоз'!P56</f>
        <v/>
      </c>
      <c r="AE55" s="49" t="str">
        <f>'[1]Сводная Вывоз'!Q56</f>
        <v/>
      </c>
      <c r="AF55" s="49">
        <f>'[1]Сводная Вывоз'!R56</f>
        <v>45439</v>
      </c>
    </row>
    <row r="56" spans="10:32" x14ac:dyDescent="0.3">
      <c r="J56" s="47" t="str">
        <f t="shared" ref="J56:J63" si="30">LOWER(TEXT(T56,"ДД ММММ"))&amp;"а"</f>
        <v>28 майа</v>
      </c>
      <c r="K56" s="54">
        <v>95.04</v>
      </c>
      <c r="L56" s="54">
        <v>115.16</v>
      </c>
      <c r="M56" s="40"/>
      <c r="N56" s="40"/>
      <c r="O56" s="40"/>
      <c r="P56" s="40">
        <f t="shared" si="3"/>
        <v>210.2</v>
      </c>
      <c r="Q56" s="48" t="str">
        <f t="shared" si="11"/>
        <v/>
      </c>
      <c r="R56" s="48" t="str">
        <f t="shared" si="12"/>
        <v/>
      </c>
      <c r="S56" s="48" t="str">
        <f t="shared" si="13"/>
        <v/>
      </c>
      <c r="T56" s="47">
        <f>T54+1</f>
        <v>45440</v>
      </c>
      <c r="W56" s="49" t="str">
        <f>'[1]Сводная Вывоз'!I57</f>
        <v>28 мая</v>
      </c>
      <c r="X56" s="49">
        <f>'[1]Сводная Вывоз'!J57</f>
        <v>95.04</v>
      </c>
      <c r="Y56" s="49">
        <f>'[1]Сводная Вывоз'!K57</f>
        <v>0</v>
      </c>
      <c r="Z56" s="49">
        <f>'[1]Сводная Вывоз'!L57</f>
        <v>0</v>
      </c>
      <c r="AA56" s="49">
        <f>'[1]Сводная Вывоз'!M57</f>
        <v>0</v>
      </c>
      <c r="AB56" s="49">
        <f>'[1]Сводная Вывоз'!N57</f>
        <v>0</v>
      </c>
      <c r="AC56" s="49" t="str">
        <f>'[1]Сводная Вывоз'!O57</f>
        <v/>
      </c>
      <c r="AD56" s="49" t="str">
        <f>'[1]Сводная Вывоз'!P57</f>
        <v/>
      </c>
      <c r="AE56" s="49" t="str">
        <f>'[1]Сводная Вывоз'!Q57</f>
        <v/>
      </c>
      <c r="AF56" s="49">
        <f>'[1]Сводная Вывоз'!R57</f>
        <v>45440</v>
      </c>
    </row>
    <row r="57" spans="10:32" x14ac:dyDescent="0.3">
      <c r="J57" s="47" t="str">
        <f t="shared" si="30"/>
        <v>28 майа</v>
      </c>
      <c r="K57" s="40"/>
      <c r="L57" s="40"/>
      <c r="M57" s="54">
        <v>109.16</v>
      </c>
      <c r="N57" s="54">
        <v>304.04000000000002</v>
      </c>
      <c r="O57" s="40"/>
      <c r="P57" s="40">
        <f>IF(SUM(K57:L57)&gt;0,SUM(K57:L57),IF(SUM(M57:O57)&gt;0,SUM(M57:O57),0))</f>
        <v>413.20000000000005</v>
      </c>
      <c r="Q57" s="48">
        <f t="shared" si="11"/>
        <v>0.26418199419167471</v>
      </c>
      <c r="R57" s="48">
        <f t="shared" si="12"/>
        <v>0.73581800580832524</v>
      </c>
      <c r="S57" s="48" t="str">
        <f t="shared" si="13"/>
        <v/>
      </c>
      <c r="T57" s="47">
        <f>T54+1</f>
        <v>45440</v>
      </c>
      <c r="W57" s="49" t="str">
        <f>'[1]Сводная Вывоз'!I58</f>
        <v>28 мая</v>
      </c>
      <c r="X57" s="49">
        <f>'[1]Сводная Вывоз'!J58</f>
        <v>0</v>
      </c>
      <c r="Y57" s="49">
        <f>'[1]Сводная Вывоз'!K58</f>
        <v>0</v>
      </c>
      <c r="Z57" s="49">
        <f>'[1]Сводная Вывоз'!L58</f>
        <v>0</v>
      </c>
      <c r="AA57" s="49">
        <f>'[1]Сводная Вывоз'!M58</f>
        <v>0</v>
      </c>
      <c r="AB57" s="49">
        <f>'[1]Сводная Вывоз'!N58</f>
        <v>0</v>
      </c>
      <c r="AC57" s="49" t="str">
        <f>'[1]Сводная Вывоз'!O58</f>
        <v/>
      </c>
      <c r="AD57" s="49" t="str">
        <f>'[1]Сводная Вывоз'!P58</f>
        <v/>
      </c>
      <c r="AE57" s="49" t="str">
        <f>'[1]Сводная Вывоз'!Q58</f>
        <v/>
      </c>
      <c r="AF57" s="49">
        <f>'[1]Сводная Вывоз'!R58</f>
        <v>45440</v>
      </c>
    </row>
    <row r="58" spans="10:32" x14ac:dyDescent="0.3">
      <c r="J58" s="47" t="str">
        <f t="shared" si="30"/>
        <v>29 майа</v>
      </c>
      <c r="K58" s="54">
        <v>194.28</v>
      </c>
      <c r="L58" s="54">
        <v>115.22</v>
      </c>
      <c r="M58" s="40"/>
      <c r="N58" s="40"/>
      <c r="O58" s="40"/>
      <c r="P58" s="40">
        <f>IF(SUM(K58:L58)&gt;0,SUM(K58:L58),IF(SUM(M58:O58)&gt;0,SUM(M58:O58),0))</f>
        <v>309.5</v>
      </c>
      <c r="Q58" s="48" t="str">
        <f t="shared" si="11"/>
        <v/>
      </c>
      <c r="R58" s="48" t="str">
        <f t="shared" si="12"/>
        <v/>
      </c>
      <c r="S58" s="48" t="str">
        <f t="shared" si="13"/>
        <v/>
      </c>
      <c r="T58" s="47">
        <f>T56+1</f>
        <v>45441</v>
      </c>
      <c r="W58" s="49" t="str">
        <f>'[1]Сводная Вывоз'!I59</f>
        <v>29 мая</v>
      </c>
      <c r="X58" s="49">
        <f>'[1]Сводная Вывоз'!J59</f>
        <v>194.28</v>
      </c>
      <c r="Y58" s="49">
        <f>'[1]Сводная Вывоз'!K59</f>
        <v>0</v>
      </c>
      <c r="Z58" s="49">
        <f>'[1]Сводная Вывоз'!L59</f>
        <v>0</v>
      </c>
      <c r="AA58" s="49">
        <f>'[1]Сводная Вывоз'!M59</f>
        <v>0</v>
      </c>
      <c r="AB58" s="49">
        <f>'[1]Сводная Вывоз'!N59</f>
        <v>0</v>
      </c>
      <c r="AC58" s="49" t="str">
        <f>'[1]Сводная Вывоз'!O59</f>
        <v/>
      </c>
      <c r="AD58" s="49" t="str">
        <f>'[1]Сводная Вывоз'!P59</f>
        <v/>
      </c>
      <c r="AE58" s="49" t="str">
        <f>'[1]Сводная Вывоз'!Q59</f>
        <v/>
      </c>
      <c r="AF58" s="49">
        <f>'[1]Сводная Вывоз'!R59</f>
        <v>45441</v>
      </c>
    </row>
    <row r="59" spans="10:32" x14ac:dyDescent="0.3">
      <c r="J59" s="47" t="str">
        <f t="shared" si="30"/>
        <v>29 майа</v>
      </c>
      <c r="K59" s="40"/>
      <c r="L59" s="40"/>
      <c r="M59" s="40"/>
      <c r="N59" s="54">
        <v>202.74</v>
      </c>
      <c r="O59" s="40"/>
      <c r="P59" s="40">
        <f t="shared" si="3"/>
        <v>202.74</v>
      </c>
      <c r="Q59" s="48" t="str">
        <f t="shared" si="11"/>
        <v/>
      </c>
      <c r="R59" s="48">
        <f t="shared" si="12"/>
        <v>1</v>
      </c>
      <c r="S59" s="48" t="str">
        <f t="shared" si="13"/>
        <v/>
      </c>
      <c r="T59" s="47">
        <f>T56+1</f>
        <v>45441</v>
      </c>
      <c r="W59" s="49" t="str">
        <f>'[1]Сводная Вывоз'!I60</f>
        <v>29 мая</v>
      </c>
      <c r="X59" s="49">
        <f>'[1]Сводная Вывоз'!J60</f>
        <v>0</v>
      </c>
      <c r="Y59" s="49">
        <f>'[1]Сводная Вывоз'!K60</f>
        <v>0</v>
      </c>
      <c r="Z59" s="49">
        <f>'[1]Сводная Вывоз'!L60</f>
        <v>0</v>
      </c>
      <c r="AA59" s="49">
        <f>'[1]Сводная Вывоз'!M60</f>
        <v>0</v>
      </c>
      <c r="AB59" s="49">
        <f>'[1]Сводная Вывоз'!N60</f>
        <v>0</v>
      </c>
      <c r="AC59" s="49" t="str">
        <f>'[1]Сводная Вывоз'!O60</f>
        <v/>
      </c>
      <c r="AD59" s="49" t="str">
        <f>'[1]Сводная Вывоз'!P60</f>
        <v/>
      </c>
      <c r="AE59" s="49" t="str">
        <f>'[1]Сводная Вывоз'!Q60</f>
        <v/>
      </c>
      <c r="AF59" s="49">
        <f>'[1]Сводная Вывоз'!R60</f>
        <v>45441</v>
      </c>
    </row>
    <row r="60" spans="10:32" x14ac:dyDescent="0.3">
      <c r="J60" s="47" t="str">
        <f t="shared" si="30"/>
        <v>30 майа</v>
      </c>
      <c r="K60" s="40">
        <v>156.82</v>
      </c>
      <c r="L60" s="40">
        <v>114.78</v>
      </c>
      <c r="M60" s="40"/>
      <c r="N60" s="40"/>
      <c r="O60" s="40"/>
      <c r="P60" s="40">
        <f>IF(SUM(K60:L60)&gt;0,SUM(K60:L60),IF(SUM(M60:O60)&gt;0,SUM(M60:O60),0))</f>
        <v>271.60000000000002</v>
      </c>
      <c r="Q60" s="48" t="str">
        <f t="shared" si="11"/>
        <v/>
      </c>
      <c r="R60" s="48" t="str">
        <f t="shared" si="12"/>
        <v/>
      </c>
      <c r="S60" s="48" t="str">
        <f t="shared" si="13"/>
        <v/>
      </c>
      <c r="T60" s="47">
        <f>T58+1</f>
        <v>45442</v>
      </c>
      <c r="W60" s="49" t="str">
        <f>'[1]Сводная Вывоз'!I61</f>
        <v>30 мая</v>
      </c>
      <c r="X60" s="49">
        <f>'[1]Сводная Вывоз'!J61</f>
        <v>0</v>
      </c>
      <c r="Y60" s="49">
        <f>'[1]Сводная Вывоз'!K61</f>
        <v>0</v>
      </c>
      <c r="Z60" s="49">
        <f>'[1]Сводная Вывоз'!L61</f>
        <v>0</v>
      </c>
      <c r="AA60" s="49">
        <f>'[1]Сводная Вывоз'!M61</f>
        <v>0</v>
      </c>
      <c r="AB60" s="49">
        <f>'[1]Сводная Вывоз'!N61</f>
        <v>0</v>
      </c>
      <c r="AC60" s="49" t="str">
        <f>'[1]Сводная Вывоз'!O61</f>
        <v/>
      </c>
      <c r="AD60" s="49" t="str">
        <f>'[1]Сводная Вывоз'!P61</f>
        <v/>
      </c>
      <c r="AE60" s="49" t="str">
        <f>'[1]Сводная Вывоз'!Q61</f>
        <v/>
      </c>
      <c r="AF60" s="49">
        <f>'[1]Сводная Вывоз'!R61</f>
        <v>45442</v>
      </c>
    </row>
    <row r="61" spans="10:32" x14ac:dyDescent="0.3">
      <c r="J61" s="47" t="str">
        <f t="shared" si="30"/>
        <v>30 майа</v>
      </c>
      <c r="K61" s="40"/>
      <c r="L61" s="40"/>
      <c r="M61" s="40">
        <v>109.92</v>
      </c>
      <c r="N61" s="40">
        <f>93.35+58.08</f>
        <v>151.43</v>
      </c>
      <c r="O61" s="40"/>
      <c r="P61" s="40">
        <f t="shared" si="3"/>
        <v>261.35000000000002</v>
      </c>
      <c r="Q61" s="48">
        <f>IFERROR(IF((M61/$P61)=0,"",M61/$P61),"")</f>
        <v>0.42058542184809639</v>
      </c>
      <c r="R61" s="48">
        <f>IFERROR(IF((N61/$P61)=0,"",N61/$P61),"")</f>
        <v>0.57941457815190356</v>
      </c>
      <c r="S61" s="48" t="str">
        <f t="shared" si="13"/>
        <v/>
      </c>
      <c r="T61" s="47">
        <f>T58+1</f>
        <v>45442</v>
      </c>
      <c r="W61" s="49" t="str">
        <f>'[1]Сводная Вывоз'!I62</f>
        <v>30 мая</v>
      </c>
      <c r="X61" s="49">
        <f>'[1]Сводная Вывоз'!J62</f>
        <v>0</v>
      </c>
      <c r="Y61" s="49">
        <f>'[1]Сводная Вывоз'!K62</f>
        <v>0</v>
      </c>
      <c r="Z61" s="49">
        <f>'[1]Сводная Вывоз'!L62</f>
        <v>0</v>
      </c>
      <c r="AA61" s="49">
        <f>'[1]Сводная Вывоз'!M62</f>
        <v>0</v>
      </c>
      <c r="AB61" s="49">
        <f>'[1]Сводная Вывоз'!N62</f>
        <v>0</v>
      </c>
      <c r="AC61" s="49" t="str">
        <f>'[1]Сводная Вывоз'!O62</f>
        <v/>
      </c>
      <c r="AD61" s="49" t="str">
        <f>'[1]Сводная Вывоз'!P62</f>
        <v/>
      </c>
      <c r="AE61" s="49" t="str">
        <f>'[1]Сводная Вывоз'!Q62</f>
        <v/>
      </c>
      <c r="AF61" s="49">
        <f>'[1]Сводная Вывоз'!R62</f>
        <v>45442</v>
      </c>
    </row>
    <row r="62" spans="10:32" x14ac:dyDescent="0.3">
      <c r="J62" s="47" t="str">
        <f t="shared" si="30"/>
        <v>31 майа</v>
      </c>
      <c r="K62" s="40"/>
      <c r="L62" s="40"/>
      <c r="M62" s="40"/>
      <c r="N62" s="40"/>
      <c r="O62" s="40"/>
      <c r="P62" s="40">
        <f t="shared" si="3"/>
        <v>0</v>
      </c>
      <c r="Q62" s="48" t="str">
        <f t="shared" si="11"/>
        <v/>
      </c>
      <c r="R62" s="48" t="str">
        <f t="shared" si="12"/>
        <v/>
      </c>
      <c r="S62" s="48" t="str">
        <f t="shared" si="13"/>
        <v/>
      </c>
      <c r="T62" s="47">
        <f>T60+1</f>
        <v>45443</v>
      </c>
      <c r="W62" s="49" t="str">
        <f>'[1]Сводная Вывоз'!I63</f>
        <v>31 мая</v>
      </c>
      <c r="X62" s="49">
        <f>'[1]Сводная Вывоз'!J63</f>
        <v>0</v>
      </c>
      <c r="Y62" s="49">
        <f>'[1]Сводная Вывоз'!K63</f>
        <v>0</v>
      </c>
      <c r="Z62" s="49">
        <f>'[1]Сводная Вывоз'!L63</f>
        <v>0</v>
      </c>
      <c r="AA62" s="49">
        <f>'[1]Сводная Вывоз'!M63</f>
        <v>0</v>
      </c>
      <c r="AB62" s="49">
        <f>'[1]Сводная Вывоз'!N63</f>
        <v>0</v>
      </c>
      <c r="AC62" s="49" t="str">
        <f>'[1]Сводная Вывоз'!O63</f>
        <v/>
      </c>
      <c r="AD62" s="49" t="str">
        <f>'[1]Сводная Вывоз'!P63</f>
        <v/>
      </c>
      <c r="AE62" s="49" t="str">
        <f>'[1]Сводная Вывоз'!Q63</f>
        <v/>
      </c>
      <c r="AF62" s="49">
        <f>'[1]Сводная Вывоз'!R63</f>
        <v>45443</v>
      </c>
    </row>
    <row r="63" spans="10:32" x14ac:dyDescent="0.3">
      <c r="J63" s="47" t="str">
        <f t="shared" si="30"/>
        <v>31 майа</v>
      </c>
      <c r="K63" s="40">
        <f t="shared" si="8"/>
        <v>0</v>
      </c>
      <c r="L63" s="40">
        <f>IF(J62=J63,0,VLOOKUP($T63,'Сводная Ввоз'!$A:$D,2,0))</f>
        <v>0</v>
      </c>
      <c r="M63" s="40">
        <f>IF($J62=$J63,SUMIFS(Вывоз!$G:$G,Вывоз!$A:$A,'Сводная Вывоз'!$T63,Вывоз!$D:$D,"*Лепсари*")/1000+Y63,0)</f>
        <v>0</v>
      </c>
      <c r="N63" s="40">
        <f>IF($J62=$J63,SUMIFS(Вывоз!$G:$G,Вывоз!$A:$A,'Сводная Вывоз'!$T63,Вывоз!$D:$D,"*Плант*")/1000+Z63,0)</f>
        <v>0</v>
      </c>
      <c r="O63" s="40">
        <f>IF($J62=$J63,SUMIFS(Вывоз!$G:$G,Вывоз!$A:$A,'Сводная Вывоз'!$T63,Вывоз!$D:$D,"*Новый*")/1000+AA63,0)</f>
        <v>0</v>
      </c>
      <c r="P63" s="40">
        <f t="shared" si="3"/>
        <v>0</v>
      </c>
      <c r="Q63" s="48" t="str">
        <f t="shared" si="11"/>
        <v/>
      </c>
      <c r="R63" s="48" t="str">
        <f t="shared" si="12"/>
        <v/>
      </c>
      <c r="S63" s="48" t="str">
        <f t="shared" si="13"/>
        <v/>
      </c>
      <c r="T63" s="47">
        <f>T60+1</f>
        <v>45443</v>
      </c>
      <c r="W63" s="49" t="str">
        <f>'[1]Сводная Вывоз'!I64</f>
        <v>31 мая</v>
      </c>
      <c r="X63" s="49">
        <f>'[1]Сводная Вывоз'!J64</f>
        <v>0</v>
      </c>
      <c r="Y63" s="49">
        <f>'[1]Сводная Вывоз'!K64</f>
        <v>0</v>
      </c>
      <c r="Z63" s="49">
        <f>'[1]Сводная Вывоз'!L64</f>
        <v>0</v>
      </c>
      <c r="AA63" s="49">
        <f>'[1]Сводная Вывоз'!M64</f>
        <v>0</v>
      </c>
      <c r="AB63" s="49">
        <f>'[1]Сводная Вывоз'!N64</f>
        <v>0</v>
      </c>
      <c r="AC63" s="49" t="str">
        <f>'[1]Сводная Вывоз'!O64</f>
        <v/>
      </c>
      <c r="AD63" s="49" t="str">
        <f>'[1]Сводная Вывоз'!P64</f>
        <v/>
      </c>
      <c r="AE63" s="49" t="str">
        <f>'[1]Сводная Вывоз'!Q64</f>
        <v/>
      </c>
      <c r="AF63" s="49">
        <f>'[1]Сводная Вывоз'!R64</f>
        <v>45443</v>
      </c>
    </row>
    <row r="67" spans="11:20" x14ac:dyDescent="0.3">
      <c r="K67" s="18"/>
      <c r="L67" s="18"/>
      <c r="M67" s="18"/>
      <c r="N67" s="18"/>
      <c r="O67" s="18"/>
      <c r="P67" s="18"/>
      <c r="Q67" s="33"/>
      <c r="R67" s="33"/>
      <c r="S67" s="33"/>
      <c r="T67" s="32"/>
    </row>
    <row r="68" spans="11:20" x14ac:dyDescent="0.3">
      <c r="T68" s="32"/>
    </row>
    <row r="69" spans="11:20" x14ac:dyDescent="0.3">
      <c r="T69" s="32"/>
    </row>
  </sheetData>
  <phoneticPr fontId="1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3:D15"/>
  <sheetViews>
    <sheetView workbookViewId="0">
      <selection activeCell="C4" sqref="C4:C14"/>
    </sheetView>
  </sheetViews>
  <sheetFormatPr defaultRowHeight="14.4" x14ac:dyDescent="0.3"/>
  <cols>
    <col min="1" max="1" width="17.33203125" bestFit="1" customWidth="1"/>
    <col min="2" max="2" width="22.6640625" bestFit="1" customWidth="1"/>
  </cols>
  <sheetData>
    <row r="3" spans="1:4" x14ac:dyDescent="0.3">
      <c r="A3" s="21" t="s">
        <v>21</v>
      </c>
      <c r="B3" t="s">
        <v>30</v>
      </c>
    </row>
    <row r="4" spans="1:4" x14ac:dyDescent="0.3">
      <c r="A4" s="22" t="s">
        <v>39</v>
      </c>
      <c r="B4">
        <v>20</v>
      </c>
      <c r="C4">
        <v>20</v>
      </c>
    </row>
    <row r="5" spans="1:4" x14ac:dyDescent="0.3">
      <c r="A5" s="22" t="s">
        <v>48</v>
      </c>
      <c r="B5">
        <v>24</v>
      </c>
      <c r="C5">
        <v>24</v>
      </c>
      <c r="D5">
        <f>AVERAGE(C:C)</f>
        <v>21.818181818181817</v>
      </c>
    </row>
    <row r="6" spans="1:4" x14ac:dyDescent="0.3">
      <c r="A6" s="22" t="s">
        <v>42</v>
      </c>
      <c r="B6">
        <v>25</v>
      </c>
      <c r="C6">
        <v>25</v>
      </c>
    </row>
    <row r="7" spans="1:4" x14ac:dyDescent="0.3">
      <c r="A7" s="22" t="s">
        <v>43</v>
      </c>
      <c r="B7">
        <v>19</v>
      </c>
      <c r="C7">
        <v>19</v>
      </c>
    </row>
    <row r="8" spans="1:4" x14ac:dyDescent="0.3">
      <c r="A8" s="22" t="s">
        <v>44</v>
      </c>
      <c r="B8">
        <v>22</v>
      </c>
      <c r="C8">
        <v>22</v>
      </c>
    </row>
    <row r="9" spans="1:4" x14ac:dyDescent="0.3">
      <c r="A9" s="22" t="s">
        <v>45</v>
      </c>
      <c r="B9">
        <v>23</v>
      </c>
      <c r="C9">
        <v>23</v>
      </c>
    </row>
    <row r="10" spans="1:4" x14ac:dyDescent="0.3">
      <c r="A10" s="22" t="s">
        <v>49</v>
      </c>
      <c r="B10">
        <v>22</v>
      </c>
      <c r="C10">
        <v>22</v>
      </c>
    </row>
    <row r="11" spans="1:4" x14ac:dyDescent="0.3">
      <c r="A11" s="22" t="s">
        <v>50</v>
      </c>
      <c r="B11">
        <v>25</v>
      </c>
      <c r="C11">
        <v>25</v>
      </c>
    </row>
    <row r="12" spans="1:4" x14ac:dyDescent="0.3">
      <c r="A12" s="22" t="s">
        <v>51</v>
      </c>
      <c r="B12">
        <v>19</v>
      </c>
      <c r="C12">
        <v>19</v>
      </c>
    </row>
    <row r="13" spans="1:4" x14ac:dyDescent="0.3">
      <c r="A13" s="22" t="s">
        <v>52</v>
      </c>
      <c r="B13">
        <v>22</v>
      </c>
      <c r="C13">
        <v>22</v>
      </c>
    </row>
    <row r="14" spans="1:4" x14ac:dyDescent="0.3">
      <c r="A14" s="22" t="s">
        <v>53</v>
      </c>
      <c r="B14">
        <v>19</v>
      </c>
      <c r="C14">
        <v>19</v>
      </c>
    </row>
    <row r="15" spans="1:4" x14ac:dyDescent="0.3">
      <c r="A15" s="22" t="s">
        <v>22</v>
      </c>
      <c r="B15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3:D14"/>
  <sheetViews>
    <sheetView workbookViewId="0">
      <selection activeCell="C4" sqref="C4:C14"/>
    </sheetView>
  </sheetViews>
  <sheetFormatPr defaultRowHeight="14.4" x14ac:dyDescent="0.3"/>
  <cols>
    <col min="1" max="1" width="17.33203125" bestFit="1" customWidth="1"/>
    <col min="2" max="2" width="22.6640625" bestFit="1" customWidth="1"/>
  </cols>
  <sheetData>
    <row r="3" spans="1:4" x14ac:dyDescent="0.3">
      <c r="A3" s="21" t="s">
        <v>21</v>
      </c>
      <c r="B3" t="s">
        <v>30</v>
      </c>
    </row>
    <row r="4" spans="1:4" x14ac:dyDescent="0.3">
      <c r="A4" s="22" t="s">
        <v>39</v>
      </c>
      <c r="B4">
        <v>6</v>
      </c>
      <c r="C4">
        <v>6</v>
      </c>
      <c r="D4">
        <f>AVERAGE(C:C)</f>
        <v>5.0999999999999996</v>
      </c>
    </row>
    <row r="5" spans="1:4" x14ac:dyDescent="0.3">
      <c r="A5" s="22" t="s">
        <v>42</v>
      </c>
      <c r="B5">
        <v>5</v>
      </c>
      <c r="C5">
        <v>5</v>
      </c>
    </row>
    <row r="6" spans="1:4" x14ac:dyDescent="0.3">
      <c r="A6" s="22" t="s">
        <v>43</v>
      </c>
      <c r="B6">
        <v>4</v>
      </c>
      <c r="C6">
        <v>4</v>
      </c>
    </row>
    <row r="7" spans="1:4" x14ac:dyDescent="0.3">
      <c r="A7" s="22" t="s">
        <v>44</v>
      </c>
      <c r="B7">
        <v>5</v>
      </c>
      <c r="C7">
        <v>5</v>
      </c>
    </row>
    <row r="8" spans="1:4" x14ac:dyDescent="0.3">
      <c r="A8" s="22" t="s">
        <v>45</v>
      </c>
      <c r="B8">
        <v>4</v>
      </c>
      <c r="C8">
        <v>4</v>
      </c>
    </row>
    <row r="9" spans="1:4" x14ac:dyDescent="0.3">
      <c r="A9" s="22" t="s">
        <v>49</v>
      </c>
      <c r="B9">
        <v>4</v>
      </c>
      <c r="C9">
        <v>4</v>
      </c>
    </row>
    <row r="10" spans="1:4" x14ac:dyDescent="0.3">
      <c r="A10" s="22" t="s">
        <v>50</v>
      </c>
      <c r="B10">
        <v>8</v>
      </c>
      <c r="C10">
        <v>8</v>
      </c>
    </row>
    <row r="11" spans="1:4" x14ac:dyDescent="0.3">
      <c r="A11" s="22" t="s">
        <v>51</v>
      </c>
      <c r="B11">
        <v>5</v>
      </c>
      <c r="C11">
        <v>5</v>
      </c>
    </row>
    <row r="12" spans="1:4" x14ac:dyDescent="0.3">
      <c r="A12" s="22" t="s">
        <v>52</v>
      </c>
      <c r="B12">
        <v>6</v>
      </c>
      <c r="C12">
        <v>6</v>
      </c>
    </row>
    <row r="13" spans="1:4" x14ac:dyDescent="0.3">
      <c r="A13" s="22" t="s">
        <v>53</v>
      </c>
      <c r="B13">
        <v>4</v>
      </c>
      <c r="C13">
        <v>4</v>
      </c>
    </row>
    <row r="14" spans="1:4" x14ac:dyDescent="0.3">
      <c r="A14" s="22" t="s">
        <v>22</v>
      </c>
      <c r="B14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L627"/>
  <sheetViews>
    <sheetView topLeftCell="A239" zoomScaleNormal="100" workbookViewId="0">
      <selection activeCell="A261" sqref="A261"/>
    </sheetView>
  </sheetViews>
  <sheetFormatPr defaultRowHeight="14.4" x14ac:dyDescent="0.3"/>
  <cols>
    <col min="1" max="1" width="13.33203125" style="25" customWidth="1"/>
    <col min="2" max="2" width="12.33203125" bestFit="1" customWidth="1"/>
    <col min="3" max="3" width="27" bestFit="1" customWidth="1"/>
    <col min="4" max="4" width="17.44140625" bestFit="1" customWidth="1"/>
    <col min="5" max="5" width="12.6640625" bestFit="1" customWidth="1"/>
    <col min="6" max="6" width="16.6640625" bestFit="1" customWidth="1"/>
    <col min="7" max="7" width="16" bestFit="1" customWidth="1"/>
    <col min="8" max="8" width="9.33203125" bestFit="1" customWidth="1"/>
    <col min="9" max="9" width="14" bestFit="1" customWidth="1"/>
    <col min="10" max="10" width="15.109375" style="28" bestFit="1" customWidth="1"/>
    <col min="11" max="11" width="10.109375" bestFit="1" customWidth="1"/>
  </cols>
  <sheetData>
    <row r="1" spans="1:12" x14ac:dyDescent="0.3">
      <c r="A1" s="36" t="s">
        <v>1</v>
      </c>
      <c r="B1" s="37" t="s">
        <v>26</v>
      </c>
      <c r="C1" s="37" t="s">
        <v>38</v>
      </c>
      <c r="D1" s="37" t="s">
        <v>28</v>
      </c>
      <c r="E1" s="37" t="s">
        <v>18</v>
      </c>
      <c r="F1" s="37" t="s">
        <v>15</v>
      </c>
      <c r="G1" s="37" t="s">
        <v>16</v>
      </c>
      <c r="H1" s="37" t="s">
        <v>17</v>
      </c>
      <c r="I1" s="37" t="s">
        <v>25</v>
      </c>
      <c r="J1" s="37" t="s">
        <v>19</v>
      </c>
    </row>
    <row r="2" spans="1:12" ht="12.6" customHeight="1" x14ac:dyDescent="0.3">
      <c r="A2" s="34">
        <v>45413</v>
      </c>
      <c r="B2" s="31" t="s">
        <v>66</v>
      </c>
      <c r="C2" s="31" t="s">
        <v>34</v>
      </c>
      <c r="D2" s="31" t="s">
        <v>35</v>
      </c>
      <c r="E2" s="31" t="s">
        <v>12</v>
      </c>
      <c r="F2" s="40">
        <v>23800</v>
      </c>
      <c r="G2" s="40">
        <v>15720</v>
      </c>
      <c r="H2" s="40">
        <v>8080</v>
      </c>
      <c r="I2" s="35">
        <v>22</v>
      </c>
      <c r="J2" t="s">
        <v>36</v>
      </c>
      <c r="L2" t="str">
        <f>LEFT(A2,10)</f>
        <v>45413</v>
      </c>
    </row>
    <row r="3" spans="1:12" x14ac:dyDescent="0.3">
      <c r="A3" s="34">
        <v>45413</v>
      </c>
      <c r="B3" s="31" t="s">
        <v>83</v>
      </c>
      <c r="C3" s="31" t="s">
        <v>34</v>
      </c>
      <c r="D3" s="31" t="s">
        <v>35</v>
      </c>
      <c r="E3" s="31" t="s">
        <v>12</v>
      </c>
      <c r="F3" s="40">
        <v>13220</v>
      </c>
      <c r="G3" s="40">
        <v>8780</v>
      </c>
      <c r="H3" s="40">
        <v>4440</v>
      </c>
      <c r="I3" s="35">
        <v>12</v>
      </c>
      <c r="J3" t="s">
        <v>36</v>
      </c>
      <c r="L3" t="str">
        <f t="shared" ref="L2:L65" si="0">LEFT(A3,10)</f>
        <v>45413</v>
      </c>
    </row>
    <row r="4" spans="1:12" x14ac:dyDescent="0.3">
      <c r="A4" s="34">
        <v>45413</v>
      </c>
      <c r="B4" s="31" t="s">
        <v>67</v>
      </c>
      <c r="C4" s="31" t="s">
        <v>34</v>
      </c>
      <c r="D4" s="31" t="s">
        <v>35</v>
      </c>
      <c r="E4" s="31" t="s">
        <v>12</v>
      </c>
      <c r="F4" s="40">
        <v>19360</v>
      </c>
      <c r="G4" s="40">
        <v>12100</v>
      </c>
      <c r="H4" s="40">
        <v>7260</v>
      </c>
      <c r="I4" s="35">
        <v>16</v>
      </c>
      <c r="J4" t="s">
        <v>36</v>
      </c>
      <c r="L4" t="str">
        <f t="shared" si="0"/>
        <v>45413</v>
      </c>
    </row>
    <row r="5" spans="1:12" x14ac:dyDescent="0.3">
      <c r="A5" s="34">
        <v>45413</v>
      </c>
      <c r="B5" s="31" t="s">
        <v>77</v>
      </c>
      <c r="C5" s="31" t="s">
        <v>34</v>
      </c>
      <c r="D5" s="31" t="s">
        <v>35</v>
      </c>
      <c r="E5" s="31" t="s">
        <v>12</v>
      </c>
      <c r="F5" s="40">
        <v>19340</v>
      </c>
      <c r="G5" s="40">
        <v>12040</v>
      </c>
      <c r="H5" s="40">
        <v>7300</v>
      </c>
      <c r="I5" s="35">
        <v>16</v>
      </c>
      <c r="J5" t="s">
        <v>36</v>
      </c>
      <c r="L5" t="str">
        <f t="shared" si="0"/>
        <v>45413</v>
      </c>
    </row>
    <row r="6" spans="1:12" x14ac:dyDescent="0.3">
      <c r="A6" s="34">
        <v>45413</v>
      </c>
      <c r="B6" s="31" t="s">
        <v>65</v>
      </c>
      <c r="C6" s="31" t="s">
        <v>34</v>
      </c>
      <c r="D6" s="31" t="s">
        <v>35</v>
      </c>
      <c r="E6" s="31" t="s">
        <v>12</v>
      </c>
      <c r="F6" s="40">
        <v>20300</v>
      </c>
      <c r="G6" s="40">
        <v>16300</v>
      </c>
      <c r="H6" s="40">
        <v>4000</v>
      </c>
      <c r="I6" s="35">
        <v>27</v>
      </c>
      <c r="J6" t="s">
        <v>36</v>
      </c>
      <c r="L6" t="str">
        <f t="shared" si="0"/>
        <v>45413</v>
      </c>
    </row>
    <row r="7" spans="1:12" x14ac:dyDescent="0.3">
      <c r="A7" s="34">
        <v>45413</v>
      </c>
      <c r="B7" s="31" t="s">
        <v>76</v>
      </c>
      <c r="C7" s="31" t="s">
        <v>34</v>
      </c>
      <c r="D7" s="31" t="s">
        <v>35</v>
      </c>
      <c r="E7" s="31" t="s">
        <v>12</v>
      </c>
      <c r="F7" s="40">
        <v>32920</v>
      </c>
      <c r="G7" s="40">
        <v>16400</v>
      </c>
      <c r="H7" s="40">
        <v>16520</v>
      </c>
      <c r="I7" s="35">
        <v>27</v>
      </c>
      <c r="J7" t="s">
        <v>36</v>
      </c>
      <c r="L7" t="str">
        <f t="shared" si="0"/>
        <v>45413</v>
      </c>
    </row>
    <row r="8" spans="1:12" ht="14.4" customHeight="1" x14ac:dyDescent="0.3">
      <c r="A8" s="34">
        <v>45413</v>
      </c>
      <c r="B8" s="31" t="s">
        <v>81</v>
      </c>
      <c r="C8" s="31" t="s">
        <v>34</v>
      </c>
      <c r="D8" s="31" t="s">
        <v>35</v>
      </c>
      <c r="E8" s="31" t="s">
        <v>12</v>
      </c>
      <c r="F8" s="40">
        <v>23160</v>
      </c>
      <c r="G8" s="40">
        <v>15860</v>
      </c>
      <c r="H8" s="40">
        <v>7300</v>
      </c>
      <c r="I8" s="35">
        <v>27</v>
      </c>
      <c r="J8" t="s">
        <v>36</v>
      </c>
      <c r="L8" t="str">
        <f t="shared" si="0"/>
        <v>45413</v>
      </c>
    </row>
    <row r="9" spans="1:12" x14ac:dyDescent="0.3">
      <c r="A9" s="34">
        <v>45413</v>
      </c>
      <c r="B9" s="31" t="s">
        <v>69</v>
      </c>
      <c r="C9" s="31" t="s">
        <v>34</v>
      </c>
      <c r="D9" s="31" t="s">
        <v>35</v>
      </c>
      <c r="E9" s="31" t="s">
        <v>12</v>
      </c>
      <c r="F9" s="40">
        <v>20440</v>
      </c>
      <c r="G9" s="40">
        <v>12480</v>
      </c>
      <c r="H9" s="40">
        <v>7960</v>
      </c>
      <c r="I9" s="35">
        <v>16</v>
      </c>
      <c r="J9" t="s">
        <v>36</v>
      </c>
      <c r="L9" t="str">
        <f t="shared" si="0"/>
        <v>45413</v>
      </c>
    </row>
    <row r="10" spans="1:12" x14ac:dyDescent="0.3">
      <c r="A10" s="34">
        <v>45413</v>
      </c>
      <c r="B10" s="31" t="s">
        <v>68</v>
      </c>
      <c r="C10" s="31" t="s">
        <v>34</v>
      </c>
      <c r="D10" s="31" t="s">
        <v>35</v>
      </c>
      <c r="E10" s="31" t="s">
        <v>12</v>
      </c>
      <c r="F10" s="40">
        <v>21600</v>
      </c>
      <c r="G10" s="40">
        <v>14340</v>
      </c>
      <c r="H10" s="40">
        <v>7260</v>
      </c>
      <c r="I10" s="35">
        <v>16</v>
      </c>
      <c r="J10" t="s">
        <v>36</v>
      </c>
      <c r="L10" t="str">
        <f t="shared" si="0"/>
        <v>45413</v>
      </c>
    </row>
    <row r="11" spans="1:12" x14ac:dyDescent="0.3">
      <c r="A11" s="34">
        <v>45413</v>
      </c>
      <c r="B11" s="31" t="s">
        <v>65</v>
      </c>
      <c r="C11" s="31" t="s">
        <v>34</v>
      </c>
      <c r="D11" s="31" t="s">
        <v>35</v>
      </c>
      <c r="E11" s="31" t="s">
        <v>12</v>
      </c>
      <c r="F11" s="40">
        <v>19480</v>
      </c>
      <c r="G11" s="40">
        <v>15980</v>
      </c>
      <c r="H11" s="40">
        <v>3500</v>
      </c>
      <c r="I11" s="35">
        <v>27</v>
      </c>
      <c r="J11" t="s">
        <v>36</v>
      </c>
      <c r="L11" t="str">
        <f t="shared" si="0"/>
        <v>45413</v>
      </c>
    </row>
    <row r="12" spans="1:12" x14ac:dyDescent="0.3">
      <c r="A12" s="34">
        <v>45413</v>
      </c>
      <c r="B12" s="31" t="s">
        <v>80</v>
      </c>
      <c r="C12" s="31" t="s">
        <v>34</v>
      </c>
      <c r="D12" s="31" t="s">
        <v>35</v>
      </c>
      <c r="E12" s="31" t="s">
        <v>12</v>
      </c>
      <c r="F12" s="40">
        <v>13120</v>
      </c>
      <c r="G12" s="40">
        <v>8380</v>
      </c>
      <c r="H12" s="40">
        <v>4740</v>
      </c>
      <c r="I12" s="35">
        <v>8</v>
      </c>
      <c r="J12" t="s">
        <v>36</v>
      </c>
      <c r="L12" t="str">
        <f t="shared" si="0"/>
        <v>45413</v>
      </c>
    </row>
    <row r="13" spans="1:12" x14ac:dyDescent="0.3">
      <c r="A13" s="34">
        <v>45413</v>
      </c>
      <c r="B13" s="31" t="s">
        <v>82</v>
      </c>
      <c r="C13" s="31" t="s">
        <v>34</v>
      </c>
      <c r="D13" s="31" t="s">
        <v>35</v>
      </c>
      <c r="E13" s="31" t="s">
        <v>12</v>
      </c>
      <c r="F13" s="40">
        <v>12960</v>
      </c>
      <c r="G13" s="40">
        <v>8720</v>
      </c>
      <c r="H13" s="40">
        <v>4240</v>
      </c>
      <c r="I13" s="35">
        <v>12</v>
      </c>
      <c r="J13" t="s">
        <v>36</v>
      </c>
      <c r="L13" t="str">
        <f t="shared" si="0"/>
        <v>45413</v>
      </c>
    </row>
    <row r="14" spans="1:12" x14ac:dyDescent="0.3">
      <c r="A14" s="34">
        <v>45413</v>
      </c>
      <c r="B14" s="31" t="s">
        <v>76</v>
      </c>
      <c r="C14" s="31" t="s">
        <v>34</v>
      </c>
      <c r="D14" s="31" t="s">
        <v>35</v>
      </c>
      <c r="E14" s="31" t="s">
        <v>12</v>
      </c>
      <c r="F14" s="40">
        <v>21320</v>
      </c>
      <c r="G14" s="40">
        <v>16540</v>
      </c>
      <c r="H14" s="40">
        <v>4780</v>
      </c>
      <c r="I14" s="35">
        <v>27</v>
      </c>
      <c r="J14" t="s">
        <v>36</v>
      </c>
      <c r="L14" t="str">
        <f t="shared" si="0"/>
        <v>45413</v>
      </c>
    </row>
    <row r="15" spans="1:12" x14ac:dyDescent="0.3">
      <c r="A15" s="34">
        <v>45413</v>
      </c>
      <c r="B15" s="31" t="s">
        <v>75</v>
      </c>
      <c r="C15" s="31" t="s">
        <v>34</v>
      </c>
      <c r="D15" s="31" t="s">
        <v>35</v>
      </c>
      <c r="E15" s="31" t="s">
        <v>12</v>
      </c>
      <c r="F15" s="40">
        <v>19960</v>
      </c>
      <c r="G15" s="40">
        <v>15120</v>
      </c>
      <c r="H15" s="40">
        <v>4840</v>
      </c>
      <c r="I15" s="35">
        <v>27</v>
      </c>
      <c r="J15" t="s">
        <v>36</v>
      </c>
      <c r="L15" t="str">
        <f t="shared" si="0"/>
        <v>45413</v>
      </c>
    </row>
    <row r="16" spans="1:12" x14ac:dyDescent="0.3">
      <c r="A16" s="34">
        <v>45413</v>
      </c>
      <c r="B16" s="31" t="s">
        <v>81</v>
      </c>
      <c r="C16" s="31" t="s">
        <v>34</v>
      </c>
      <c r="D16" s="31" t="s">
        <v>35</v>
      </c>
      <c r="E16" s="31" t="s">
        <v>12</v>
      </c>
      <c r="F16" s="40">
        <v>33460</v>
      </c>
      <c r="G16" s="40">
        <v>15900</v>
      </c>
      <c r="H16" s="40">
        <v>17560</v>
      </c>
      <c r="I16" s="35">
        <v>27</v>
      </c>
      <c r="J16" t="s">
        <v>36</v>
      </c>
      <c r="L16" t="str">
        <f t="shared" si="0"/>
        <v>45413</v>
      </c>
    </row>
    <row r="17" spans="1:12" x14ac:dyDescent="0.3">
      <c r="A17" s="34">
        <v>45414</v>
      </c>
      <c r="B17" s="31" t="s">
        <v>87</v>
      </c>
      <c r="C17" s="31" t="s">
        <v>34</v>
      </c>
      <c r="D17" s="31" t="s">
        <v>35</v>
      </c>
      <c r="E17" s="31" t="s">
        <v>12</v>
      </c>
      <c r="F17" s="40">
        <v>25920</v>
      </c>
      <c r="G17" s="40">
        <v>17880</v>
      </c>
      <c r="H17" s="40">
        <v>8040</v>
      </c>
      <c r="I17" s="31">
        <v>22</v>
      </c>
      <c r="J17" t="s">
        <v>36</v>
      </c>
      <c r="L17" t="str">
        <f t="shared" si="0"/>
        <v>45414</v>
      </c>
    </row>
    <row r="18" spans="1:12" x14ac:dyDescent="0.3">
      <c r="A18" s="34">
        <v>45414</v>
      </c>
      <c r="B18" s="31" t="s">
        <v>88</v>
      </c>
      <c r="C18" s="31" t="s">
        <v>34</v>
      </c>
      <c r="D18" s="31" t="s">
        <v>35</v>
      </c>
      <c r="E18" s="31" t="s">
        <v>12</v>
      </c>
      <c r="F18" s="40">
        <v>25840</v>
      </c>
      <c r="G18" s="40">
        <v>15720</v>
      </c>
      <c r="H18" s="40">
        <v>10120</v>
      </c>
      <c r="I18" s="31">
        <v>27</v>
      </c>
      <c r="J18" t="s">
        <v>36</v>
      </c>
      <c r="L18" t="str">
        <f t="shared" si="0"/>
        <v>45414</v>
      </c>
    </row>
    <row r="19" spans="1:12" x14ac:dyDescent="0.3">
      <c r="A19" s="34">
        <v>45414</v>
      </c>
      <c r="B19" s="31" t="s">
        <v>89</v>
      </c>
      <c r="C19" s="31" t="s">
        <v>34</v>
      </c>
      <c r="D19" s="31" t="s">
        <v>35</v>
      </c>
      <c r="E19" s="31" t="s">
        <v>12</v>
      </c>
      <c r="F19" s="40">
        <v>21540</v>
      </c>
      <c r="G19" s="40">
        <v>13740</v>
      </c>
      <c r="H19" s="40">
        <v>7800</v>
      </c>
      <c r="I19" s="31">
        <v>16</v>
      </c>
      <c r="J19" t="s">
        <v>36</v>
      </c>
      <c r="L19" t="str">
        <f t="shared" si="0"/>
        <v>45414</v>
      </c>
    </row>
    <row r="20" spans="1:12" x14ac:dyDescent="0.3">
      <c r="A20" s="34">
        <v>45414</v>
      </c>
      <c r="B20" s="31" t="s">
        <v>66</v>
      </c>
      <c r="C20" s="31" t="s">
        <v>34</v>
      </c>
      <c r="D20" s="31" t="s">
        <v>35</v>
      </c>
      <c r="E20" s="31" t="s">
        <v>12</v>
      </c>
      <c r="F20" s="40">
        <v>25060</v>
      </c>
      <c r="G20" s="40">
        <v>15660</v>
      </c>
      <c r="H20" s="40">
        <v>9400</v>
      </c>
      <c r="I20" s="31">
        <v>22</v>
      </c>
      <c r="J20" t="s">
        <v>36</v>
      </c>
      <c r="L20" t="str">
        <f t="shared" si="0"/>
        <v>45414</v>
      </c>
    </row>
    <row r="21" spans="1:12" x14ac:dyDescent="0.3">
      <c r="A21" s="34">
        <v>45414</v>
      </c>
      <c r="B21" s="31" t="s">
        <v>67</v>
      </c>
      <c r="C21" s="31" t="s">
        <v>34</v>
      </c>
      <c r="D21" s="31" t="s">
        <v>35</v>
      </c>
      <c r="E21" s="31" t="s">
        <v>12</v>
      </c>
      <c r="F21" s="40">
        <v>19820</v>
      </c>
      <c r="G21" s="40">
        <v>12120</v>
      </c>
      <c r="H21" s="40">
        <v>7700</v>
      </c>
      <c r="I21" s="31">
        <v>16</v>
      </c>
      <c r="J21" t="s">
        <v>36</v>
      </c>
      <c r="L21" t="str">
        <f t="shared" si="0"/>
        <v>45414</v>
      </c>
    </row>
    <row r="22" spans="1:12" x14ac:dyDescent="0.3">
      <c r="A22" s="34">
        <v>45414</v>
      </c>
      <c r="B22" s="31" t="s">
        <v>77</v>
      </c>
      <c r="C22" s="31" t="s">
        <v>34</v>
      </c>
      <c r="D22" s="31" t="s">
        <v>35</v>
      </c>
      <c r="E22" s="31" t="s">
        <v>12</v>
      </c>
      <c r="F22" s="40">
        <v>19720</v>
      </c>
      <c r="G22" s="40">
        <v>12040</v>
      </c>
      <c r="H22" s="40">
        <v>7680</v>
      </c>
      <c r="I22" s="31">
        <v>16</v>
      </c>
      <c r="J22" t="s">
        <v>36</v>
      </c>
      <c r="L22" t="str">
        <f t="shared" si="0"/>
        <v>45414</v>
      </c>
    </row>
    <row r="23" spans="1:12" x14ac:dyDescent="0.3">
      <c r="A23" s="34">
        <v>45414</v>
      </c>
      <c r="B23" s="31" t="s">
        <v>76</v>
      </c>
      <c r="C23" s="31" t="s">
        <v>34</v>
      </c>
      <c r="D23" s="31" t="s">
        <v>35</v>
      </c>
      <c r="E23" s="31" t="s">
        <v>12</v>
      </c>
      <c r="F23" s="40">
        <v>23680</v>
      </c>
      <c r="G23" s="40">
        <v>17060</v>
      </c>
      <c r="H23" s="40">
        <v>6620</v>
      </c>
      <c r="I23" s="35">
        <v>27</v>
      </c>
      <c r="J23" t="s">
        <v>36</v>
      </c>
      <c r="L23" t="str">
        <f t="shared" si="0"/>
        <v>45414</v>
      </c>
    </row>
    <row r="24" spans="1:12" x14ac:dyDescent="0.3">
      <c r="A24" s="34">
        <v>45414</v>
      </c>
      <c r="B24" s="31" t="s">
        <v>90</v>
      </c>
      <c r="C24" s="31" t="s">
        <v>34</v>
      </c>
      <c r="D24" s="31" t="s">
        <v>35</v>
      </c>
      <c r="E24" s="31" t="s">
        <v>12</v>
      </c>
      <c r="F24" s="40">
        <v>23060</v>
      </c>
      <c r="G24" s="40">
        <v>16760</v>
      </c>
      <c r="H24" s="40">
        <v>6300</v>
      </c>
      <c r="I24" s="35">
        <v>22</v>
      </c>
      <c r="J24" t="s">
        <v>36</v>
      </c>
      <c r="L24" t="str">
        <f t="shared" si="0"/>
        <v>45414</v>
      </c>
    </row>
    <row r="25" spans="1:12" x14ac:dyDescent="0.3">
      <c r="A25" s="34">
        <v>45414</v>
      </c>
      <c r="B25" s="31" t="s">
        <v>88</v>
      </c>
      <c r="C25" s="31" t="s">
        <v>34</v>
      </c>
      <c r="D25" s="31" t="s">
        <v>35</v>
      </c>
      <c r="E25" s="31" t="s">
        <v>12</v>
      </c>
      <c r="F25" s="40">
        <v>21920</v>
      </c>
      <c r="G25" s="40">
        <v>15460</v>
      </c>
      <c r="H25" s="40">
        <v>6460</v>
      </c>
      <c r="I25" s="35">
        <v>27</v>
      </c>
      <c r="J25" t="s">
        <v>36</v>
      </c>
      <c r="L25" t="str">
        <f t="shared" si="0"/>
        <v>45414</v>
      </c>
    </row>
    <row r="26" spans="1:12" x14ac:dyDescent="0.3">
      <c r="A26" s="34">
        <v>45414</v>
      </c>
      <c r="B26" s="31" t="s">
        <v>91</v>
      </c>
      <c r="C26" s="31" t="s">
        <v>34</v>
      </c>
      <c r="D26" s="31" t="s">
        <v>35</v>
      </c>
      <c r="E26" s="31" t="s">
        <v>12</v>
      </c>
      <c r="F26" s="40">
        <v>21780</v>
      </c>
      <c r="G26" s="40">
        <v>13700</v>
      </c>
      <c r="H26" s="40">
        <v>8080</v>
      </c>
      <c r="I26" s="35">
        <v>14</v>
      </c>
      <c r="J26" t="s">
        <v>36</v>
      </c>
      <c r="L26" t="str">
        <f t="shared" si="0"/>
        <v>45414</v>
      </c>
    </row>
    <row r="27" spans="1:12" x14ac:dyDescent="0.3">
      <c r="A27" s="34">
        <v>45414</v>
      </c>
      <c r="B27" s="31" t="s">
        <v>69</v>
      </c>
      <c r="C27" s="31" t="s">
        <v>34</v>
      </c>
      <c r="D27" s="31" t="s">
        <v>35</v>
      </c>
      <c r="E27" s="31" t="s">
        <v>12</v>
      </c>
      <c r="F27" s="40">
        <v>20940</v>
      </c>
      <c r="G27" s="40">
        <v>12500</v>
      </c>
      <c r="H27" s="40">
        <v>8440</v>
      </c>
      <c r="I27" s="35">
        <v>14</v>
      </c>
      <c r="J27" t="s">
        <v>36</v>
      </c>
      <c r="L27" t="str">
        <f t="shared" si="0"/>
        <v>45414</v>
      </c>
    </row>
    <row r="28" spans="1:12" x14ac:dyDescent="0.3">
      <c r="A28" s="34">
        <v>45414</v>
      </c>
      <c r="B28" s="31" t="s">
        <v>68</v>
      </c>
      <c r="C28" s="31" t="s">
        <v>34</v>
      </c>
      <c r="D28" s="31" t="s">
        <v>35</v>
      </c>
      <c r="E28" s="31" t="s">
        <v>12</v>
      </c>
      <c r="F28" s="40">
        <v>22420</v>
      </c>
      <c r="G28" s="40">
        <v>14220</v>
      </c>
      <c r="H28" s="40">
        <v>8200</v>
      </c>
      <c r="I28" s="35">
        <v>18</v>
      </c>
      <c r="J28" t="s">
        <v>36</v>
      </c>
      <c r="L28" t="str">
        <f t="shared" si="0"/>
        <v>45414</v>
      </c>
    </row>
    <row r="29" spans="1:12" x14ac:dyDescent="0.3">
      <c r="A29" s="34">
        <v>45414</v>
      </c>
      <c r="B29" s="31" t="s">
        <v>92</v>
      </c>
      <c r="C29" s="31" t="s">
        <v>34</v>
      </c>
      <c r="D29" s="31" t="s">
        <v>35</v>
      </c>
      <c r="E29" s="31" t="s">
        <v>12</v>
      </c>
      <c r="F29" s="40">
        <v>10460</v>
      </c>
      <c r="G29" s="40">
        <v>7100</v>
      </c>
      <c r="H29" s="40">
        <v>3360</v>
      </c>
      <c r="I29" s="35">
        <v>8</v>
      </c>
      <c r="J29" t="s">
        <v>36</v>
      </c>
      <c r="L29" t="str">
        <f t="shared" si="0"/>
        <v>45414</v>
      </c>
    </row>
    <row r="30" spans="1:12" x14ac:dyDescent="0.3">
      <c r="A30" s="34">
        <v>45414</v>
      </c>
      <c r="B30" s="31" t="s">
        <v>67</v>
      </c>
      <c r="C30" s="31" t="s">
        <v>34</v>
      </c>
      <c r="D30" s="31" t="s">
        <v>35</v>
      </c>
      <c r="E30" s="31" t="s">
        <v>12</v>
      </c>
      <c r="F30" s="40">
        <v>19860</v>
      </c>
      <c r="G30" s="40">
        <v>12100</v>
      </c>
      <c r="H30" s="40">
        <v>7760</v>
      </c>
      <c r="I30" s="35">
        <v>16</v>
      </c>
      <c r="J30" t="s">
        <v>36</v>
      </c>
      <c r="L30" t="str">
        <f t="shared" si="0"/>
        <v>45414</v>
      </c>
    </row>
    <row r="31" spans="1:12" x14ac:dyDescent="0.3">
      <c r="A31" s="34">
        <v>45414</v>
      </c>
      <c r="B31" s="31" t="s">
        <v>93</v>
      </c>
      <c r="C31" s="31" t="s">
        <v>34</v>
      </c>
      <c r="D31" s="31" t="s">
        <v>35</v>
      </c>
      <c r="E31" s="31" t="s">
        <v>12</v>
      </c>
      <c r="F31" s="40">
        <v>19360</v>
      </c>
      <c r="G31" s="40">
        <v>13060</v>
      </c>
      <c r="H31" s="40">
        <v>6300</v>
      </c>
      <c r="I31" s="35">
        <v>14</v>
      </c>
      <c r="J31" t="s">
        <v>36</v>
      </c>
      <c r="L31" t="str">
        <f t="shared" si="0"/>
        <v>45414</v>
      </c>
    </row>
    <row r="32" spans="1:12" x14ac:dyDescent="0.3">
      <c r="A32" s="34">
        <v>45415</v>
      </c>
      <c r="B32" s="31" t="s">
        <v>66</v>
      </c>
      <c r="C32" s="31" t="s">
        <v>34</v>
      </c>
      <c r="D32" s="31" t="s">
        <v>35</v>
      </c>
      <c r="E32" s="31" t="s">
        <v>12</v>
      </c>
      <c r="F32" s="40">
        <v>23760</v>
      </c>
      <c r="G32" s="40">
        <v>15560</v>
      </c>
      <c r="H32" s="40">
        <v>8200</v>
      </c>
      <c r="I32" s="35">
        <v>22</v>
      </c>
      <c r="J32" t="s">
        <v>36</v>
      </c>
      <c r="L32" t="str">
        <f t="shared" si="0"/>
        <v>45415</v>
      </c>
    </row>
    <row r="33" spans="1:12" x14ac:dyDescent="0.3">
      <c r="A33" s="34">
        <v>45415</v>
      </c>
      <c r="B33" s="31" t="s">
        <v>77</v>
      </c>
      <c r="C33" s="31" t="s">
        <v>34</v>
      </c>
      <c r="D33" s="31" t="s">
        <v>35</v>
      </c>
      <c r="E33" s="31" t="s">
        <v>12</v>
      </c>
      <c r="F33" s="40">
        <v>19800</v>
      </c>
      <c r="G33" s="40">
        <v>12060</v>
      </c>
      <c r="H33" s="40">
        <v>7740</v>
      </c>
      <c r="I33" s="35">
        <v>16</v>
      </c>
      <c r="J33" t="s">
        <v>36</v>
      </c>
      <c r="L33" t="str">
        <f t="shared" si="0"/>
        <v>45415</v>
      </c>
    </row>
    <row r="34" spans="1:12" x14ac:dyDescent="0.3">
      <c r="A34" s="34">
        <v>45415</v>
      </c>
      <c r="B34" s="31" t="s">
        <v>67</v>
      </c>
      <c r="C34" s="31" t="s">
        <v>34</v>
      </c>
      <c r="D34" s="31" t="s">
        <v>35</v>
      </c>
      <c r="E34" s="31" t="s">
        <v>12</v>
      </c>
      <c r="F34" s="40">
        <v>20320</v>
      </c>
      <c r="G34" s="40">
        <v>12100</v>
      </c>
      <c r="H34" s="40">
        <v>8220</v>
      </c>
      <c r="I34" s="35">
        <v>16</v>
      </c>
      <c r="J34" t="s">
        <v>36</v>
      </c>
      <c r="L34" t="str">
        <f t="shared" si="0"/>
        <v>45415</v>
      </c>
    </row>
    <row r="35" spans="1:12" x14ac:dyDescent="0.3">
      <c r="A35" s="34">
        <v>45415</v>
      </c>
      <c r="B35" s="31" t="s">
        <v>98</v>
      </c>
      <c r="C35" s="31" t="s">
        <v>34</v>
      </c>
      <c r="D35" s="31" t="s">
        <v>35</v>
      </c>
      <c r="E35" s="31" t="s">
        <v>12</v>
      </c>
      <c r="F35" s="40">
        <v>9040</v>
      </c>
      <c r="G35" s="40">
        <v>6460</v>
      </c>
      <c r="H35" s="40">
        <v>2580</v>
      </c>
      <c r="I35" s="35">
        <v>8</v>
      </c>
      <c r="J35" t="s">
        <v>36</v>
      </c>
      <c r="L35" t="str">
        <f t="shared" si="0"/>
        <v>45415</v>
      </c>
    </row>
    <row r="36" spans="1:12" x14ac:dyDescent="0.3">
      <c r="A36" s="34">
        <v>45415</v>
      </c>
      <c r="B36" s="31" t="s">
        <v>99</v>
      </c>
      <c r="C36" s="31" t="s">
        <v>34</v>
      </c>
      <c r="D36" s="31" t="s">
        <v>35</v>
      </c>
      <c r="E36" s="31" t="s">
        <v>12</v>
      </c>
      <c r="F36" s="40">
        <v>25080</v>
      </c>
      <c r="G36" s="40">
        <v>15600</v>
      </c>
      <c r="H36" s="40">
        <v>9480</v>
      </c>
      <c r="I36" s="35">
        <v>27</v>
      </c>
      <c r="J36" t="s">
        <v>36</v>
      </c>
      <c r="L36" t="str">
        <f t="shared" si="0"/>
        <v>45415</v>
      </c>
    </row>
    <row r="37" spans="1:12" x14ac:dyDescent="0.3">
      <c r="A37" s="34">
        <v>45415</v>
      </c>
      <c r="B37" s="31" t="s">
        <v>65</v>
      </c>
      <c r="C37" s="31" t="s">
        <v>34</v>
      </c>
      <c r="D37" s="31" t="s">
        <v>35</v>
      </c>
      <c r="E37" s="31" t="s">
        <v>12</v>
      </c>
      <c r="F37" s="40">
        <v>19820</v>
      </c>
      <c r="G37" s="40">
        <v>15780</v>
      </c>
      <c r="H37" s="40">
        <v>4040</v>
      </c>
      <c r="I37" s="35">
        <v>27</v>
      </c>
      <c r="J37" t="s">
        <v>36</v>
      </c>
      <c r="L37" t="str">
        <f t="shared" si="0"/>
        <v>45415</v>
      </c>
    </row>
    <row r="38" spans="1:12" x14ac:dyDescent="0.3">
      <c r="A38" s="34">
        <v>45415</v>
      </c>
      <c r="B38" s="31" t="s">
        <v>69</v>
      </c>
      <c r="C38" s="31" t="s">
        <v>34</v>
      </c>
      <c r="D38" s="31" t="s">
        <v>35</v>
      </c>
      <c r="E38" s="31" t="s">
        <v>12</v>
      </c>
      <c r="F38" s="40">
        <v>20260</v>
      </c>
      <c r="G38" s="40">
        <v>12500</v>
      </c>
      <c r="H38" s="40">
        <v>7760</v>
      </c>
      <c r="I38" s="35">
        <v>16</v>
      </c>
      <c r="J38" t="s">
        <v>36</v>
      </c>
      <c r="L38" t="str">
        <f t="shared" si="0"/>
        <v>45415</v>
      </c>
    </row>
    <row r="39" spans="1:12" x14ac:dyDescent="0.3">
      <c r="A39" s="34">
        <v>45415</v>
      </c>
      <c r="B39" s="31" t="s">
        <v>68</v>
      </c>
      <c r="C39" s="31" t="s">
        <v>34</v>
      </c>
      <c r="D39" s="31" t="s">
        <v>35</v>
      </c>
      <c r="E39" s="31" t="s">
        <v>12</v>
      </c>
      <c r="F39" s="40">
        <v>22160</v>
      </c>
      <c r="G39" s="40">
        <v>14300</v>
      </c>
      <c r="H39" s="40">
        <v>7860</v>
      </c>
      <c r="I39" s="35">
        <v>22</v>
      </c>
      <c r="J39" t="s">
        <v>36</v>
      </c>
      <c r="L39" t="str">
        <f t="shared" si="0"/>
        <v>45415</v>
      </c>
    </row>
    <row r="40" spans="1:12" x14ac:dyDescent="0.3">
      <c r="A40" s="34">
        <v>45415</v>
      </c>
      <c r="B40" s="31" t="s">
        <v>100</v>
      </c>
      <c r="C40" s="31" t="s">
        <v>34</v>
      </c>
      <c r="D40" s="31" t="s">
        <v>35</v>
      </c>
      <c r="E40" s="31" t="s">
        <v>12</v>
      </c>
      <c r="F40" s="40">
        <v>20580</v>
      </c>
      <c r="G40" s="40">
        <v>13760</v>
      </c>
      <c r="H40" s="40">
        <v>6820</v>
      </c>
      <c r="I40" s="31">
        <v>8</v>
      </c>
      <c r="J40" t="s">
        <v>36</v>
      </c>
      <c r="L40" t="str">
        <f t="shared" si="0"/>
        <v>45415</v>
      </c>
    </row>
    <row r="41" spans="1:12" x14ac:dyDescent="0.3">
      <c r="A41" s="34">
        <v>45415</v>
      </c>
      <c r="B41" s="31" t="s">
        <v>80</v>
      </c>
      <c r="C41" s="31" t="s">
        <v>34</v>
      </c>
      <c r="D41" s="31" t="s">
        <v>35</v>
      </c>
      <c r="E41" s="31" t="s">
        <v>12</v>
      </c>
      <c r="F41" s="40">
        <v>13180</v>
      </c>
      <c r="G41" s="40">
        <v>8200</v>
      </c>
      <c r="H41" s="40">
        <v>4980</v>
      </c>
      <c r="I41" s="31">
        <v>8</v>
      </c>
      <c r="J41" t="s">
        <v>36</v>
      </c>
      <c r="L41" t="str">
        <f t="shared" si="0"/>
        <v>45415</v>
      </c>
    </row>
    <row r="42" spans="1:12" x14ac:dyDescent="0.3">
      <c r="A42" s="34">
        <v>45415</v>
      </c>
      <c r="B42" s="31" t="s">
        <v>101</v>
      </c>
      <c r="C42" s="31" t="s">
        <v>34</v>
      </c>
      <c r="D42" s="31" t="s">
        <v>35</v>
      </c>
      <c r="E42" s="31" t="s">
        <v>12</v>
      </c>
      <c r="F42" s="40">
        <v>12820</v>
      </c>
      <c r="G42" s="40">
        <v>8240</v>
      </c>
      <c r="H42" s="40">
        <v>4580</v>
      </c>
      <c r="I42" s="35">
        <v>8</v>
      </c>
      <c r="J42" t="s">
        <v>36</v>
      </c>
      <c r="L42" t="str">
        <f t="shared" si="0"/>
        <v>45415</v>
      </c>
    </row>
    <row r="43" spans="1:12" x14ac:dyDescent="0.3">
      <c r="A43" s="34">
        <v>45415</v>
      </c>
      <c r="B43" s="31" t="s">
        <v>102</v>
      </c>
      <c r="C43" s="31" t="s">
        <v>34</v>
      </c>
      <c r="D43" s="31" t="s">
        <v>35</v>
      </c>
      <c r="E43" s="31" t="s">
        <v>12</v>
      </c>
      <c r="F43" s="40">
        <v>12760</v>
      </c>
      <c r="G43" s="40">
        <v>8700</v>
      </c>
      <c r="H43" s="40">
        <v>4060</v>
      </c>
      <c r="I43" s="35">
        <v>12</v>
      </c>
      <c r="J43" t="s">
        <v>36</v>
      </c>
      <c r="L43" t="str">
        <f t="shared" si="0"/>
        <v>45415</v>
      </c>
    </row>
    <row r="44" spans="1:12" x14ac:dyDescent="0.3">
      <c r="A44" s="34">
        <v>45415</v>
      </c>
      <c r="B44" s="31" t="s">
        <v>88</v>
      </c>
      <c r="C44" s="31" t="s">
        <v>34</v>
      </c>
      <c r="D44" s="31" t="s">
        <v>35</v>
      </c>
      <c r="E44" s="31" t="s">
        <v>12</v>
      </c>
      <c r="F44" s="40">
        <v>30820</v>
      </c>
      <c r="G44" s="40">
        <v>15720</v>
      </c>
      <c r="H44" s="40">
        <v>15100</v>
      </c>
      <c r="I44" s="35">
        <v>27</v>
      </c>
      <c r="J44" t="s">
        <v>36</v>
      </c>
      <c r="L44" t="str">
        <f t="shared" si="0"/>
        <v>45415</v>
      </c>
    </row>
    <row r="45" spans="1:12" x14ac:dyDescent="0.3">
      <c r="A45" s="34">
        <v>45415</v>
      </c>
      <c r="B45" s="31" t="s">
        <v>88</v>
      </c>
      <c r="C45" s="31" t="s">
        <v>34</v>
      </c>
      <c r="D45" s="31" t="s">
        <v>35</v>
      </c>
      <c r="E45" s="31" t="s">
        <v>12</v>
      </c>
      <c r="F45" s="40">
        <v>30680</v>
      </c>
      <c r="G45" s="40">
        <v>15820</v>
      </c>
      <c r="H45" s="40">
        <v>14860</v>
      </c>
      <c r="I45" s="31">
        <v>27</v>
      </c>
      <c r="J45" t="s">
        <v>36</v>
      </c>
      <c r="L45" t="str">
        <f t="shared" si="0"/>
        <v>45415</v>
      </c>
    </row>
    <row r="46" spans="1:12" x14ac:dyDescent="0.3">
      <c r="A46" s="34">
        <v>45415</v>
      </c>
      <c r="B46" s="31" t="s">
        <v>103</v>
      </c>
      <c r="C46" s="31" t="s">
        <v>34</v>
      </c>
      <c r="D46" s="31" t="s">
        <v>35</v>
      </c>
      <c r="E46" s="31" t="s">
        <v>12</v>
      </c>
      <c r="F46" s="40">
        <v>19560</v>
      </c>
      <c r="G46" s="40">
        <v>13780</v>
      </c>
      <c r="H46" s="40">
        <v>5780</v>
      </c>
      <c r="I46" s="31">
        <v>14</v>
      </c>
      <c r="J46" t="s">
        <v>36</v>
      </c>
      <c r="L46" t="str">
        <f t="shared" si="0"/>
        <v>45415</v>
      </c>
    </row>
    <row r="47" spans="1:12" x14ac:dyDescent="0.3">
      <c r="A47" s="34">
        <v>45416</v>
      </c>
      <c r="B47" s="31" t="s">
        <v>76</v>
      </c>
      <c r="C47" s="31" t="s">
        <v>34</v>
      </c>
      <c r="D47" s="31" t="s">
        <v>35</v>
      </c>
      <c r="E47" s="31" t="s">
        <v>12</v>
      </c>
      <c r="F47" s="40">
        <v>21620</v>
      </c>
      <c r="G47" s="40">
        <v>15940</v>
      </c>
      <c r="H47" s="40">
        <v>5680</v>
      </c>
      <c r="I47" s="35">
        <v>27</v>
      </c>
      <c r="J47" t="s">
        <v>36</v>
      </c>
      <c r="L47" t="str">
        <f t="shared" si="0"/>
        <v>45416</v>
      </c>
    </row>
    <row r="48" spans="1:12" x14ac:dyDescent="0.3">
      <c r="A48" s="34">
        <v>45416</v>
      </c>
      <c r="B48" s="31" t="s">
        <v>66</v>
      </c>
      <c r="C48" s="31" t="s">
        <v>34</v>
      </c>
      <c r="D48" s="31" t="s">
        <v>35</v>
      </c>
      <c r="E48" s="31" t="s">
        <v>12</v>
      </c>
      <c r="F48" s="40">
        <v>25940</v>
      </c>
      <c r="G48" s="40">
        <v>15720</v>
      </c>
      <c r="H48" s="40">
        <v>10220</v>
      </c>
      <c r="I48" s="35">
        <v>22</v>
      </c>
      <c r="J48" t="s">
        <v>36</v>
      </c>
      <c r="L48" t="str">
        <f t="shared" si="0"/>
        <v>45416</v>
      </c>
    </row>
    <row r="49" spans="1:12" x14ac:dyDescent="0.3">
      <c r="A49" s="34">
        <v>45416</v>
      </c>
      <c r="B49" s="31" t="s">
        <v>77</v>
      </c>
      <c r="C49" s="31" t="s">
        <v>34</v>
      </c>
      <c r="D49" s="31" t="s">
        <v>35</v>
      </c>
      <c r="E49" s="31" t="s">
        <v>12</v>
      </c>
      <c r="F49" s="40">
        <v>19240</v>
      </c>
      <c r="G49" s="40">
        <v>12000</v>
      </c>
      <c r="H49" s="40">
        <v>7240</v>
      </c>
      <c r="I49" s="35">
        <v>16</v>
      </c>
      <c r="J49" t="s">
        <v>36</v>
      </c>
      <c r="L49" t="str">
        <f t="shared" si="0"/>
        <v>45416</v>
      </c>
    </row>
    <row r="50" spans="1:12" x14ac:dyDescent="0.3">
      <c r="A50" s="34">
        <v>45416</v>
      </c>
      <c r="B50" s="31" t="s">
        <v>67</v>
      </c>
      <c r="C50" s="31" t="s">
        <v>34</v>
      </c>
      <c r="D50" s="31" t="s">
        <v>35</v>
      </c>
      <c r="E50" s="31" t="s">
        <v>12</v>
      </c>
      <c r="F50" s="40">
        <v>19040</v>
      </c>
      <c r="G50" s="40">
        <v>12100</v>
      </c>
      <c r="H50" s="40">
        <v>6940</v>
      </c>
      <c r="I50" s="35">
        <v>16</v>
      </c>
      <c r="J50" t="s">
        <v>36</v>
      </c>
      <c r="L50" t="str">
        <f t="shared" si="0"/>
        <v>45416</v>
      </c>
    </row>
    <row r="51" spans="1:12" x14ac:dyDescent="0.3">
      <c r="A51" s="34">
        <v>45416</v>
      </c>
      <c r="B51" s="31" t="s">
        <v>90</v>
      </c>
      <c r="C51" s="31" t="s">
        <v>34</v>
      </c>
      <c r="D51" s="31" t="s">
        <v>35</v>
      </c>
      <c r="E51" s="31" t="s">
        <v>12</v>
      </c>
      <c r="F51" s="40">
        <v>23500</v>
      </c>
      <c r="G51" s="40">
        <v>16800</v>
      </c>
      <c r="H51" s="40">
        <v>6700</v>
      </c>
      <c r="I51" s="35">
        <v>22</v>
      </c>
      <c r="J51" t="s">
        <v>36</v>
      </c>
      <c r="L51" t="str">
        <f t="shared" si="0"/>
        <v>45416</v>
      </c>
    </row>
    <row r="52" spans="1:12" x14ac:dyDescent="0.3">
      <c r="A52" s="34">
        <v>45416</v>
      </c>
      <c r="B52" s="31" t="s">
        <v>68</v>
      </c>
      <c r="C52" s="31" t="s">
        <v>34</v>
      </c>
      <c r="D52" s="31" t="s">
        <v>35</v>
      </c>
      <c r="E52" s="31" t="s">
        <v>12</v>
      </c>
      <c r="F52" s="40">
        <v>20300</v>
      </c>
      <c r="G52" s="40">
        <v>14220</v>
      </c>
      <c r="H52" s="40">
        <v>6080</v>
      </c>
      <c r="I52" s="35">
        <v>16</v>
      </c>
      <c r="J52" t="s">
        <v>36</v>
      </c>
      <c r="L52" t="str">
        <f t="shared" si="0"/>
        <v>45416</v>
      </c>
    </row>
    <row r="53" spans="1:12" x14ac:dyDescent="0.3">
      <c r="A53" s="34">
        <v>45416</v>
      </c>
      <c r="B53" s="31" t="s">
        <v>104</v>
      </c>
      <c r="C53" s="31" t="s">
        <v>34</v>
      </c>
      <c r="D53" s="31" t="s">
        <v>35</v>
      </c>
      <c r="E53" s="31" t="s">
        <v>12</v>
      </c>
      <c r="F53" s="40">
        <v>14960</v>
      </c>
      <c r="G53" s="40">
        <v>11440</v>
      </c>
      <c r="H53" s="40">
        <v>3520</v>
      </c>
      <c r="I53" s="35">
        <v>27</v>
      </c>
      <c r="J53" t="s">
        <v>36</v>
      </c>
      <c r="L53" t="str">
        <f t="shared" si="0"/>
        <v>45416</v>
      </c>
    </row>
    <row r="54" spans="1:12" x14ac:dyDescent="0.3">
      <c r="A54" s="34">
        <v>45416</v>
      </c>
      <c r="B54" s="31" t="s">
        <v>100</v>
      </c>
      <c r="C54" s="31" t="s">
        <v>34</v>
      </c>
      <c r="D54" s="31" t="s">
        <v>35</v>
      </c>
      <c r="E54" s="31" t="s">
        <v>12</v>
      </c>
      <c r="F54" s="40">
        <v>21020</v>
      </c>
      <c r="G54" s="40">
        <v>13800</v>
      </c>
      <c r="H54" s="40">
        <v>7220</v>
      </c>
      <c r="I54" s="35">
        <v>22</v>
      </c>
      <c r="J54" t="s">
        <v>36</v>
      </c>
      <c r="L54" t="str">
        <f t="shared" si="0"/>
        <v>45416</v>
      </c>
    </row>
    <row r="55" spans="1:12" x14ac:dyDescent="0.3">
      <c r="A55" s="34">
        <v>45416</v>
      </c>
      <c r="B55" s="31" t="s">
        <v>88</v>
      </c>
      <c r="C55" s="31" t="s">
        <v>34</v>
      </c>
      <c r="D55" s="31" t="s">
        <v>35</v>
      </c>
      <c r="E55" s="31" t="s">
        <v>12</v>
      </c>
      <c r="F55" s="40">
        <v>24000</v>
      </c>
      <c r="G55" s="40">
        <v>15920</v>
      </c>
      <c r="H55" s="40">
        <v>8080</v>
      </c>
      <c r="I55" s="35">
        <v>27</v>
      </c>
      <c r="J55" t="s">
        <v>36</v>
      </c>
      <c r="L55" t="str">
        <f t="shared" si="0"/>
        <v>45416</v>
      </c>
    </row>
    <row r="56" spans="1:12" x14ac:dyDescent="0.3">
      <c r="A56" s="34">
        <v>45416</v>
      </c>
      <c r="B56" s="31" t="s">
        <v>93</v>
      </c>
      <c r="C56" s="31" t="s">
        <v>34</v>
      </c>
      <c r="D56" s="31" t="s">
        <v>35</v>
      </c>
      <c r="E56" s="31" t="s">
        <v>12</v>
      </c>
      <c r="F56" s="40">
        <v>21320</v>
      </c>
      <c r="G56" s="40">
        <v>13120</v>
      </c>
      <c r="H56" s="40">
        <v>8200</v>
      </c>
      <c r="I56" s="35">
        <v>14</v>
      </c>
      <c r="J56" t="s">
        <v>36</v>
      </c>
      <c r="L56" t="str">
        <f t="shared" si="0"/>
        <v>45416</v>
      </c>
    </row>
    <row r="57" spans="1:12" x14ac:dyDescent="0.3">
      <c r="A57" s="34">
        <v>45416</v>
      </c>
      <c r="B57" s="31" t="s">
        <v>88</v>
      </c>
      <c r="C57" s="31" t="s">
        <v>34</v>
      </c>
      <c r="D57" s="31" t="s">
        <v>35</v>
      </c>
      <c r="E57" s="31" t="s">
        <v>12</v>
      </c>
      <c r="F57" s="40">
        <v>29420</v>
      </c>
      <c r="G57" s="40">
        <v>15880</v>
      </c>
      <c r="H57" s="40">
        <v>13540</v>
      </c>
      <c r="I57" s="35">
        <v>27</v>
      </c>
      <c r="J57" t="s">
        <v>36</v>
      </c>
      <c r="L57" t="str">
        <f t="shared" si="0"/>
        <v>45416</v>
      </c>
    </row>
    <row r="58" spans="1:12" x14ac:dyDescent="0.3">
      <c r="A58" s="34">
        <v>45416</v>
      </c>
      <c r="B58" s="31" t="s">
        <v>99</v>
      </c>
      <c r="C58" s="31" t="s">
        <v>34</v>
      </c>
      <c r="D58" s="31" t="s">
        <v>35</v>
      </c>
      <c r="E58" s="31" t="s">
        <v>12</v>
      </c>
      <c r="F58" s="40">
        <v>21660</v>
      </c>
      <c r="G58" s="40">
        <v>15460</v>
      </c>
      <c r="H58" s="40">
        <v>6200</v>
      </c>
      <c r="I58" s="35">
        <v>27</v>
      </c>
      <c r="J58" t="s">
        <v>36</v>
      </c>
      <c r="L58" t="str">
        <f t="shared" si="0"/>
        <v>45416</v>
      </c>
    </row>
    <row r="59" spans="1:12" x14ac:dyDescent="0.3">
      <c r="A59" s="34">
        <v>45416</v>
      </c>
      <c r="B59" s="31" t="s">
        <v>105</v>
      </c>
      <c r="C59" s="31" t="s">
        <v>34</v>
      </c>
      <c r="D59" s="31" t="s">
        <v>35</v>
      </c>
      <c r="E59" s="31" t="s">
        <v>12</v>
      </c>
      <c r="F59" s="40">
        <v>21100</v>
      </c>
      <c r="G59" s="40">
        <v>12420</v>
      </c>
      <c r="H59" s="40">
        <v>8680</v>
      </c>
      <c r="I59" s="35">
        <v>14</v>
      </c>
      <c r="J59" t="s">
        <v>36</v>
      </c>
      <c r="L59" t="str">
        <f t="shared" si="0"/>
        <v>45416</v>
      </c>
    </row>
    <row r="60" spans="1:12" x14ac:dyDescent="0.3">
      <c r="A60" s="34">
        <v>45417</v>
      </c>
      <c r="B60" s="31" t="s">
        <v>67</v>
      </c>
      <c r="C60" s="31" t="s">
        <v>34</v>
      </c>
      <c r="D60" s="31" t="s">
        <v>35</v>
      </c>
      <c r="E60" s="31" t="s">
        <v>12</v>
      </c>
      <c r="F60" s="40">
        <v>20140</v>
      </c>
      <c r="G60" s="40">
        <v>12080</v>
      </c>
      <c r="H60" s="40">
        <v>8060</v>
      </c>
      <c r="I60" s="35">
        <v>16</v>
      </c>
      <c r="J60" t="s">
        <v>36</v>
      </c>
      <c r="L60" t="str">
        <f t="shared" si="0"/>
        <v>45417</v>
      </c>
    </row>
    <row r="61" spans="1:12" x14ac:dyDescent="0.3">
      <c r="A61" s="34">
        <v>45417</v>
      </c>
      <c r="B61" s="31" t="s">
        <v>77</v>
      </c>
      <c r="C61" s="31" t="s">
        <v>34</v>
      </c>
      <c r="D61" s="31" t="s">
        <v>35</v>
      </c>
      <c r="E61" s="31" t="s">
        <v>12</v>
      </c>
      <c r="F61" s="40">
        <v>19240</v>
      </c>
      <c r="G61" s="40">
        <v>12060</v>
      </c>
      <c r="H61" s="40">
        <v>7180</v>
      </c>
      <c r="I61" s="35">
        <v>16</v>
      </c>
      <c r="J61" t="s">
        <v>36</v>
      </c>
      <c r="L61" t="str">
        <f t="shared" si="0"/>
        <v>45417</v>
      </c>
    </row>
    <row r="62" spans="1:12" x14ac:dyDescent="0.3">
      <c r="A62" s="34">
        <v>45417</v>
      </c>
      <c r="B62" s="31" t="s">
        <v>99</v>
      </c>
      <c r="C62" s="31" t="s">
        <v>34</v>
      </c>
      <c r="D62" s="31" t="s">
        <v>35</v>
      </c>
      <c r="E62" s="31" t="s">
        <v>12</v>
      </c>
      <c r="F62" s="40">
        <v>23320</v>
      </c>
      <c r="G62" s="40">
        <v>15520</v>
      </c>
      <c r="H62" s="40">
        <v>7800</v>
      </c>
      <c r="I62" s="31">
        <v>27</v>
      </c>
      <c r="J62" t="s">
        <v>36</v>
      </c>
      <c r="L62" t="str">
        <f t="shared" si="0"/>
        <v>45417</v>
      </c>
    </row>
    <row r="63" spans="1:12" x14ac:dyDescent="0.3">
      <c r="A63" s="34">
        <v>45417</v>
      </c>
      <c r="B63" s="31" t="s">
        <v>69</v>
      </c>
      <c r="C63" s="31" t="s">
        <v>34</v>
      </c>
      <c r="D63" s="31" t="s">
        <v>35</v>
      </c>
      <c r="E63" s="31" t="s">
        <v>12</v>
      </c>
      <c r="F63" s="40">
        <v>20420</v>
      </c>
      <c r="G63" s="40">
        <v>12500</v>
      </c>
      <c r="H63" s="40">
        <v>7920</v>
      </c>
      <c r="I63" s="31">
        <v>16</v>
      </c>
      <c r="J63" t="s">
        <v>36</v>
      </c>
      <c r="L63" t="str">
        <f t="shared" si="0"/>
        <v>45417</v>
      </c>
    </row>
    <row r="64" spans="1:12" x14ac:dyDescent="0.3">
      <c r="A64" s="34">
        <v>45417</v>
      </c>
      <c r="B64" s="31" t="s">
        <v>100</v>
      </c>
      <c r="C64" s="31" t="s">
        <v>34</v>
      </c>
      <c r="D64" s="31" t="s">
        <v>35</v>
      </c>
      <c r="E64" s="31" t="s">
        <v>12</v>
      </c>
      <c r="F64" s="40">
        <v>18160</v>
      </c>
      <c r="G64" s="40">
        <v>13660</v>
      </c>
      <c r="H64" s="40">
        <v>4500</v>
      </c>
      <c r="I64" s="35">
        <v>8</v>
      </c>
      <c r="J64" t="s">
        <v>36</v>
      </c>
      <c r="L64" t="str">
        <f t="shared" si="0"/>
        <v>45417</v>
      </c>
    </row>
    <row r="65" spans="1:12" x14ac:dyDescent="0.3">
      <c r="A65" s="34">
        <v>45417</v>
      </c>
      <c r="B65" s="31" t="s">
        <v>91</v>
      </c>
      <c r="C65" s="31" t="s">
        <v>34</v>
      </c>
      <c r="D65" s="31" t="s">
        <v>35</v>
      </c>
      <c r="E65" s="31" t="s">
        <v>12</v>
      </c>
      <c r="F65" s="40">
        <v>20380</v>
      </c>
      <c r="G65" s="40">
        <v>13740</v>
      </c>
      <c r="H65" s="40">
        <v>6640</v>
      </c>
      <c r="I65" s="35">
        <v>14</v>
      </c>
      <c r="J65" t="s">
        <v>36</v>
      </c>
      <c r="L65" t="str">
        <f t="shared" si="0"/>
        <v>45417</v>
      </c>
    </row>
    <row r="66" spans="1:12" x14ac:dyDescent="0.3">
      <c r="A66" s="34">
        <v>45417</v>
      </c>
      <c r="B66" s="31" t="s">
        <v>107</v>
      </c>
      <c r="C66" s="31" t="s">
        <v>34</v>
      </c>
      <c r="D66" s="31" t="s">
        <v>35</v>
      </c>
      <c r="E66" s="31" t="s">
        <v>12</v>
      </c>
      <c r="F66" s="40">
        <v>19620</v>
      </c>
      <c r="G66" s="40">
        <v>12680</v>
      </c>
      <c r="H66" s="40">
        <v>6940</v>
      </c>
      <c r="I66" s="35">
        <v>14</v>
      </c>
      <c r="J66" t="s">
        <v>36</v>
      </c>
      <c r="L66" t="str">
        <f t="shared" ref="L66:L129" si="1">LEFT(A66,10)</f>
        <v>45417</v>
      </c>
    </row>
    <row r="67" spans="1:12" x14ac:dyDescent="0.3">
      <c r="A67" s="34">
        <v>45417</v>
      </c>
      <c r="B67" s="31" t="s">
        <v>99</v>
      </c>
      <c r="C67" s="31" t="s">
        <v>34</v>
      </c>
      <c r="D67" s="31" t="s">
        <v>35</v>
      </c>
      <c r="E67" s="31" t="s">
        <v>12</v>
      </c>
      <c r="F67" s="40">
        <v>16940</v>
      </c>
      <c r="G67" s="40">
        <v>15360</v>
      </c>
      <c r="H67" s="40">
        <v>1580</v>
      </c>
      <c r="I67" s="35">
        <v>20</v>
      </c>
      <c r="J67" t="s">
        <v>36</v>
      </c>
      <c r="L67" t="str">
        <f t="shared" si="1"/>
        <v>45417</v>
      </c>
    </row>
    <row r="68" spans="1:12" x14ac:dyDescent="0.3">
      <c r="A68" s="34">
        <v>45417</v>
      </c>
      <c r="B68" s="31" t="s">
        <v>80</v>
      </c>
      <c r="C68" s="31" t="s">
        <v>34</v>
      </c>
      <c r="D68" s="31" t="s">
        <v>35</v>
      </c>
      <c r="E68" s="31" t="s">
        <v>12</v>
      </c>
      <c r="F68" s="40">
        <v>13160</v>
      </c>
      <c r="G68" s="40">
        <v>8280</v>
      </c>
      <c r="H68" s="40">
        <v>4880</v>
      </c>
      <c r="I68" s="35">
        <v>8</v>
      </c>
      <c r="J68" t="s">
        <v>36</v>
      </c>
      <c r="L68" t="str">
        <f t="shared" si="1"/>
        <v>45417</v>
      </c>
    </row>
    <row r="69" spans="1:12" x14ac:dyDescent="0.3">
      <c r="A69" s="34">
        <v>45417</v>
      </c>
      <c r="B69" s="31" t="s">
        <v>65</v>
      </c>
      <c r="C69" s="31" t="s">
        <v>34</v>
      </c>
      <c r="D69" s="31" t="s">
        <v>35</v>
      </c>
      <c r="E69" s="31" t="s">
        <v>12</v>
      </c>
      <c r="F69" s="40">
        <v>19680</v>
      </c>
      <c r="G69" s="40">
        <v>15480</v>
      </c>
      <c r="H69" s="40">
        <v>4200</v>
      </c>
      <c r="I69" s="31">
        <v>27</v>
      </c>
      <c r="J69" t="s">
        <v>36</v>
      </c>
      <c r="L69" t="str">
        <f t="shared" si="1"/>
        <v>45417</v>
      </c>
    </row>
    <row r="70" spans="1:12" x14ac:dyDescent="0.3">
      <c r="A70" s="34">
        <v>45417</v>
      </c>
      <c r="B70" s="31" t="s">
        <v>108</v>
      </c>
      <c r="C70" s="31" t="s">
        <v>34</v>
      </c>
      <c r="D70" s="31" t="s">
        <v>35</v>
      </c>
      <c r="E70" s="31" t="s">
        <v>12</v>
      </c>
      <c r="F70" s="40">
        <v>13420</v>
      </c>
      <c r="G70" s="40">
        <v>8340</v>
      </c>
      <c r="H70" s="40">
        <v>5080</v>
      </c>
      <c r="I70" s="31">
        <v>8</v>
      </c>
      <c r="J70" t="s">
        <v>36</v>
      </c>
      <c r="L70" t="str">
        <f t="shared" si="1"/>
        <v>45417</v>
      </c>
    </row>
    <row r="71" spans="1:12" x14ac:dyDescent="0.3">
      <c r="A71" s="34">
        <v>45417</v>
      </c>
      <c r="B71" s="31" t="s">
        <v>93</v>
      </c>
      <c r="C71" s="31" t="s">
        <v>34</v>
      </c>
      <c r="D71" s="31" t="s">
        <v>35</v>
      </c>
      <c r="E71" s="31" t="s">
        <v>12</v>
      </c>
      <c r="F71" s="40">
        <v>21260</v>
      </c>
      <c r="G71" s="40">
        <v>13100</v>
      </c>
      <c r="H71" s="40">
        <v>8160</v>
      </c>
      <c r="I71" s="35">
        <v>14</v>
      </c>
      <c r="J71" t="s">
        <v>36</v>
      </c>
      <c r="L71" t="str">
        <f t="shared" si="1"/>
        <v>45417</v>
      </c>
    </row>
    <row r="72" spans="1:12" x14ac:dyDescent="0.3">
      <c r="A72" s="34">
        <v>45417</v>
      </c>
      <c r="B72" s="31" t="s">
        <v>109</v>
      </c>
      <c r="C72" s="31" t="s">
        <v>34</v>
      </c>
      <c r="D72" s="31" t="s">
        <v>35</v>
      </c>
      <c r="E72" s="31" t="s">
        <v>12</v>
      </c>
      <c r="F72" s="40">
        <v>17800</v>
      </c>
      <c r="G72" s="40">
        <v>11620</v>
      </c>
      <c r="H72" s="40">
        <v>6180</v>
      </c>
      <c r="I72" s="35">
        <v>14</v>
      </c>
      <c r="J72" t="s">
        <v>36</v>
      </c>
      <c r="L72" t="str">
        <f t="shared" si="1"/>
        <v>45417</v>
      </c>
    </row>
    <row r="73" spans="1:12" x14ac:dyDescent="0.3">
      <c r="A73" s="34">
        <v>45417</v>
      </c>
      <c r="B73" s="31" t="s">
        <v>107</v>
      </c>
      <c r="C73" s="31" t="s">
        <v>34</v>
      </c>
      <c r="D73" s="31" t="s">
        <v>35</v>
      </c>
      <c r="E73" s="31" t="s">
        <v>12</v>
      </c>
      <c r="F73" s="40">
        <v>19320</v>
      </c>
      <c r="G73" s="40">
        <v>12660</v>
      </c>
      <c r="H73" s="40">
        <v>6660</v>
      </c>
      <c r="I73" s="35">
        <v>14</v>
      </c>
      <c r="J73" t="s">
        <v>36</v>
      </c>
      <c r="L73" t="str">
        <f t="shared" si="1"/>
        <v>45417</v>
      </c>
    </row>
    <row r="74" spans="1:12" x14ac:dyDescent="0.3">
      <c r="A74" s="34">
        <v>45417</v>
      </c>
      <c r="B74" s="31" t="s">
        <v>82</v>
      </c>
      <c r="C74" s="31" t="s">
        <v>34</v>
      </c>
      <c r="D74" s="31" t="s">
        <v>35</v>
      </c>
      <c r="E74" s="31" t="s">
        <v>12</v>
      </c>
      <c r="F74" s="40">
        <v>13020</v>
      </c>
      <c r="G74" s="40">
        <v>8640</v>
      </c>
      <c r="H74" s="40">
        <v>4380</v>
      </c>
      <c r="I74" s="35">
        <v>8</v>
      </c>
      <c r="J74" t="s">
        <v>36</v>
      </c>
      <c r="L74" t="str">
        <f t="shared" si="1"/>
        <v>45417</v>
      </c>
    </row>
    <row r="75" spans="1:12" x14ac:dyDescent="0.3">
      <c r="A75" s="34">
        <v>45417</v>
      </c>
      <c r="B75" s="31" t="s">
        <v>75</v>
      </c>
      <c r="C75" s="31" t="s">
        <v>34</v>
      </c>
      <c r="D75" s="31" t="s">
        <v>35</v>
      </c>
      <c r="E75" s="31" t="s">
        <v>12</v>
      </c>
      <c r="F75" s="40">
        <v>21840</v>
      </c>
      <c r="G75" s="40">
        <v>14460</v>
      </c>
      <c r="H75" s="40">
        <v>7380</v>
      </c>
      <c r="I75" s="35">
        <v>27</v>
      </c>
      <c r="J75" t="s">
        <v>36</v>
      </c>
      <c r="L75" t="str">
        <f t="shared" si="1"/>
        <v>45417</v>
      </c>
    </row>
    <row r="76" spans="1:12" x14ac:dyDescent="0.3">
      <c r="A76" s="34">
        <v>45418</v>
      </c>
      <c r="B76" s="31" t="s">
        <v>66</v>
      </c>
      <c r="C76" s="31" t="s">
        <v>34</v>
      </c>
      <c r="D76" s="31" t="s">
        <v>35</v>
      </c>
      <c r="E76" s="31" t="s">
        <v>12</v>
      </c>
      <c r="F76" s="40">
        <v>23680</v>
      </c>
      <c r="G76" s="40">
        <v>15740</v>
      </c>
      <c r="H76" s="40">
        <v>7940</v>
      </c>
      <c r="I76" s="35">
        <v>22</v>
      </c>
      <c r="J76" t="s">
        <v>36</v>
      </c>
      <c r="L76" t="str">
        <f t="shared" si="1"/>
        <v>45418</v>
      </c>
    </row>
    <row r="77" spans="1:12" x14ac:dyDescent="0.3">
      <c r="A77" s="34">
        <v>45418</v>
      </c>
      <c r="B77" s="31" t="s">
        <v>65</v>
      </c>
      <c r="C77" s="31" t="s">
        <v>34</v>
      </c>
      <c r="D77" s="31" t="s">
        <v>35</v>
      </c>
      <c r="E77" s="31" t="s">
        <v>12</v>
      </c>
      <c r="F77" s="40">
        <v>19340</v>
      </c>
      <c r="G77" s="40">
        <v>15700</v>
      </c>
      <c r="H77" s="40">
        <v>3640</v>
      </c>
      <c r="I77" s="31">
        <v>27</v>
      </c>
      <c r="J77" t="s">
        <v>36</v>
      </c>
      <c r="L77" t="str">
        <f t="shared" si="1"/>
        <v>45418</v>
      </c>
    </row>
    <row r="78" spans="1:12" x14ac:dyDescent="0.3">
      <c r="A78" s="34">
        <v>45418</v>
      </c>
      <c r="B78" s="31" t="s">
        <v>83</v>
      </c>
      <c r="C78" s="31" t="s">
        <v>34</v>
      </c>
      <c r="D78" s="31" t="s">
        <v>35</v>
      </c>
      <c r="E78" s="31" t="s">
        <v>12</v>
      </c>
      <c r="F78" s="40">
        <v>13440</v>
      </c>
      <c r="G78" s="40">
        <v>8800</v>
      </c>
      <c r="H78" s="40">
        <v>4640</v>
      </c>
      <c r="I78" s="31">
        <v>12</v>
      </c>
      <c r="J78" t="s">
        <v>36</v>
      </c>
      <c r="L78" t="str">
        <f t="shared" si="1"/>
        <v>45418</v>
      </c>
    </row>
    <row r="79" spans="1:12" x14ac:dyDescent="0.3">
      <c r="A79" s="34">
        <v>45418</v>
      </c>
      <c r="B79" s="31" t="s">
        <v>89</v>
      </c>
      <c r="C79" s="31" t="s">
        <v>34</v>
      </c>
      <c r="D79" s="31" t="s">
        <v>35</v>
      </c>
      <c r="E79" s="31" t="s">
        <v>12</v>
      </c>
      <c r="F79" s="40">
        <v>21580</v>
      </c>
      <c r="G79" s="40">
        <v>13740</v>
      </c>
      <c r="H79" s="40">
        <v>7840</v>
      </c>
      <c r="I79" s="31">
        <v>16</v>
      </c>
      <c r="J79" t="s">
        <v>36</v>
      </c>
      <c r="L79" t="str">
        <f t="shared" si="1"/>
        <v>45418</v>
      </c>
    </row>
    <row r="80" spans="1:12" x14ac:dyDescent="0.3">
      <c r="A80" s="34">
        <v>45418</v>
      </c>
      <c r="B80" s="31" t="s">
        <v>112</v>
      </c>
      <c r="C80" s="31" t="s">
        <v>34</v>
      </c>
      <c r="D80" s="31" t="s">
        <v>35</v>
      </c>
      <c r="E80" s="31" t="s">
        <v>12</v>
      </c>
      <c r="F80" s="40">
        <v>17940</v>
      </c>
      <c r="G80" s="40">
        <v>11700</v>
      </c>
      <c r="H80" s="40">
        <v>6240</v>
      </c>
      <c r="I80" s="31">
        <v>16</v>
      </c>
      <c r="J80" t="s">
        <v>36</v>
      </c>
      <c r="L80" t="str">
        <f t="shared" si="1"/>
        <v>45418</v>
      </c>
    </row>
    <row r="81" spans="1:12" x14ac:dyDescent="0.3">
      <c r="A81" s="34">
        <v>45418</v>
      </c>
      <c r="B81" s="31" t="s">
        <v>75</v>
      </c>
      <c r="C81" s="31" t="s">
        <v>34</v>
      </c>
      <c r="D81" s="31" t="s">
        <v>35</v>
      </c>
      <c r="E81" s="31" t="s">
        <v>12</v>
      </c>
      <c r="F81" s="40">
        <v>20720</v>
      </c>
      <c r="G81" s="40">
        <v>14860</v>
      </c>
      <c r="H81" s="40">
        <v>5860</v>
      </c>
      <c r="I81" s="31">
        <v>22</v>
      </c>
      <c r="J81" t="s">
        <v>36</v>
      </c>
      <c r="L81" t="str">
        <f t="shared" si="1"/>
        <v>45418</v>
      </c>
    </row>
    <row r="82" spans="1:12" x14ac:dyDescent="0.3">
      <c r="A82" s="34">
        <v>45418</v>
      </c>
      <c r="B82" s="31" t="s">
        <v>77</v>
      </c>
      <c r="C82" s="31" t="s">
        <v>34</v>
      </c>
      <c r="D82" s="31" t="s">
        <v>35</v>
      </c>
      <c r="E82" s="31" t="s">
        <v>12</v>
      </c>
      <c r="F82" s="40">
        <v>19500</v>
      </c>
      <c r="G82" s="40">
        <v>12060</v>
      </c>
      <c r="H82" s="40">
        <v>7440</v>
      </c>
      <c r="I82" s="31">
        <v>16</v>
      </c>
      <c r="J82" t="s">
        <v>36</v>
      </c>
      <c r="L82" t="str">
        <f t="shared" si="1"/>
        <v>45418</v>
      </c>
    </row>
    <row r="83" spans="1:12" x14ac:dyDescent="0.3">
      <c r="A83" s="34">
        <v>45418</v>
      </c>
      <c r="B83" s="31" t="s">
        <v>99</v>
      </c>
      <c r="C83" s="31" t="s">
        <v>34</v>
      </c>
      <c r="D83" s="31" t="s">
        <v>35</v>
      </c>
      <c r="E83" s="31" t="s">
        <v>12</v>
      </c>
      <c r="F83" s="40">
        <v>25000</v>
      </c>
      <c r="G83" s="40">
        <v>15660</v>
      </c>
      <c r="H83" s="40">
        <v>9340</v>
      </c>
      <c r="I83" s="31">
        <v>27</v>
      </c>
      <c r="J83" t="s">
        <v>36</v>
      </c>
      <c r="L83" t="str">
        <f t="shared" si="1"/>
        <v>45418</v>
      </c>
    </row>
    <row r="84" spans="1:12" x14ac:dyDescent="0.3">
      <c r="A84" s="34">
        <v>45418</v>
      </c>
      <c r="B84" s="31" t="s">
        <v>103</v>
      </c>
      <c r="C84" s="31" t="s">
        <v>34</v>
      </c>
      <c r="D84" s="31" t="s">
        <v>35</v>
      </c>
      <c r="E84" s="31" t="s">
        <v>12</v>
      </c>
      <c r="F84" s="40">
        <v>22840</v>
      </c>
      <c r="G84" s="40">
        <v>13780</v>
      </c>
      <c r="H84" s="40">
        <v>9060</v>
      </c>
      <c r="I84" s="31">
        <v>12</v>
      </c>
      <c r="J84" t="s">
        <v>36</v>
      </c>
      <c r="L84" t="str">
        <f t="shared" si="1"/>
        <v>45418</v>
      </c>
    </row>
    <row r="85" spans="1:12" x14ac:dyDescent="0.3">
      <c r="A85" s="34">
        <v>45418</v>
      </c>
      <c r="B85" s="31" t="s">
        <v>65</v>
      </c>
      <c r="C85" s="31" t="s">
        <v>34</v>
      </c>
      <c r="D85" s="31" t="s">
        <v>35</v>
      </c>
      <c r="E85" s="31" t="s">
        <v>12</v>
      </c>
      <c r="F85" s="40">
        <v>20760</v>
      </c>
      <c r="G85" s="40">
        <v>15860</v>
      </c>
      <c r="H85" s="40">
        <v>4900</v>
      </c>
      <c r="I85" s="31">
        <v>27</v>
      </c>
      <c r="J85" t="s">
        <v>36</v>
      </c>
      <c r="L85" t="str">
        <f t="shared" si="1"/>
        <v>45418</v>
      </c>
    </row>
    <row r="86" spans="1:12" x14ac:dyDescent="0.3">
      <c r="A86" s="34">
        <v>45418</v>
      </c>
      <c r="B86" s="31" t="s">
        <v>75</v>
      </c>
      <c r="C86" s="31" t="s">
        <v>34</v>
      </c>
      <c r="D86" s="31" t="s">
        <v>35</v>
      </c>
      <c r="E86" s="31" t="s">
        <v>12</v>
      </c>
      <c r="F86" s="40">
        <v>19260</v>
      </c>
      <c r="G86" s="40">
        <v>15020</v>
      </c>
      <c r="H86" s="40">
        <v>4240</v>
      </c>
      <c r="I86" s="31">
        <v>20</v>
      </c>
      <c r="J86" t="s">
        <v>36</v>
      </c>
      <c r="L86" t="str">
        <f t="shared" si="1"/>
        <v>45418</v>
      </c>
    </row>
    <row r="87" spans="1:12" x14ac:dyDescent="0.3">
      <c r="A87" s="34">
        <v>45418</v>
      </c>
      <c r="B87" s="31" t="s">
        <v>82</v>
      </c>
      <c r="C87" s="31" t="s">
        <v>34</v>
      </c>
      <c r="D87" s="31" t="s">
        <v>35</v>
      </c>
      <c r="E87" s="31" t="s">
        <v>12</v>
      </c>
      <c r="F87" s="40">
        <v>12920</v>
      </c>
      <c r="G87" s="40">
        <v>8640</v>
      </c>
      <c r="H87" s="40">
        <v>4280</v>
      </c>
      <c r="I87" s="31">
        <v>12</v>
      </c>
      <c r="J87" t="s">
        <v>36</v>
      </c>
      <c r="L87" t="str">
        <f t="shared" si="1"/>
        <v>45418</v>
      </c>
    </row>
    <row r="88" spans="1:12" x14ac:dyDescent="0.3">
      <c r="A88" s="34">
        <v>45418</v>
      </c>
      <c r="B88" s="31" t="s">
        <v>80</v>
      </c>
      <c r="C88" s="31" t="s">
        <v>34</v>
      </c>
      <c r="D88" s="31" t="s">
        <v>35</v>
      </c>
      <c r="E88" s="31" t="s">
        <v>12</v>
      </c>
      <c r="F88" s="40">
        <v>13760</v>
      </c>
      <c r="G88" s="40">
        <v>8260</v>
      </c>
      <c r="H88" s="40">
        <v>5500</v>
      </c>
      <c r="I88" s="31">
        <v>8</v>
      </c>
      <c r="J88" t="s">
        <v>36</v>
      </c>
      <c r="L88" t="str">
        <f t="shared" si="1"/>
        <v>45418</v>
      </c>
    </row>
    <row r="89" spans="1:12" x14ac:dyDescent="0.3">
      <c r="A89" s="34">
        <v>45418</v>
      </c>
      <c r="B89" s="31" t="s">
        <v>68</v>
      </c>
      <c r="C89" s="31" t="s">
        <v>34</v>
      </c>
      <c r="D89" s="31" t="s">
        <v>35</v>
      </c>
      <c r="E89" s="31" t="s">
        <v>12</v>
      </c>
      <c r="F89" s="40">
        <v>23660</v>
      </c>
      <c r="G89" s="40">
        <v>14280</v>
      </c>
      <c r="H89" s="40">
        <v>9380</v>
      </c>
      <c r="I89" s="31">
        <v>16</v>
      </c>
      <c r="J89" t="s">
        <v>36</v>
      </c>
      <c r="L89" t="str">
        <f t="shared" si="1"/>
        <v>45418</v>
      </c>
    </row>
    <row r="90" spans="1:12" x14ac:dyDescent="0.3">
      <c r="A90" s="34">
        <v>45418</v>
      </c>
      <c r="B90" s="31" t="s">
        <v>81</v>
      </c>
      <c r="C90" s="31" t="s">
        <v>34</v>
      </c>
      <c r="D90" s="31" t="s">
        <v>35</v>
      </c>
      <c r="E90" s="31" t="s">
        <v>12</v>
      </c>
      <c r="F90" s="40">
        <v>28500</v>
      </c>
      <c r="G90" s="40">
        <v>15840</v>
      </c>
      <c r="H90" s="40">
        <v>12660</v>
      </c>
      <c r="I90" s="31">
        <v>27</v>
      </c>
      <c r="J90" t="s">
        <v>36</v>
      </c>
      <c r="L90" t="str">
        <f t="shared" si="1"/>
        <v>45418</v>
      </c>
    </row>
    <row r="91" spans="1:12" x14ac:dyDescent="0.3">
      <c r="A91" s="34">
        <v>45418</v>
      </c>
      <c r="B91" s="31" t="s">
        <v>105</v>
      </c>
      <c r="C91" s="31" t="s">
        <v>34</v>
      </c>
      <c r="D91" s="31" t="s">
        <v>35</v>
      </c>
      <c r="E91" s="31" t="s">
        <v>12</v>
      </c>
      <c r="F91" s="40">
        <v>18540</v>
      </c>
      <c r="G91" s="40">
        <v>12300</v>
      </c>
      <c r="H91" s="40">
        <v>6240</v>
      </c>
      <c r="I91" s="31">
        <v>14</v>
      </c>
      <c r="J91" t="s">
        <v>36</v>
      </c>
      <c r="L91" t="str">
        <f t="shared" si="1"/>
        <v>45418</v>
      </c>
    </row>
    <row r="92" spans="1:12" x14ac:dyDescent="0.3">
      <c r="A92" s="34">
        <v>45419</v>
      </c>
      <c r="B92" s="31" t="s">
        <v>89</v>
      </c>
      <c r="C92" s="31" t="s">
        <v>34</v>
      </c>
      <c r="D92" s="31" t="s">
        <v>35</v>
      </c>
      <c r="E92" s="31" t="s">
        <v>12</v>
      </c>
      <c r="F92" s="40">
        <v>20440</v>
      </c>
      <c r="G92" s="40">
        <v>13720</v>
      </c>
      <c r="H92" s="40">
        <v>6720</v>
      </c>
      <c r="I92" s="31">
        <v>16</v>
      </c>
      <c r="J92" t="s">
        <v>36</v>
      </c>
      <c r="L92" t="str">
        <f t="shared" si="1"/>
        <v>45419</v>
      </c>
    </row>
    <row r="93" spans="1:12" x14ac:dyDescent="0.3">
      <c r="A93" s="34">
        <v>45419</v>
      </c>
      <c r="B93" s="31" t="s">
        <v>66</v>
      </c>
      <c r="C93" s="31" t="s">
        <v>34</v>
      </c>
      <c r="D93" s="31" t="s">
        <v>35</v>
      </c>
      <c r="E93" s="31" t="s">
        <v>12</v>
      </c>
      <c r="F93" s="40">
        <v>26200</v>
      </c>
      <c r="G93" s="40">
        <v>15600</v>
      </c>
      <c r="H93" s="40">
        <v>10600</v>
      </c>
      <c r="I93" s="31">
        <v>22</v>
      </c>
      <c r="J93" t="s">
        <v>36</v>
      </c>
      <c r="L93" t="str">
        <f t="shared" si="1"/>
        <v>45419</v>
      </c>
    </row>
    <row r="94" spans="1:12" x14ac:dyDescent="0.3">
      <c r="A94" s="34">
        <v>45419</v>
      </c>
      <c r="B94" s="31" t="s">
        <v>113</v>
      </c>
      <c r="C94" s="31" t="s">
        <v>34</v>
      </c>
      <c r="D94" s="31" t="s">
        <v>35</v>
      </c>
      <c r="E94" s="31" t="s">
        <v>12</v>
      </c>
      <c r="F94" s="40">
        <v>21620</v>
      </c>
      <c r="G94" s="40">
        <v>14120</v>
      </c>
      <c r="H94" s="40">
        <v>7500</v>
      </c>
      <c r="I94" s="31">
        <v>27</v>
      </c>
      <c r="J94" t="s">
        <v>36</v>
      </c>
      <c r="L94" t="str">
        <f t="shared" si="1"/>
        <v>45419</v>
      </c>
    </row>
    <row r="95" spans="1:12" x14ac:dyDescent="0.3">
      <c r="A95" s="34">
        <v>45419</v>
      </c>
      <c r="B95" s="31" t="s">
        <v>77</v>
      </c>
      <c r="C95" s="31" t="s">
        <v>34</v>
      </c>
      <c r="D95" s="31" t="s">
        <v>35</v>
      </c>
      <c r="E95" s="31" t="s">
        <v>12</v>
      </c>
      <c r="F95" s="40">
        <v>18700</v>
      </c>
      <c r="G95" s="40">
        <v>12060</v>
      </c>
      <c r="H95" s="40">
        <v>6640</v>
      </c>
      <c r="I95" s="31">
        <v>16</v>
      </c>
      <c r="J95" t="s">
        <v>36</v>
      </c>
      <c r="L95" t="str">
        <f t="shared" si="1"/>
        <v>45419</v>
      </c>
    </row>
    <row r="96" spans="1:12" x14ac:dyDescent="0.3">
      <c r="A96" s="34">
        <v>45419</v>
      </c>
      <c r="B96" s="31" t="s">
        <v>67</v>
      </c>
      <c r="C96" s="31" t="s">
        <v>34</v>
      </c>
      <c r="D96" s="31" t="s">
        <v>35</v>
      </c>
      <c r="E96" s="31" t="s">
        <v>12</v>
      </c>
      <c r="F96" s="40">
        <v>18920</v>
      </c>
      <c r="G96" s="40">
        <v>12120</v>
      </c>
      <c r="H96" s="40">
        <v>6800</v>
      </c>
      <c r="I96" s="31">
        <v>16</v>
      </c>
      <c r="J96" t="s">
        <v>36</v>
      </c>
      <c r="L96" t="str">
        <f t="shared" si="1"/>
        <v>45419</v>
      </c>
    </row>
    <row r="97" spans="1:12" x14ac:dyDescent="0.3">
      <c r="A97" s="34">
        <v>45419</v>
      </c>
      <c r="B97" s="31" t="s">
        <v>65</v>
      </c>
      <c r="C97" s="31" t="s">
        <v>34</v>
      </c>
      <c r="D97" s="31" t="s">
        <v>35</v>
      </c>
      <c r="E97" s="31" t="s">
        <v>12</v>
      </c>
      <c r="F97" s="40">
        <v>21280</v>
      </c>
      <c r="G97" s="40">
        <v>15580</v>
      </c>
      <c r="H97" s="40">
        <v>5700</v>
      </c>
      <c r="I97" s="31">
        <v>27</v>
      </c>
      <c r="J97" t="s">
        <v>36</v>
      </c>
      <c r="L97" t="str">
        <f t="shared" si="1"/>
        <v>45419</v>
      </c>
    </row>
    <row r="98" spans="1:12" x14ac:dyDescent="0.3">
      <c r="A98" s="34">
        <v>45419</v>
      </c>
      <c r="B98" s="31" t="s">
        <v>113</v>
      </c>
      <c r="C98" s="31" t="s">
        <v>34</v>
      </c>
      <c r="D98" s="31" t="s">
        <v>35</v>
      </c>
      <c r="E98" s="31" t="s">
        <v>12</v>
      </c>
      <c r="F98" s="40">
        <v>23620</v>
      </c>
      <c r="G98" s="40">
        <v>13960</v>
      </c>
      <c r="H98" s="40">
        <v>9660</v>
      </c>
      <c r="I98" s="31">
        <v>27</v>
      </c>
      <c r="J98" t="s">
        <v>36</v>
      </c>
      <c r="L98" t="str">
        <f t="shared" si="1"/>
        <v>45419</v>
      </c>
    </row>
    <row r="99" spans="1:12" x14ac:dyDescent="0.3">
      <c r="A99" s="34">
        <v>45419</v>
      </c>
      <c r="B99" s="31" t="s">
        <v>91</v>
      </c>
      <c r="C99" s="31" t="s">
        <v>34</v>
      </c>
      <c r="D99" s="31" t="s">
        <v>35</v>
      </c>
      <c r="E99" s="31" t="s">
        <v>12</v>
      </c>
      <c r="F99" s="40">
        <v>20120</v>
      </c>
      <c r="G99" s="40">
        <v>13740</v>
      </c>
      <c r="H99" s="40">
        <v>6380</v>
      </c>
      <c r="I99" s="31">
        <v>16</v>
      </c>
      <c r="J99" t="s">
        <v>36</v>
      </c>
      <c r="L99" t="str">
        <f t="shared" si="1"/>
        <v>45419</v>
      </c>
    </row>
    <row r="100" spans="1:12" x14ac:dyDescent="0.3">
      <c r="A100" s="34">
        <v>45419</v>
      </c>
      <c r="B100" s="31" t="s">
        <v>93</v>
      </c>
      <c r="C100" s="31" t="s">
        <v>34</v>
      </c>
      <c r="D100" s="31" t="s">
        <v>35</v>
      </c>
      <c r="E100" s="31" t="s">
        <v>12</v>
      </c>
      <c r="F100" s="40">
        <v>19580</v>
      </c>
      <c r="G100" s="40">
        <v>13180</v>
      </c>
      <c r="H100" s="40">
        <v>6400</v>
      </c>
      <c r="I100" s="31">
        <v>14</v>
      </c>
      <c r="J100" t="s">
        <v>36</v>
      </c>
      <c r="L100" t="str">
        <f t="shared" si="1"/>
        <v>45419</v>
      </c>
    </row>
    <row r="101" spans="1:12" x14ac:dyDescent="0.3">
      <c r="A101" s="34">
        <v>45419</v>
      </c>
      <c r="B101" s="31" t="s">
        <v>80</v>
      </c>
      <c r="C101" s="31" t="s">
        <v>34</v>
      </c>
      <c r="D101" s="31" t="s">
        <v>35</v>
      </c>
      <c r="E101" s="31" t="s">
        <v>12</v>
      </c>
      <c r="F101" s="40">
        <v>13740</v>
      </c>
      <c r="G101" s="40">
        <v>8220</v>
      </c>
      <c r="H101" s="40">
        <v>5520</v>
      </c>
      <c r="I101" s="31">
        <v>8</v>
      </c>
      <c r="J101" t="s">
        <v>36</v>
      </c>
      <c r="L101" t="str">
        <f t="shared" si="1"/>
        <v>45419</v>
      </c>
    </row>
    <row r="102" spans="1:12" x14ac:dyDescent="0.3">
      <c r="A102" s="34">
        <v>45419</v>
      </c>
      <c r="B102" s="31" t="s">
        <v>113</v>
      </c>
      <c r="C102" s="31" t="s">
        <v>34</v>
      </c>
      <c r="D102" s="31" t="s">
        <v>35</v>
      </c>
      <c r="E102" s="31" t="s">
        <v>12</v>
      </c>
      <c r="F102" s="40">
        <v>22560</v>
      </c>
      <c r="G102" s="40">
        <v>13980</v>
      </c>
      <c r="H102" s="40">
        <v>8580</v>
      </c>
      <c r="I102" s="31">
        <v>27</v>
      </c>
      <c r="J102" t="s">
        <v>36</v>
      </c>
      <c r="L102" t="str">
        <f t="shared" si="1"/>
        <v>45419</v>
      </c>
    </row>
    <row r="103" spans="1:12" x14ac:dyDescent="0.3">
      <c r="A103" s="34">
        <v>45419</v>
      </c>
      <c r="B103" s="31" t="s">
        <v>104</v>
      </c>
      <c r="C103" s="31" t="s">
        <v>34</v>
      </c>
      <c r="D103" s="31" t="s">
        <v>35</v>
      </c>
      <c r="E103" s="31" t="s">
        <v>12</v>
      </c>
      <c r="F103" s="40">
        <v>18760</v>
      </c>
      <c r="G103" s="40">
        <v>11360</v>
      </c>
      <c r="H103" s="40">
        <v>7400</v>
      </c>
      <c r="I103" s="31">
        <v>27</v>
      </c>
      <c r="J103" t="s">
        <v>36</v>
      </c>
      <c r="L103" t="str">
        <f t="shared" si="1"/>
        <v>45419</v>
      </c>
    </row>
    <row r="104" spans="1:12" x14ac:dyDescent="0.3">
      <c r="A104" s="34">
        <v>45419</v>
      </c>
      <c r="B104" s="31" t="s">
        <v>99</v>
      </c>
      <c r="C104" s="31" t="s">
        <v>34</v>
      </c>
      <c r="D104" s="31" t="s">
        <v>35</v>
      </c>
      <c r="E104" s="31" t="s">
        <v>12</v>
      </c>
      <c r="F104" s="40">
        <v>28000</v>
      </c>
      <c r="G104" s="40">
        <v>15560</v>
      </c>
      <c r="H104" s="40">
        <v>12440</v>
      </c>
      <c r="I104" s="31">
        <v>27</v>
      </c>
      <c r="J104" t="s">
        <v>36</v>
      </c>
      <c r="L104" t="str">
        <f t="shared" si="1"/>
        <v>45419</v>
      </c>
    </row>
    <row r="105" spans="1:12" x14ac:dyDescent="0.3">
      <c r="A105" s="34">
        <v>45419</v>
      </c>
      <c r="B105" s="31" t="s">
        <v>114</v>
      </c>
      <c r="C105" s="31" t="s">
        <v>34</v>
      </c>
      <c r="D105" s="31" t="s">
        <v>35</v>
      </c>
      <c r="E105" s="31" t="s">
        <v>12</v>
      </c>
      <c r="F105" s="40">
        <v>11120</v>
      </c>
      <c r="G105" s="40">
        <v>5520</v>
      </c>
      <c r="H105" s="40">
        <v>5600</v>
      </c>
      <c r="I105" s="31">
        <v>8</v>
      </c>
      <c r="J105" t="s">
        <v>36</v>
      </c>
      <c r="L105" t="str">
        <f t="shared" si="1"/>
        <v>45419</v>
      </c>
    </row>
    <row r="106" spans="1:12" x14ac:dyDescent="0.3">
      <c r="A106" s="34">
        <v>45420</v>
      </c>
      <c r="B106" s="31" t="s">
        <v>113</v>
      </c>
      <c r="C106" s="31" t="s">
        <v>34</v>
      </c>
      <c r="D106" s="31" t="s">
        <v>35</v>
      </c>
      <c r="E106" s="31" t="s">
        <v>12</v>
      </c>
      <c r="F106" s="40">
        <v>22580</v>
      </c>
      <c r="G106" s="40">
        <v>13840</v>
      </c>
      <c r="H106" s="40">
        <v>8740</v>
      </c>
      <c r="I106" s="31">
        <v>27</v>
      </c>
      <c r="J106" t="s">
        <v>36</v>
      </c>
      <c r="L106" t="str">
        <f t="shared" si="1"/>
        <v>45420</v>
      </c>
    </row>
    <row r="107" spans="1:12" x14ac:dyDescent="0.3">
      <c r="A107" s="34">
        <v>45420</v>
      </c>
      <c r="B107" s="31" t="s">
        <v>66</v>
      </c>
      <c r="C107" s="31" t="s">
        <v>34</v>
      </c>
      <c r="D107" s="31" t="s">
        <v>35</v>
      </c>
      <c r="E107" s="31" t="s">
        <v>12</v>
      </c>
      <c r="F107" s="40">
        <v>21880</v>
      </c>
      <c r="G107" s="40">
        <v>15740</v>
      </c>
      <c r="H107" s="40">
        <v>6140</v>
      </c>
      <c r="I107" s="31">
        <v>22</v>
      </c>
      <c r="J107" t="s">
        <v>36</v>
      </c>
      <c r="L107" t="str">
        <f t="shared" si="1"/>
        <v>45420</v>
      </c>
    </row>
    <row r="108" spans="1:12" x14ac:dyDescent="0.3">
      <c r="A108" s="34">
        <v>45420</v>
      </c>
      <c r="B108" s="31" t="s">
        <v>77</v>
      </c>
      <c r="C108" s="31" t="s">
        <v>34</v>
      </c>
      <c r="D108" s="31" t="s">
        <v>35</v>
      </c>
      <c r="E108" s="31" t="s">
        <v>12</v>
      </c>
      <c r="F108" s="40">
        <v>18940</v>
      </c>
      <c r="G108" s="40">
        <v>12080</v>
      </c>
      <c r="H108" s="40">
        <v>6860</v>
      </c>
      <c r="I108" s="31">
        <v>16</v>
      </c>
      <c r="J108" t="s">
        <v>36</v>
      </c>
      <c r="L108" t="str">
        <f t="shared" si="1"/>
        <v>45420</v>
      </c>
    </row>
    <row r="109" spans="1:12" x14ac:dyDescent="0.3">
      <c r="A109" s="34">
        <v>45420</v>
      </c>
      <c r="B109" s="31" t="s">
        <v>67</v>
      </c>
      <c r="C109" s="31" t="s">
        <v>34</v>
      </c>
      <c r="D109" s="31" t="s">
        <v>35</v>
      </c>
      <c r="E109" s="31" t="s">
        <v>12</v>
      </c>
      <c r="F109" s="40">
        <v>19180</v>
      </c>
      <c r="G109" s="40">
        <v>12140</v>
      </c>
      <c r="H109" s="40">
        <v>7040</v>
      </c>
      <c r="I109" s="31">
        <v>16</v>
      </c>
      <c r="J109" t="s">
        <v>36</v>
      </c>
      <c r="L109" t="str">
        <f t="shared" si="1"/>
        <v>45420</v>
      </c>
    </row>
    <row r="110" spans="1:12" x14ac:dyDescent="0.3">
      <c r="A110" s="34">
        <v>45420</v>
      </c>
      <c r="B110" s="31" t="s">
        <v>99</v>
      </c>
      <c r="C110" s="31" t="s">
        <v>34</v>
      </c>
      <c r="D110" s="31" t="s">
        <v>35</v>
      </c>
      <c r="E110" s="31" t="s">
        <v>12</v>
      </c>
      <c r="F110" s="40">
        <v>24020</v>
      </c>
      <c r="G110" s="40">
        <v>15680</v>
      </c>
      <c r="H110" s="40">
        <v>8340</v>
      </c>
      <c r="I110" s="31">
        <v>27</v>
      </c>
      <c r="J110" t="s">
        <v>36</v>
      </c>
      <c r="L110" t="str">
        <f t="shared" si="1"/>
        <v>45420</v>
      </c>
    </row>
    <row r="111" spans="1:12" x14ac:dyDescent="0.3">
      <c r="A111" s="34">
        <v>45420</v>
      </c>
      <c r="B111" s="31" t="s">
        <v>69</v>
      </c>
      <c r="C111" s="31" t="s">
        <v>34</v>
      </c>
      <c r="D111" s="31" t="s">
        <v>35</v>
      </c>
      <c r="E111" s="31" t="s">
        <v>12</v>
      </c>
      <c r="F111" s="40">
        <v>20940</v>
      </c>
      <c r="G111" s="40">
        <v>12560</v>
      </c>
      <c r="H111" s="40">
        <v>8380</v>
      </c>
      <c r="I111" s="31">
        <v>16</v>
      </c>
      <c r="J111" t="s">
        <v>36</v>
      </c>
      <c r="L111" t="str">
        <f t="shared" si="1"/>
        <v>45420</v>
      </c>
    </row>
    <row r="112" spans="1:12" x14ac:dyDescent="0.3">
      <c r="A112" s="34">
        <v>45420</v>
      </c>
      <c r="B112" s="31" t="s">
        <v>75</v>
      </c>
      <c r="C112" s="31" t="s">
        <v>34</v>
      </c>
      <c r="D112" s="31" t="s">
        <v>35</v>
      </c>
      <c r="E112" s="31" t="s">
        <v>12</v>
      </c>
      <c r="F112" s="40">
        <v>23760</v>
      </c>
      <c r="G112" s="40">
        <v>15140</v>
      </c>
      <c r="H112" s="40">
        <v>8620</v>
      </c>
      <c r="I112" s="31">
        <v>27</v>
      </c>
      <c r="J112" t="s">
        <v>36</v>
      </c>
      <c r="L112" t="str">
        <f t="shared" si="1"/>
        <v>45420</v>
      </c>
    </row>
    <row r="113" spans="1:12" x14ac:dyDescent="0.3">
      <c r="A113" s="34">
        <v>45420</v>
      </c>
      <c r="B113" s="31" t="s">
        <v>102</v>
      </c>
      <c r="C113" s="31" t="s">
        <v>34</v>
      </c>
      <c r="D113" s="31" t="s">
        <v>35</v>
      </c>
      <c r="E113" s="31" t="s">
        <v>12</v>
      </c>
      <c r="F113" s="40">
        <v>12740</v>
      </c>
      <c r="G113" s="40">
        <v>8640</v>
      </c>
      <c r="H113" s="40">
        <v>4100</v>
      </c>
      <c r="I113" s="31">
        <v>8</v>
      </c>
      <c r="J113" t="s">
        <v>36</v>
      </c>
      <c r="L113" t="str">
        <f t="shared" si="1"/>
        <v>45420</v>
      </c>
    </row>
    <row r="114" spans="1:12" x14ac:dyDescent="0.3">
      <c r="A114" s="34">
        <v>45420</v>
      </c>
      <c r="B114" s="31" t="s">
        <v>68</v>
      </c>
      <c r="C114" s="31" t="s">
        <v>34</v>
      </c>
      <c r="D114" s="31" t="s">
        <v>35</v>
      </c>
      <c r="E114" s="31" t="s">
        <v>12</v>
      </c>
      <c r="F114" s="40">
        <v>23100</v>
      </c>
      <c r="G114" s="40">
        <v>14300</v>
      </c>
      <c r="H114" s="40">
        <v>8800</v>
      </c>
      <c r="I114" s="31">
        <v>18</v>
      </c>
      <c r="J114" t="s">
        <v>36</v>
      </c>
      <c r="L114" t="str">
        <f t="shared" si="1"/>
        <v>45420</v>
      </c>
    </row>
    <row r="115" spans="1:12" x14ac:dyDescent="0.3">
      <c r="A115" s="34">
        <v>45420</v>
      </c>
      <c r="B115" s="31" t="s">
        <v>99</v>
      </c>
      <c r="C115" s="31" t="s">
        <v>34</v>
      </c>
      <c r="D115" s="31" t="s">
        <v>35</v>
      </c>
      <c r="E115" s="31" t="s">
        <v>12</v>
      </c>
      <c r="F115" s="40">
        <v>24100</v>
      </c>
      <c r="G115" s="40">
        <v>15560</v>
      </c>
      <c r="H115" s="40">
        <v>8540</v>
      </c>
      <c r="I115" s="31">
        <v>27</v>
      </c>
      <c r="J115" t="s">
        <v>36</v>
      </c>
      <c r="L115" t="str">
        <f t="shared" si="1"/>
        <v>45420</v>
      </c>
    </row>
    <row r="116" spans="1:12" x14ac:dyDescent="0.3">
      <c r="A116" s="34">
        <v>45420</v>
      </c>
      <c r="B116" s="31" t="s">
        <v>93</v>
      </c>
      <c r="C116" s="31" t="s">
        <v>34</v>
      </c>
      <c r="D116" s="31" t="s">
        <v>35</v>
      </c>
      <c r="E116" s="31" t="s">
        <v>12</v>
      </c>
      <c r="F116" s="40">
        <v>21120</v>
      </c>
      <c r="G116" s="40">
        <v>13200</v>
      </c>
      <c r="H116" s="40">
        <v>7920</v>
      </c>
      <c r="I116" s="31">
        <v>14</v>
      </c>
      <c r="J116" t="s">
        <v>36</v>
      </c>
      <c r="L116" t="str">
        <f t="shared" si="1"/>
        <v>45420</v>
      </c>
    </row>
    <row r="117" spans="1:12" x14ac:dyDescent="0.3">
      <c r="A117" s="34">
        <v>45420</v>
      </c>
      <c r="B117" s="31" t="s">
        <v>87</v>
      </c>
      <c r="C117" s="31" t="s">
        <v>34</v>
      </c>
      <c r="D117" s="31" t="s">
        <v>35</v>
      </c>
      <c r="E117" s="31" t="s">
        <v>12</v>
      </c>
      <c r="F117" s="40">
        <v>23260</v>
      </c>
      <c r="G117" s="40">
        <v>15620</v>
      </c>
      <c r="H117" s="40">
        <v>7640</v>
      </c>
      <c r="I117" s="31">
        <v>22</v>
      </c>
      <c r="J117" t="s">
        <v>36</v>
      </c>
      <c r="L117" t="str">
        <f t="shared" si="1"/>
        <v>45420</v>
      </c>
    </row>
    <row r="118" spans="1:12" x14ac:dyDescent="0.3">
      <c r="A118" s="34">
        <v>45420</v>
      </c>
      <c r="B118" s="31" t="s">
        <v>89</v>
      </c>
      <c r="C118" s="31" t="s">
        <v>34</v>
      </c>
      <c r="D118" s="31" t="s">
        <v>35</v>
      </c>
      <c r="E118" s="31" t="s">
        <v>12</v>
      </c>
      <c r="F118" s="40">
        <v>21560</v>
      </c>
      <c r="G118" s="40">
        <v>13640</v>
      </c>
      <c r="H118" s="40">
        <v>7920</v>
      </c>
      <c r="I118" s="31">
        <v>16</v>
      </c>
      <c r="J118" t="s">
        <v>36</v>
      </c>
      <c r="L118" t="str">
        <f t="shared" si="1"/>
        <v>45420</v>
      </c>
    </row>
    <row r="119" spans="1:12" x14ac:dyDescent="0.3">
      <c r="A119" s="34">
        <v>45421</v>
      </c>
      <c r="B119" s="31" t="s">
        <v>67</v>
      </c>
      <c r="C119" s="31" t="s">
        <v>34</v>
      </c>
      <c r="D119" s="31" t="s">
        <v>35</v>
      </c>
      <c r="E119" s="31" t="s">
        <v>12</v>
      </c>
      <c r="F119" s="40">
        <v>19480</v>
      </c>
      <c r="G119" s="40">
        <v>12100</v>
      </c>
      <c r="H119" s="40">
        <v>7380</v>
      </c>
      <c r="I119" s="31">
        <v>16</v>
      </c>
      <c r="J119" t="s">
        <v>36</v>
      </c>
      <c r="L119" t="str">
        <f t="shared" si="1"/>
        <v>45421</v>
      </c>
    </row>
    <row r="120" spans="1:12" x14ac:dyDescent="0.3">
      <c r="A120" s="34">
        <v>45421</v>
      </c>
      <c r="B120" s="31" t="s">
        <v>113</v>
      </c>
      <c r="C120" s="31" t="s">
        <v>34</v>
      </c>
      <c r="D120" s="31" t="s">
        <v>35</v>
      </c>
      <c r="E120" s="31" t="s">
        <v>12</v>
      </c>
      <c r="F120" s="40">
        <v>18160</v>
      </c>
      <c r="G120" s="40">
        <v>13660</v>
      </c>
      <c r="H120" s="40">
        <v>4500</v>
      </c>
      <c r="I120" s="31">
        <v>20</v>
      </c>
      <c r="J120" t="s">
        <v>36</v>
      </c>
      <c r="L120" t="str">
        <f t="shared" si="1"/>
        <v>45421</v>
      </c>
    </row>
    <row r="121" spans="1:12" x14ac:dyDescent="0.3">
      <c r="A121" s="34">
        <v>45421</v>
      </c>
      <c r="B121" s="31" t="s">
        <v>77</v>
      </c>
      <c r="C121" s="31" t="s">
        <v>34</v>
      </c>
      <c r="D121" s="31" t="s">
        <v>35</v>
      </c>
      <c r="E121" s="31" t="s">
        <v>12</v>
      </c>
      <c r="F121" s="40">
        <v>17300</v>
      </c>
      <c r="G121" s="40">
        <v>12060</v>
      </c>
      <c r="H121" s="40">
        <v>5240</v>
      </c>
      <c r="I121" s="31">
        <v>16</v>
      </c>
      <c r="J121" t="s">
        <v>36</v>
      </c>
      <c r="L121" t="str">
        <f t="shared" si="1"/>
        <v>45421</v>
      </c>
    </row>
    <row r="122" spans="1:12" x14ac:dyDescent="0.3">
      <c r="A122" s="34">
        <v>45421</v>
      </c>
      <c r="B122" s="31" t="s">
        <v>66</v>
      </c>
      <c r="C122" s="31" t="s">
        <v>34</v>
      </c>
      <c r="D122" s="31" t="s">
        <v>35</v>
      </c>
      <c r="E122" s="31" t="s">
        <v>12</v>
      </c>
      <c r="F122" s="40">
        <v>24420</v>
      </c>
      <c r="G122" s="40">
        <v>15640</v>
      </c>
      <c r="H122" s="40">
        <v>8780</v>
      </c>
      <c r="I122" s="31">
        <v>22</v>
      </c>
      <c r="J122" t="s">
        <v>36</v>
      </c>
      <c r="L122" t="str">
        <f t="shared" si="1"/>
        <v>45421</v>
      </c>
    </row>
    <row r="123" spans="1:12" x14ac:dyDescent="0.3">
      <c r="A123" s="34">
        <v>45421</v>
      </c>
      <c r="B123" s="31" t="s">
        <v>65</v>
      </c>
      <c r="C123" s="31" t="s">
        <v>34</v>
      </c>
      <c r="D123" s="31" t="s">
        <v>35</v>
      </c>
      <c r="E123" s="31" t="s">
        <v>12</v>
      </c>
      <c r="F123" s="40">
        <v>20380</v>
      </c>
      <c r="G123" s="40">
        <v>15780</v>
      </c>
      <c r="H123" s="40">
        <v>4600</v>
      </c>
      <c r="I123" s="31">
        <v>27</v>
      </c>
      <c r="J123" t="s">
        <v>36</v>
      </c>
      <c r="L123" t="str">
        <f t="shared" si="1"/>
        <v>45421</v>
      </c>
    </row>
    <row r="124" spans="1:12" x14ac:dyDescent="0.3">
      <c r="A124" s="34">
        <v>45421</v>
      </c>
      <c r="B124" s="31" t="s">
        <v>89</v>
      </c>
      <c r="C124" s="31" t="s">
        <v>34</v>
      </c>
      <c r="D124" s="31" t="s">
        <v>35</v>
      </c>
      <c r="E124" s="31" t="s">
        <v>12</v>
      </c>
      <c r="F124" s="40">
        <v>21720</v>
      </c>
      <c r="G124" s="40">
        <v>13760</v>
      </c>
      <c r="H124" s="40">
        <v>7960</v>
      </c>
      <c r="I124" s="31">
        <v>16</v>
      </c>
      <c r="J124" t="s">
        <v>36</v>
      </c>
      <c r="L124" t="str">
        <f t="shared" si="1"/>
        <v>45421</v>
      </c>
    </row>
    <row r="125" spans="1:12" x14ac:dyDescent="0.3">
      <c r="A125" s="34">
        <v>45421</v>
      </c>
      <c r="B125" s="31" t="s">
        <v>69</v>
      </c>
      <c r="C125" s="31" t="s">
        <v>34</v>
      </c>
      <c r="D125" s="31" t="s">
        <v>35</v>
      </c>
      <c r="E125" s="31" t="s">
        <v>12</v>
      </c>
      <c r="F125" s="40">
        <v>19520</v>
      </c>
      <c r="G125" s="40">
        <v>12600</v>
      </c>
      <c r="H125" s="40">
        <v>6920</v>
      </c>
      <c r="I125" s="31">
        <v>16</v>
      </c>
      <c r="J125" t="s">
        <v>36</v>
      </c>
      <c r="L125" t="str">
        <f t="shared" si="1"/>
        <v>45421</v>
      </c>
    </row>
    <row r="126" spans="1:12" x14ac:dyDescent="0.3">
      <c r="A126" s="34">
        <v>45421</v>
      </c>
      <c r="B126" s="31" t="s">
        <v>88</v>
      </c>
      <c r="C126" s="31" t="s">
        <v>34</v>
      </c>
      <c r="D126" s="31" t="s">
        <v>35</v>
      </c>
      <c r="E126" s="31" t="s">
        <v>12</v>
      </c>
      <c r="F126" s="40">
        <v>30920</v>
      </c>
      <c r="G126" s="40">
        <v>15740</v>
      </c>
      <c r="H126" s="40">
        <v>15180</v>
      </c>
      <c r="I126" s="31">
        <v>27</v>
      </c>
      <c r="J126" t="s">
        <v>36</v>
      </c>
      <c r="L126" t="str">
        <f t="shared" si="1"/>
        <v>45421</v>
      </c>
    </row>
    <row r="127" spans="1:12" x14ac:dyDescent="0.3">
      <c r="A127" s="34">
        <v>45421</v>
      </c>
      <c r="B127" s="31" t="s">
        <v>68</v>
      </c>
      <c r="C127" s="31" t="s">
        <v>34</v>
      </c>
      <c r="D127" s="31" t="s">
        <v>35</v>
      </c>
      <c r="E127" s="31" t="s">
        <v>12</v>
      </c>
      <c r="F127" s="40">
        <v>20820</v>
      </c>
      <c r="G127" s="40">
        <v>14220</v>
      </c>
      <c r="H127" s="40">
        <v>6600</v>
      </c>
      <c r="I127" s="31">
        <v>16</v>
      </c>
      <c r="J127" t="s">
        <v>36</v>
      </c>
      <c r="L127" t="str">
        <f t="shared" si="1"/>
        <v>45421</v>
      </c>
    </row>
    <row r="128" spans="1:12" x14ac:dyDescent="0.3">
      <c r="A128" s="34">
        <v>45421</v>
      </c>
      <c r="B128" s="31" t="s">
        <v>65</v>
      </c>
      <c r="C128" s="31" t="s">
        <v>34</v>
      </c>
      <c r="D128" s="31" t="s">
        <v>35</v>
      </c>
      <c r="E128" s="31" t="s">
        <v>12</v>
      </c>
      <c r="F128" s="40">
        <v>23000</v>
      </c>
      <c r="G128" s="40">
        <v>15500</v>
      </c>
      <c r="H128" s="40">
        <v>7500</v>
      </c>
      <c r="I128" s="31">
        <v>27</v>
      </c>
      <c r="J128" t="s">
        <v>36</v>
      </c>
      <c r="L128" t="str">
        <f t="shared" si="1"/>
        <v>45421</v>
      </c>
    </row>
    <row r="129" spans="1:12" x14ac:dyDescent="0.3">
      <c r="A129" s="34">
        <v>45421</v>
      </c>
      <c r="B129" s="31" t="s">
        <v>108</v>
      </c>
      <c r="C129" s="31" t="s">
        <v>34</v>
      </c>
      <c r="D129" s="31" t="s">
        <v>35</v>
      </c>
      <c r="E129" s="31" t="s">
        <v>12</v>
      </c>
      <c r="F129" s="40">
        <v>12400</v>
      </c>
      <c r="G129" s="40">
        <v>8320</v>
      </c>
      <c r="H129" s="40">
        <v>4080</v>
      </c>
      <c r="I129" s="31">
        <v>8</v>
      </c>
      <c r="J129" t="s">
        <v>36</v>
      </c>
      <c r="L129" t="str">
        <f t="shared" si="1"/>
        <v>45421</v>
      </c>
    </row>
    <row r="130" spans="1:12" x14ac:dyDescent="0.3">
      <c r="A130" s="34">
        <v>45421</v>
      </c>
      <c r="B130" s="31" t="s">
        <v>104</v>
      </c>
      <c r="C130" s="31" t="s">
        <v>34</v>
      </c>
      <c r="D130" s="31" t="s">
        <v>35</v>
      </c>
      <c r="E130" s="31" t="s">
        <v>12</v>
      </c>
      <c r="F130" s="40">
        <v>20400</v>
      </c>
      <c r="G130" s="40">
        <v>11480</v>
      </c>
      <c r="H130" s="40">
        <v>8920</v>
      </c>
      <c r="I130" s="31">
        <v>27</v>
      </c>
      <c r="J130" t="s">
        <v>36</v>
      </c>
      <c r="L130" t="str">
        <f t="shared" ref="L130:L193" si="2">LEFT(A130,10)</f>
        <v>45421</v>
      </c>
    </row>
    <row r="131" spans="1:12" x14ac:dyDescent="0.3">
      <c r="A131" s="34">
        <v>45421</v>
      </c>
      <c r="B131" s="31" t="s">
        <v>81</v>
      </c>
      <c r="C131" s="31" t="s">
        <v>34</v>
      </c>
      <c r="D131" s="31" t="s">
        <v>35</v>
      </c>
      <c r="E131" s="31" t="s">
        <v>12</v>
      </c>
      <c r="F131" s="40">
        <v>21760</v>
      </c>
      <c r="G131" s="40">
        <v>15640</v>
      </c>
      <c r="H131" s="40">
        <v>6120</v>
      </c>
      <c r="I131" s="31">
        <v>27</v>
      </c>
      <c r="J131" t="s">
        <v>36</v>
      </c>
      <c r="L131" t="str">
        <f t="shared" si="2"/>
        <v>45421</v>
      </c>
    </row>
    <row r="132" spans="1:12" x14ac:dyDescent="0.3">
      <c r="A132" s="34">
        <v>45421</v>
      </c>
      <c r="B132" s="31" t="s">
        <v>109</v>
      </c>
      <c r="C132" s="31" t="s">
        <v>34</v>
      </c>
      <c r="D132" s="31" t="s">
        <v>35</v>
      </c>
      <c r="E132" s="31" t="s">
        <v>12</v>
      </c>
      <c r="F132" s="40">
        <v>17680</v>
      </c>
      <c r="G132" s="40">
        <v>11680</v>
      </c>
      <c r="H132" s="40">
        <v>6000</v>
      </c>
      <c r="I132" s="31">
        <v>14</v>
      </c>
      <c r="J132" t="s">
        <v>36</v>
      </c>
      <c r="L132" t="str">
        <f t="shared" si="2"/>
        <v>45421</v>
      </c>
    </row>
    <row r="133" spans="1:12" x14ac:dyDescent="0.3">
      <c r="A133" s="34">
        <v>45421</v>
      </c>
      <c r="B133" s="31" t="s">
        <v>104</v>
      </c>
      <c r="C133" s="31" t="s">
        <v>34</v>
      </c>
      <c r="D133" s="31" t="s">
        <v>35</v>
      </c>
      <c r="E133" s="31" t="s">
        <v>12</v>
      </c>
      <c r="F133" s="40">
        <v>14300</v>
      </c>
      <c r="G133" s="40">
        <v>11340</v>
      </c>
      <c r="H133" s="40">
        <v>2960</v>
      </c>
      <c r="I133" s="31">
        <v>27</v>
      </c>
      <c r="J133" t="s">
        <v>36</v>
      </c>
      <c r="L133" t="str">
        <f t="shared" si="2"/>
        <v>45421</v>
      </c>
    </row>
    <row r="134" spans="1:12" x14ac:dyDescent="0.3">
      <c r="A134" s="34">
        <v>45422</v>
      </c>
      <c r="B134" s="31" t="s">
        <v>66</v>
      </c>
      <c r="C134" s="31" t="s">
        <v>34</v>
      </c>
      <c r="D134" s="31" t="s">
        <v>35</v>
      </c>
      <c r="E134" s="31" t="s">
        <v>12</v>
      </c>
      <c r="F134" s="40">
        <v>21960</v>
      </c>
      <c r="G134" s="40">
        <v>15720</v>
      </c>
      <c r="H134" s="40">
        <v>6240</v>
      </c>
      <c r="I134" s="31">
        <v>22</v>
      </c>
      <c r="J134" t="s">
        <v>36</v>
      </c>
      <c r="L134" t="str">
        <f t="shared" si="2"/>
        <v>45422</v>
      </c>
    </row>
    <row r="135" spans="1:12" x14ac:dyDescent="0.3">
      <c r="A135" s="34">
        <v>45422</v>
      </c>
      <c r="B135" s="31" t="s">
        <v>67</v>
      </c>
      <c r="C135" s="31" t="s">
        <v>34</v>
      </c>
      <c r="D135" s="31" t="s">
        <v>35</v>
      </c>
      <c r="E135" s="31" t="s">
        <v>12</v>
      </c>
      <c r="F135" s="40">
        <v>19580</v>
      </c>
      <c r="G135" s="40">
        <v>12100</v>
      </c>
      <c r="H135" s="40">
        <v>7480</v>
      </c>
      <c r="I135" s="31">
        <v>16</v>
      </c>
      <c r="J135" t="s">
        <v>36</v>
      </c>
      <c r="L135" t="str">
        <f t="shared" si="2"/>
        <v>45422</v>
      </c>
    </row>
    <row r="136" spans="1:12" x14ac:dyDescent="0.3">
      <c r="A136" s="34">
        <v>45422</v>
      </c>
      <c r="B136" s="31" t="s">
        <v>77</v>
      </c>
      <c r="C136" s="31" t="s">
        <v>34</v>
      </c>
      <c r="D136" s="31" t="s">
        <v>35</v>
      </c>
      <c r="E136" s="31" t="s">
        <v>12</v>
      </c>
      <c r="F136" s="40">
        <v>19880</v>
      </c>
      <c r="G136" s="40">
        <v>12060</v>
      </c>
      <c r="H136" s="40">
        <v>7820</v>
      </c>
      <c r="I136" s="31">
        <v>16</v>
      </c>
      <c r="J136" t="s">
        <v>36</v>
      </c>
      <c r="L136" t="str">
        <f t="shared" si="2"/>
        <v>45422</v>
      </c>
    </row>
    <row r="137" spans="1:12" x14ac:dyDescent="0.3">
      <c r="A137" s="34">
        <v>45422</v>
      </c>
      <c r="B137" s="31" t="s">
        <v>65</v>
      </c>
      <c r="C137" s="31" t="s">
        <v>34</v>
      </c>
      <c r="D137" s="31" t="s">
        <v>35</v>
      </c>
      <c r="E137" s="31" t="s">
        <v>12</v>
      </c>
      <c r="F137" s="40">
        <v>20120</v>
      </c>
      <c r="G137" s="40">
        <v>15920</v>
      </c>
      <c r="H137" s="40">
        <v>4200</v>
      </c>
      <c r="I137" s="31">
        <v>27</v>
      </c>
      <c r="J137" t="s">
        <v>36</v>
      </c>
      <c r="L137" t="str">
        <f t="shared" si="2"/>
        <v>45422</v>
      </c>
    </row>
    <row r="138" spans="1:12" x14ac:dyDescent="0.3">
      <c r="A138" s="34">
        <v>45422</v>
      </c>
      <c r="B138" s="31" t="s">
        <v>102</v>
      </c>
      <c r="C138" s="31" t="s">
        <v>34</v>
      </c>
      <c r="D138" s="31" t="s">
        <v>35</v>
      </c>
      <c r="E138" s="31" t="s">
        <v>12</v>
      </c>
      <c r="F138" s="40">
        <v>12580</v>
      </c>
      <c r="G138" s="40">
        <v>8680</v>
      </c>
      <c r="H138" s="40">
        <v>3900</v>
      </c>
      <c r="I138" s="31">
        <v>14</v>
      </c>
      <c r="J138" t="s">
        <v>36</v>
      </c>
      <c r="L138" t="str">
        <f t="shared" si="2"/>
        <v>45422</v>
      </c>
    </row>
    <row r="139" spans="1:12" x14ac:dyDescent="0.3">
      <c r="A139" s="34">
        <v>45422</v>
      </c>
      <c r="B139" s="31" t="s">
        <v>81</v>
      </c>
      <c r="C139" s="31" t="s">
        <v>34</v>
      </c>
      <c r="D139" s="31" t="s">
        <v>35</v>
      </c>
      <c r="E139" s="31" t="s">
        <v>12</v>
      </c>
      <c r="F139" s="40">
        <v>22500</v>
      </c>
      <c r="G139" s="40">
        <v>15820</v>
      </c>
      <c r="H139" s="40">
        <v>6680</v>
      </c>
      <c r="I139" s="31">
        <v>27</v>
      </c>
      <c r="J139" t="s">
        <v>36</v>
      </c>
      <c r="L139" t="str">
        <f t="shared" si="2"/>
        <v>45422</v>
      </c>
    </row>
    <row r="140" spans="1:12" x14ac:dyDescent="0.3">
      <c r="A140" s="34">
        <v>45422</v>
      </c>
      <c r="B140" s="31" t="s">
        <v>80</v>
      </c>
      <c r="C140" s="31" t="s">
        <v>34</v>
      </c>
      <c r="D140" s="31" t="s">
        <v>35</v>
      </c>
      <c r="E140" s="31" t="s">
        <v>12</v>
      </c>
      <c r="F140" s="40">
        <v>13100</v>
      </c>
      <c r="G140" s="40">
        <v>8300</v>
      </c>
      <c r="H140" s="40">
        <v>4800</v>
      </c>
      <c r="I140" s="31">
        <v>8</v>
      </c>
      <c r="J140" t="s">
        <v>36</v>
      </c>
      <c r="L140" t="str">
        <f t="shared" si="2"/>
        <v>45422</v>
      </c>
    </row>
    <row r="141" spans="1:12" x14ac:dyDescent="0.3">
      <c r="A141" s="34">
        <v>45422</v>
      </c>
      <c r="B141" s="31" t="s">
        <v>68</v>
      </c>
      <c r="C141" s="31" t="s">
        <v>34</v>
      </c>
      <c r="D141" s="31" t="s">
        <v>35</v>
      </c>
      <c r="E141" s="31" t="s">
        <v>12</v>
      </c>
      <c r="F141" s="40">
        <v>21920</v>
      </c>
      <c r="G141" s="40">
        <v>14300</v>
      </c>
      <c r="H141" s="40">
        <v>7620</v>
      </c>
      <c r="I141" s="31">
        <v>16</v>
      </c>
      <c r="J141" t="s">
        <v>36</v>
      </c>
      <c r="L141" t="str">
        <f t="shared" si="2"/>
        <v>45422</v>
      </c>
    </row>
    <row r="142" spans="1:12" x14ac:dyDescent="0.3">
      <c r="A142" s="34">
        <v>45422</v>
      </c>
      <c r="B142" s="31" t="s">
        <v>100</v>
      </c>
      <c r="C142" s="31" t="s">
        <v>34</v>
      </c>
      <c r="D142" s="31" t="s">
        <v>35</v>
      </c>
      <c r="E142" s="31" t="s">
        <v>12</v>
      </c>
      <c r="F142" s="40">
        <v>20680</v>
      </c>
      <c r="G142" s="40">
        <v>13780</v>
      </c>
      <c r="H142" s="40">
        <v>6900</v>
      </c>
      <c r="I142" s="31">
        <v>16</v>
      </c>
      <c r="J142" t="s">
        <v>36</v>
      </c>
      <c r="L142" t="str">
        <f t="shared" si="2"/>
        <v>45422</v>
      </c>
    </row>
    <row r="143" spans="1:12" x14ac:dyDescent="0.3">
      <c r="A143" s="34">
        <v>45422</v>
      </c>
      <c r="B143" s="31" t="s">
        <v>92</v>
      </c>
      <c r="C143" s="31" t="s">
        <v>34</v>
      </c>
      <c r="D143" s="31" t="s">
        <v>35</v>
      </c>
      <c r="E143" s="31" t="s">
        <v>12</v>
      </c>
      <c r="F143" s="40">
        <v>9700</v>
      </c>
      <c r="G143" s="40">
        <v>7180</v>
      </c>
      <c r="H143" s="40">
        <v>2520</v>
      </c>
      <c r="I143" s="31">
        <v>8</v>
      </c>
      <c r="J143" t="s">
        <v>36</v>
      </c>
      <c r="L143" t="str">
        <f t="shared" si="2"/>
        <v>45422</v>
      </c>
    </row>
    <row r="144" spans="1:12" x14ac:dyDescent="0.3">
      <c r="A144" s="34">
        <v>45422</v>
      </c>
      <c r="B144" s="31" t="s">
        <v>81</v>
      </c>
      <c r="C144" s="31" t="s">
        <v>34</v>
      </c>
      <c r="D144" s="31" t="s">
        <v>35</v>
      </c>
      <c r="E144" s="31" t="s">
        <v>12</v>
      </c>
      <c r="F144" s="40">
        <v>26520</v>
      </c>
      <c r="G144" s="40">
        <v>15860</v>
      </c>
      <c r="H144" s="40">
        <v>10660</v>
      </c>
      <c r="I144" s="31">
        <v>27</v>
      </c>
      <c r="J144" t="s">
        <v>36</v>
      </c>
      <c r="L144" t="str">
        <f t="shared" si="2"/>
        <v>45422</v>
      </c>
    </row>
    <row r="145" spans="1:12" x14ac:dyDescent="0.3">
      <c r="A145" s="34">
        <v>45422</v>
      </c>
      <c r="B145" s="31" t="s">
        <v>89</v>
      </c>
      <c r="C145" s="31" t="s">
        <v>34</v>
      </c>
      <c r="D145" s="31" t="s">
        <v>35</v>
      </c>
      <c r="E145" s="31" t="s">
        <v>12</v>
      </c>
      <c r="F145" s="40">
        <v>22760</v>
      </c>
      <c r="G145" s="40">
        <v>13800</v>
      </c>
      <c r="H145" s="40">
        <v>8960</v>
      </c>
      <c r="I145" s="31">
        <v>16</v>
      </c>
      <c r="J145" t="s">
        <v>36</v>
      </c>
      <c r="L145" t="str">
        <f t="shared" si="2"/>
        <v>45422</v>
      </c>
    </row>
    <row r="146" spans="1:12" x14ac:dyDescent="0.3">
      <c r="A146" s="34">
        <v>45422</v>
      </c>
      <c r="B146" s="31" t="s">
        <v>103</v>
      </c>
      <c r="C146" s="31" t="s">
        <v>34</v>
      </c>
      <c r="D146" s="31" t="s">
        <v>35</v>
      </c>
      <c r="E146" s="31" t="s">
        <v>12</v>
      </c>
      <c r="F146" s="40">
        <v>20280</v>
      </c>
      <c r="G146" s="40">
        <v>13760</v>
      </c>
      <c r="H146" s="40">
        <v>6520</v>
      </c>
      <c r="I146" s="31">
        <v>14</v>
      </c>
      <c r="J146" t="s">
        <v>36</v>
      </c>
      <c r="L146" t="str">
        <f t="shared" si="2"/>
        <v>45422</v>
      </c>
    </row>
    <row r="147" spans="1:12" x14ac:dyDescent="0.3">
      <c r="A147" s="34">
        <v>45422</v>
      </c>
      <c r="B147" s="31" t="s">
        <v>89</v>
      </c>
      <c r="C147" s="31" t="s">
        <v>34</v>
      </c>
      <c r="D147" s="31" t="s">
        <v>35</v>
      </c>
      <c r="E147" s="31" t="s">
        <v>12</v>
      </c>
      <c r="F147" s="40">
        <v>20400</v>
      </c>
      <c r="G147" s="40">
        <v>13720</v>
      </c>
      <c r="H147" s="40">
        <v>6680</v>
      </c>
      <c r="I147" s="31">
        <v>16</v>
      </c>
      <c r="J147" t="s">
        <v>36</v>
      </c>
      <c r="L147" t="str">
        <f t="shared" si="2"/>
        <v>45422</v>
      </c>
    </row>
    <row r="148" spans="1:12" x14ac:dyDescent="0.3">
      <c r="A148" s="34">
        <v>45422</v>
      </c>
      <c r="B148" s="31" t="s">
        <v>87</v>
      </c>
      <c r="C148" s="31" t="s">
        <v>34</v>
      </c>
      <c r="D148" s="31" t="s">
        <v>35</v>
      </c>
      <c r="E148" s="31" t="s">
        <v>12</v>
      </c>
      <c r="F148" s="40">
        <v>23440</v>
      </c>
      <c r="G148" s="40">
        <v>15480</v>
      </c>
      <c r="H148" s="40">
        <v>7960</v>
      </c>
      <c r="I148" s="31">
        <v>22</v>
      </c>
      <c r="J148" t="s">
        <v>36</v>
      </c>
      <c r="L148" t="str">
        <f t="shared" si="2"/>
        <v>45422</v>
      </c>
    </row>
    <row r="149" spans="1:12" x14ac:dyDescent="0.3">
      <c r="A149" s="34">
        <v>45423</v>
      </c>
      <c r="B149" s="31" t="s">
        <v>83</v>
      </c>
      <c r="C149" s="31" t="s">
        <v>34</v>
      </c>
      <c r="D149" s="31" t="s">
        <v>35</v>
      </c>
      <c r="E149" s="31" t="s">
        <v>12</v>
      </c>
      <c r="F149" s="40">
        <v>13800</v>
      </c>
      <c r="G149" s="40">
        <v>8840</v>
      </c>
      <c r="H149" s="40">
        <v>4960</v>
      </c>
      <c r="I149" s="31">
        <v>8</v>
      </c>
      <c r="J149" t="s">
        <v>36</v>
      </c>
      <c r="L149" t="str">
        <f t="shared" si="2"/>
        <v>45423</v>
      </c>
    </row>
    <row r="150" spans="1:12" x14ac:dyDescent="0.3">
      <c r="A150" s="34">
        <v>45423</v>
      </c>
      <c r="B150" s="31" t="s">
        <v>118</v>
      </c>
      <c r="C150" s="31" t="s">
        <v>34</v>
      </c>
      <c r="D150" s="31" t="s">
        <v>35</v>
      </c>
      <c r="E150" s="31" t="s">
        <v>12</v>
      </c>
      <c r="F150" s="40">
        <v>9240</v>
      </c>
      <c r="G150" s="40">
        <v>5300</v>
      </c>
      <c r="H150" s="40">
        <v>3940</v>
      </c>
      <c r="I150" s="31">
        <v>8</v>
      </c>
      <c r="J150" t="s">
        <v>36</v>
      </c>
      <c r="L150" t="str">
        <f t="shared" si="2"/>
        <v>45423</v>
      </c>
    </row>
    <row r="151" spans="1:12" x14ac:dyDescent="0.3">
      <c r="A151" s="34">
        <v>45423</v>
      </c>
      <c r="B151" s="31" t="s">
        <v>66</v>
      </c>
      <c r="C151" s="31" t="s">
        <v>34</v>
      </c>
      <c r="D151" s="31" t="s">
        <v>35</v>
      </c>
      <c r="E151" s="31" t="s">
        <v>12</v>
      </c>
      <c r="F151" s="40">
        <v>25940</v>
      </c>
      <c r="G151" s="40">
        <v>15660</v>
      </c>
      <c r="H151" s="40">
        <v>10280</v>
      </c>
      <c r="I151" s="31">
        <v>22</v>
      </c>
      <c r="J151" t="s">
        <v>36</v>
      </c>
      <c r="L151" t="str">
        <f t="shared" si="2"/>
        <v>45423</v>
      </c>
    </row>
    <row r="152" spans="1:12" x14ac:dyDescent="0.3">
      <c r="A152" s="34">
        <v>45423</v>
      </c>
      <c r="B152" s="31" t="s">
        <v>65</v>
      </c>
      <c r="C152" s="31" t="s">
        <v>34</v>
      </c>
      <c r="D152" s="31" t="s">
        <v>35</v>
      </c>
      <c r="E152" s="31" t="s">
        <v>12</v>
      </c>
      <c r="F152" s="40">
        <v>20420</v>
      </c>
      <c r="G152" s="40">
        <v>15640</v>
      </c>
      <c r="H152" s="40">
        <v>4780</v>
      </c>
      <c r="I152" s="31">
        <v>27</v>
      </c>
      <c r="J152" t="s">
        <v>36</v>
      </c>
      <c r="L152" t="str">
        <f t="shared" si="2"/>
        <v>45423</v>
      </c>
    </row>
    <row r="153" spans="1:12" x14ac:dyDescent="0.3">
      <c r="A153" s="34">
        <v>45423</v>
      </c>
      <c r="B153" s="31" t="s">
        <v>67</v>
      </c>
      <c r="C153" s="31" t="s">
        <v>34</v>
      </c>
      <c r="D153" s="31" t="s">
        <v>35</v>
      </c>
      <c r="E153" s="31" t="s">
        <v>12</v>
      </c>
      <c r="F153" s="40">
        <v>20160</v>
      </c>
      <c r="G153" s="40">
        <v>12140</v>
      </c>
      <c r="H153" s="40">
        <v>8020</v>
      </c>
      <c r="I153" s="31">
        <v>16</v>
      </c>
      <c r="J153" t="s">
        <v>36</v>
      </c>
      <c r="L153" t="str">
        <f t="shared" si="2"/>
        <v>45423</v>
      </c>
    </row>
    <row r="154" spans="1:12" x14ac:dyDescent="0.3">
      <c r="A154" s="34">
        <v>45423</v>
      </c>
      <c r="B154" s="31" t="s">
        <v>76</v>
      </c>
      <c r="C154" s="31" t="s">
        <v>34</v>
      </c>
      <c r="D154" s="31" t="s">
        <v>35</v>
      </c>
      <c r="E154" s="31" t="s">
        <v>12</v>
      </c>
      <c r="F154" s="40">
        <v>20040</v>
      </c>
      <c r="G154" s="40">
        <v>16420</v>
      </c>
      <c r="H154" s="40">
        <v>3620</v>
      </c>
      <c r="I154" s="31">
        <v>20</v>
      </c>
      <c r="J154" t="s">
        <v>36</v>
      </c>
      <c r="L154" t="str">
        <f t="shared" si="2"/>
        <v>45423</v>
      </c>
    </row>
    <row r="155" spans="1:12" x14ac:dyDescent="0.3">
      <c r="A155" s="34">
        <v>45423</v>
      </c>
      <c r="B155" s="31" t="s">
        <v>77</v>
      </c>
      <c r="C155" s="31" t="s">
        <v>34</v>
      </c>
      <c r="D155" s="31" t="s">
        <v>35</v>
      </c>
      <c r="E155" s="31" t="s">
        <v>12</v>
      </c>
      <c r="F155" s="40">
        <v>19200</v>
      </c>
      <c r="G155" s="40">
        <v>12060</v>
      </c>
      <c r="H155" s="40">
        <v>7140</v>
      </c>
      <c r="I155" s="31">
        <v>16</v>
      </c>
      <c r="J155" t="s">
        <v>36</v>
      </c>
      <c r="L155" t="str">
        <f t="shared" si="2"/>
        <v>45423</v>
      </c>
    </row>
    <row r="156" spans="1:12" x14ac:dyDescent="0.3">
      <c r="A156" s="34">
        <v>45423</v>
      </c>
      <c r="B156" s="31" t="s">
        <v>89</v>
      </c>
      <c r="C156" s="31" t="s">
        <v>34</v>
      </c>
      <c r="D156" s="31" t="s">
        <v>35</v>
      </c>
      <c r="E156" s="31" t="s">
        <v>12</v>
      </c>
      <c r="F156" s="40">
        <v>21720</v>
      </c>
      <c r="G156" s="40">
        <v>13660</v>
      </c>
      <c r="H156" s="40">
        <v>8060</v>
      </c>
      <c r="I156" s="31">
        <v>16</v>
      </c>
      <c r="J156" t="s">
        <v>36</v>
      </c>
      <c r="L156" t="str">
        <f t="shared" si="2"/>
        <v>45423</v>
      </c>
    </row>
    <row r="157" spans="1:12" x14ac:dyDescent="0.3">
      <c r="A157" s="34">
        <v>45423</v>
      </c>
      <c r="B157" s="31" t="s">
        <v>80</v>
      </c>
      <c r="C157" s="31" t="s">
        <v>34</v>
      </c>
      <c r="D157" s="31" t="s">
        <v>35</v>
      </c>
      <c r="E157" s="31" t="s">
        <v>12</v>
      </c>
      <c r="F157" s="40">
        <v>13300</v>
      </c>
      <c r="G157" s="40">
        <v>8340</v>
      </c>
      <c r="H157" s="40">
        <v>4960</v>
      </c>
      <c r="I157" s="31">
        <v>8</v>
      </c>
      <c r="J157" t="s">
        <v>36</v>
      </c>
      <c r="L157" t="str">
        <f t="shared" si="2"/>
        <v>45423</v>
      </c>
    </row>
    <row r="158" spans="1:12" x14ac:dyDescent="0.3">
      <c r="A158" s="34">
        <v>45423</v>
      </c>
      <c r="B158" s="31" t="s">
        <v>91</v>
      </c>
      <c r="C158" s="31" t="s">
        <v>34</v>
      </c>
      <c r="D158" s="31" t="s">
        <v>35</v>
      </c>
      <c r="E158" s="31" t="s">
        <v>12</v>
      </c>
      <c r="F158" s="40">
        <v>20540</v>
      </c>
      <c r="G158" s="40">
        <v>13720</v>
      </c>
      <c r="H158" s="40">
        <v>6820</v>
      </c>
      <c r="I158" s="31">
        <v>14</v>
      </c>
      <c r="J158" t="s">
        <v>36</v>
      </c>
      <c r="L158" t="str">
        <f t="shared" si="2"/>
        <v>45423</v>
      </c>
    </row>
    <row r="159" spans="1:12" x14ac:dyDescent="0.3">
      <c r="A159" s="34">
        <v>45423</v>
      </c>
      <c r="B159" s="31" t="s">
        <v>68</v>
      </c>
      <c r="C159" s="31" t="s">
        <v>34</v>
      </c>
      <c r="D159" s="31" t="s">
        <v>35</v>
      </c>
      <c r="E159" s="31" t="s">
        <v>12</v>
      </c>
      <c r="F159" s="40">
        <v>20640</v>
      </c>
      <c r="G159" s="40">
        <v>14220</v>
      </c>
      <c r="H159" s="40">
        <v>6420</v>
      </c>
      <c r="I159" s="31">
        <v>18</v>
      </c>
      <c r="J159" t="s">
        <v>36</v>
      </c>
      <c r="L159" t="str">
        <f t="shared" si="2"/>
        <v>45423</v>
      </c>
    </row>
    <row r="160" spans="1:12" x14ac:dyDescent="0.3">
      <c r="A160" s="34">
        <v>45423</v>
      </c>
      <c r="B160" s="31" t="s">
        <v>116</v>
      </c>
      <c r="C160" s="31" t="s">
        <v>34</v>
      </c>
      <c r="D160" s="31" t="s">
        <v>35</v>
      </c>
      <c r="E160" s="31" t="s">
        <v>12</v>
      </c>
      <c r="F160" s="40">
        <v>18740</v>
      </c>
      <c r="G160" s="40">
        <v>13280</v>
      </c>
      <c r="H160" s="40">
        <v>5460</v>
      </c>
      <c r="I160" s="31">
        <v>27</v>
      </c>
      <c r="J160" t="s">
        <v>36</v>
      </c>
      <c r="L160" t="str">
        <f t="shared" si="2"/>
        <v>45423</v>
      </c>
    </row>
    <row r="161" spans="1:12" x14ac:dyDescent="0.3">
      <c r="A161" s="34">
        <v>45423</v>
      </c>
      <c r="B161" s="31" t="s">
        <v>100</v>
      </c>
      <c r="C161" s="31" t="s">
        <v>34</v>
      </c>
      <c r="D161" s="31" t="s">
        <v>35</v>
      </c>
      <c r="E161" s="31" t="s">
        <v>12</v>
      </c>
      <c r="F161" s="40">
        <v>19020</v>
      </c>
      <c r="G161" s="40">
        <v>13740</v>
      </c>
      <c r="H161" s="40">
        <v>5280</v>
      </c>
      <c r="I161" s="31">
        <v>14</v>
      </c>
      <c r="J161" t="s">
        <v>36</v>
      </c>
      <c r="L161" t="str">
        <f t="shared" si="2"/>
        <v>45423</v>
      </c>
    </row>
    <row r="162" spans="1:12" x14ac:dyDescent="0.3">
      <c r="A162" s="34">
        <v>45423</v>
      </c>
      <c r="B162" s="31" t="s">
        <v>104</v>
      </c>
      <c r="C162" s="31" t="s">
        <v>34</v>
      </c>
      <c r="D162" s="31" t="s">
        <v>35</v>
      </c>
      <c r="E162" s="31" t="s">
        <v>12</v>
      </c>
      <c r="F162" s="40">
        <v>17080</v>
      </c>
      <c r="G162" s="40">
        <v>11380</v>
      </c>
      <c r="H162" s="40">
        <v>5700</v>
      </c>
      <c r="I162" s="31">
        <v>27</v>
      </c>
      <c r="J162" t="s">
        <v>36</v>
      </c>
      <c r="L162" t="str">
        <f t="shared" si="2"/>
        <v>45423</v>
      </c>
    </row>
    <row r="163" spans="1:12" x14ac:dyDescent="0.3">
      <c r="A163" s="34">
        <v>45423</v>
      </c>
      <c r="B163" s="31" t="s">
        <v>82</v>
      </c>
      <c r="C163" s="31" t="s">
        <v>34</v>
      </c>
      <c r="D163" s="31" t="s">
        <v>35</v>
      </c>
      <c r="E163" s="31" t="s">
        <v>12</v>
      </c>
      <c r="F163" s="40">
        <v>13280</v>
      </c>
      <c r="G163" s="40">
        <v>8660</v>
      </c>
      <c r="H163" s="40">
        <v>4620</v>
      </c>
      <c r="I163" s="31">
        <v>8</v>
      </c>
      <c r="J163" t="s">
        <v>36</v>
      </c>
      <c r="L163" t="str">
        <f t="shared" si="2"/>
        <v>45423</v>
      </c>
    </row>
    <row r="164" spans="1:12" x14ac:dyDescent="0.3">
      <c r="A164" s="34">
        <v>45423</v>
      </c>
      <c r="B164" s="31" t="s">
        <v>116</v>
      </c>
      <c r="C164" s="31" t="s">
        <v>34</v>
      </c>
      <c r="D164" s="31" t="s">
        <v>35</v>
      </c>
      <c r="E164" s="31" t="s">
        <v>12</v>
      </c>
      <c r="F164" s="40">
        <v>17720</v>
      </c>
      <c r="G164" s="40">
        <v>13260</v>
      </c>
      <c r="H164" s="40">
        <v>4460</v>
      </c>
      <c r="I164" s="31">
        <v>27</v>
      </c>
      <c r="J164" t="s">
        <v>36</v>
      </c>
      <c r="L164" t="str">
        <f t="shared" si="2"/>
        <v>45423</v>
      </c>
    </row>
    <row r="165" spans="1:12" x14ac:dyDescent="0.3">
      <c r="A165" s="34">
        <v>45423</v>
      </c>
      <c r="B165" s="31" t="s">
        <v>117</v>
      </c>
      <c r="C165" s="31" t="s">
        <v>34</v>
      </c>
      <c r="D165" s="31" t="s">
        <v>35</v>
      </c>
      <c r="E165" s="31" t="s">
        <v>12</v>
      </c>
      <c r="F165" s="40">
        <v>18120</v>
      </c>
      <c r="G165" s="40">
        <v>13700</v>
      </c>
      <c r="H165" s="40">
        <v>4420</v>
      </c>
      <c r="I165" s="31">
        <v>16</v>
      </c>
      <c r="J165" t="s">
        <v>36</v>
      </c>
      <c r="L165" t="str">
        <f t="shared" si="2"/>
        <v>45423</v>
      </c>
    </row>
    <row r="166" spans="1:12" x14ac:dyDescent="0.3">
      <c r="A166" s="34">
        <v>45423</v>
      </c>
      <c r="B166" s="31" t="s">
        <v>93</v>
      </c>
      <c r="C166" s="31" t="s">
        <v>34</v>
      </c>
      <c r="D166" s="31" t="s">
        <v>35</v>
      </c>
      <c r="E166" s="31" t="s">
        <v>12</v>
      </c>
      <c r="F166" s="40">
        <v>17420</v>
      </c>
      <c r="G166" s="40">
        <v>13080</v>
      </c>
      <c r="H166" s="40">
        <v>4340</v>
      </c>
      <c r="I166" s="31">
        <v>14</v>
      </c>
      <c r="J166" t="s">
        <v>36</v>
      </c>
      <c r="L166" t="str">
        <f t="shared" si="2"/>
        <v>45423</v>
      </c>
    </row>
    <row r="167" spans="1:12" x14ac:dyDescent="0.3">
      <c r="A167" s="34">
        <v>45424</v>
      </c>
      <c r="B167" s="31" t="s">
        <v>83</v>
      </c>
      <c r="C167" s="31" t="s">
        <v>34</v>
      </c>
      <c r="D167" s="31" t="s">
        <v>35</v>
      </c>
      <c r="E167" s="31" t="s">
        <v>12</v>
      </c>
      <c r="F167" s="40">
        <v>13320</v>
      </c>
      <c r="G167" s="40">
        <v>8800</v>
      </c>
      <c r="H167" s="40">
        <v>4520</v>
      </c>
      <c r="I167" s="31">
        <v>12</v>
      </c>
      <c r="J167" t="s">
        <v>36</v>
      </c>
      <c r="L167" t="str">
        <f t="shared" si="2"/>
        <v>45424</v>
      </c>
    </row>
    <row r="168" spans="1:12" x14ac:dyDescent="0.3">
      <c r="A168" s="34">
        <v>45424</v>
      </c>
      <c r="B168" s="31" t="s">
        <v>67</v>
      </c>
      <c r="C168" s="31" t="s">
        <v>34</v>
      </c>
      <c r="D168" s="31" t="s">
        <v>35</v>
      </c>
      <c r="E168" s="31" t="s">
        <v>12</v>
      </c>
      <c r="F168" s="40">
        <v>19480</v>
      </c>
      <c r="G168" s="40">
        <v>12100</v>
      </c>
      <c r="H168" s="40">
        <v>7380</v>
      </c>
      <c r="I168" s="31">
        <v>16</v>
      </c>
      <c r="J168" t="s">
        <v>36</v>
      </c>
      <c r="L168" t="str">
        <f t="shared" si="2"/>
        <v>45424</v>
      </c>
    </row>
    <row r="169" spans="1:12" x14ac:dyDescent="0.3">
      <c r="A169" s="34">
        <v>45424</v>
      </c>
      <c r="B169" s="31" t="s">
        <v>65</v>
      </c>
      <c r="C169" s="31" t="s">
        <v>34</v>
      </c>
      <c r="D169" s="31" t="s">
        <v>35</v>
      </c>
      <c r="E169" s="31" t="s">
        <v>12</v>
      </c>
      <c r="F169" s="40">
        <v>19920</v>
      </c>
      <c r="G169" s="40">
        <v>16240</v>
      </c>
      <c r="H169" s="40">
        <v>3680</v>
      </c>
      <c r="I169" s="31">
        <v>27</v>
      </c>
      <c r="J169" t="s">
        <v>36</v>
      </c>
      <c r="L169" t="str">
        <f t="shared" si="2"/>
        <v>45424</v>
      </c>
    </row>
    <row r="170" spans="1:12" x14ac:dyDescent="0.3">
      <c r="A170" s="34">
        <v>45424</v>
      </c>
      <c r="B170" s="31" t="s">
        <v>77</v>
      </c>
      <c r="C170" s="31" t="s">
        <v>34</v>
      </c>
      <c r="D170" s="31" t="s">
        <v>35</v>
      </c>
      <c r="E170" s="31" t="s">
        <v>12</v>
      </c>
      <c r="F170" s="40">
        <v>18660</v>
      </c>
      <c r="G170" s="40">
        <v>12060</v>
      </c>
      <c r="H170" s="40">
        <v>6600</v>
      </c>
      <c r="I170" s="31">
        <v>16</v>
      </c>
      <c r="J170" t="s">
        <v>36</v>
      </c>
      <c r="L170" t="str">
        <f t="shared" si="2"/>
        <v>45424</v>
      </c>
    </row>
    <row r="171" spans="1:12" x14ac:dyDescent="0.3">
      <c r="A171" s="34">
        <v>45424</v>
      </c>
      <c r="B171" s="31" t="s">
        <v>116</v>
      </c>
      <c r="C171" s="31" t="s">
        <v>34</v>
      </c>
      <c r="D171" s="31" t="s">
        <v>35</v>
      </c>
      <c r="E171" s="31" t="s">
        <v>12</v>
      </c>
      <c r="F171" s="40">
        <v>19300</v>
      </c>
      <c r="G171" s="40">
        <v>13400</v>
      </c>
      <c r="H171" s="40">
        <v>5900</v>
      </c>
      <c r="I171" s="31">
        <v>27</v>
      </c>
      <c r="J171" t="s">
        <v>36</v>
      </c>
      <c r="L171" t="str">
        <f t="shared" si="2"/>
        <v>45424</v>
      </c>
    </row>
    <row r="172" spans="1:12" x14ac:dyDescent="0.3">
      <c r="A172" s="34">
        <v>45424</v>
      </c>
      <c r="B172" s="31" t="s">
        <v>118</v>
      </c>
      <c r="C172" s="31" t="s">
        <v>34</v>
      </c>
      <c r="D172" s="31" t="s">
        <v>35</v>
      </c>
      <c r="E172" s="31" t="s">
        <v>12</v>
      </c>
      <c r="F172" s="40">
        <v>9480</v>
      </c>
      <c r="G172" s="40">
        <v>5620</v>
      </c>
      <c r="H172" s="40">
        <v>3860</v>
      </c>
      <c r="I172" s="31">
        <v>14</v>
      </c>
      <c r="J172" t="s">
        <v>36</v>
      </c>
      <c r="L172" t="str">
        <f t="shared" si="2"/>
        <v>45424</v>
      </c>
    </row>
    <row r="173" spans="1:12" x14ac:dyDescent="0.3">
      <c r="A173" s="34">
        <v>45424</v>
      </c>
      <c r="B173" s="31" t="s">
        <v>66</v>
      </c>
      <c r="C173" s="31" t="s">
        <v>34</v>
      </c>
      <c r="D173" s="31" t="s">
        <v>35</v>
      </c>
      <c r="E173" s="31" t="s">
        <v>12</v>
      </c>
      <c r="F173" s="40">
        <v>25460</v>
      </c>
      <c r="G173" s="40">
        <v>15460</v>
      </c>
      <c r="H173" s="40">
        <v>10000</v>
      </c>
      <c r="I173" s="31">
        <v>22</v>
      </c>
      <c r="J173" t="s">
        <v>36</v>
      </c>
      <c r="L173" t="str">
        <f t="shared" si="2"/>
        <v>45424</v>
      </c>
    </row>
    <row r="174" spans="1:12" x14ac:dyDescent="0.3">
      <c r="A174" s="34">
        <v>45424</v>
      </c>
      <c r="B174" s="31" t="s">
        <v>91</v>
      </c>
      <c r="C174" s="31" t="s">
        <v>34</v>
      </c>
      <c r="D174" s="31" t="s">
        <v>35</v>
      </c>
      <c r="E174" s="31" t="s">
        <v>12</v>
      </c>
      <c r="F174" s="40">
        <v>19300</v>
      </c>
      <c r="G174" s="40">
        <v>13660</v>
      </c>
      <c r="H174" s="40">
        <v>5640</v>
      </c>
      <c r="I174" s="31">
        <v>16</v>
      </c>
      <c r="J174" t="s">
        <v>36</v>
      </c>
      <c r="L174" t="str">
        <f t="shared" si="2"/>
        <v>45424</v>
      </c>
    </row>
    <row r="175" spans="1:12" x14ac:dyDescent="0.3">
      <c r="A175" s="34">
        <v>45424</v>
      </c>
      <c r="B175" s="31" t="s">
        <v>82</v>
      </c>
      <c r="C175" s="31" t="s">
        <v>34</v>
      </c>
      <c r="D175" s="31" t="s">
        <v>35</v>
      </c>
      <c r="E175" s="31" t="s">
        <v>12</v>
      </c>
      <c r="F175" s="40">
        <v>12480</v>
      </c>
      <c r="G175" s="40">
        <v>8640</v>
      </c>
      <c r="H175" s="40">
        <v>3840</v>
      </c>
      <c r="I175" s="31">
        <v>12</v>
      </c>
      <c r="J175" t="s">
        <v>36</v>
      </c>
      <c r="L175" t="str">
        <f t="shared" si="2"/>
        <v>45424</v>
      </c>
    </row>
    <row r="176" spans="1:12" x14ac:dyDescent="0.3">
      <c r="A176" s="34">
        <v>45424</v>
      </c>
      <c r="B176" s="31" t="s">
        <v>65</v>
      </c>
      <c r="C176" s="31" t="s">
        <v>34</v>
      </c>
      <c r="D176" s="31" t="s">
        <v>35</v>
      </c>
      <c r="E176" s="31" t="s">
        <v>12</v>
      </c>
      <c r="F176" s="40">
        <v>19760</v>
      </c>
      <c r="G176" s="40">
        <v>15860</v>
      </c>
      <c r="H176" s="40">
        <v>3900</v>
      </c>
      <c r="I176" s="31">
        <v>27</v>
      </c>
      <c r="J176" t="s">
        <v>36</v>
      </c>
      <c r="L176" t="str">
        <f t="shared" si="2"/>
        <v>45424</v>
      </c>
    </row>
    <row r="177" spans="1:12" x14ac:dyDescent="0.3">
      <c r="A177" s="34">
        <v>45424</v>
      </c>
      <c r="B177" s="31" t="s">
        <v>76</v>
      </c>
      <c r="C177" s="31" t="s">
        <v>34</v>
      </c>
      <c r="D177" s="31" t="s">
        <v>35</v>
      </c>
      <c r="E177" s="31" t="s">
        <v>12</v>
      </c>
      <c r="F177" s="40">
        <v>24280</v>
      </c>
      <c r="G177" s="40">
        <v>16340</v>
      </c>
      <c r="H177" s="40">
        <v>7940</v>
      </c>
      <c r="I177" s="31">
        <v>27</v>
      </c>
      <c r="J177" t="s">
        <v>36</v>
      </c>
      <c r="L177" t="str">
        <f t="shared" si="2"/>
        <v>45424</v>
      </c>
    </row>
    <row r="178" spans="1:12" x14ac:dyDescent="0.3">
      <c r="A178" s="34">
        <v>45424</v>
      </c>
      <c r="B178" s="31" t="s">
        <v>68</v>
      </c>
      <c r="C178" s="31" t="s">
        <v>34</v>
      </c>
      <c r="D178" s="31" t="s">
        <v>35</v>
      </c>
      <c r="E178" s="31" t="s">
        <v>12</v>
      </c>
      <c r="F178" s="40">
        <v>21200</v>
      </c>
      <c r="G178" s="40">
        <v>14280</v>
      </c>
      <c r="H178" s="40">
        <v>6920</v>
      </c>
      <c r="I178" s="31">
        <v>16</v>
      </c>
      <c r="J178" t="s">
        <v>36</v>
      </c>
      <c r="L178" t="str">
        <f t="shared" si="2"/>
        <v>45424</v>
      </c>
    </row>
    <row r="179" spans="1:12" x14ac:dyDescent="0.3">
      <c r="A179" s="34">
        <v>45424</v>
      </c>
      <c r="B179" s="31" t="s">
        <v>80</v>
      </c>
      <c r="C179" s="31" t="s">
        <v>34</v>
      </c>
      <c r="D179" s="31" t="s">
        <v>35</v>
      </c>
      <c r="E179" s="31" t="s">
        <v>12</v>
      </c>
      <c r="F179" s="40">
        <v>13060</v>
      </c>
      <c r="G179" s="40">
        <v>8240</v>
      </c>
      <c r="H179" s="40">
        <v>4820</v>
      </c>
      <c r="I179" s="31">
        <v>8</v>
      </c>
      <c r="J179" t="s">
        <v>36</v>
      </c>
      <c r="L179" t="str">
        <f t="shared" si="2"/>
        <v>45424</v>
      </c>
    </row>
    <row r="180" spans="1:12" x14ac:dyDescent="0.3">
      <c r="A180" s="34">
        <v>45424</v>
      </c>
      <c r="B180" s="31" t="s">
        <v>116</v>
      </c>
      <c r="C180" s="31" t="s">
        <v>34</v>
      </c>
      <c r="D180" s="31" t="s">
        <v>35</v>
      </c>
      <c r="E180" s="31" t="s">
        <v>12</v>
      </c>
      <c r="F180" s="40">
        <v>17320</v>
      </c>
      <c r="G180" s="40">
        <v>13120</v>
      </c>
      <c r="H180" s="40">
        <v>4200</v>
      </c>
      <c r="I180" s="31">
        <v>27</v>
      </c>
      <c r="J180" t="s">
        <v>36</v>
      </c>
      <c r="L180" t="str">
        <f t="shared" si="2"/>
        <v>45424</v>
      </c>
    </row>
    <row r="181" spans="1:12" x14ac:dyDescent="0.3">
      <c r="A181" s="34">
        <v>45424</v>
      </c>
      <c r="B181" s="31" t="s">
        <v>93</v>
      </c>
      <c r="C181" s="31" t="s">
        <v>34</v>
      </c>
      <c r="D181" s="31" t="s">
        <v>35</v>
      </c>
      <c r="E181" s="31" t="s">
        <v>12</v>
      </c>
      <c r="F181" s="40">
        <v>18760</v>
      </c>
      <c r="G181" s="40">
        <v>13120</v>
      </c>
      <c r="H181" s="40">
        <v>5640</v>
      </c>
      <c r="I181" s="31">
        <v>14</v>
      </c>
      <c r="J181" t="s">
        <v>36</v>
      </c>
      <c r="L181" t="str">
        <f t="shared" si="2"/>
        <v>45424</v>
      </c>
    </row>
    <row r="182" spans="1:12" x14ac:dyDescent="0.3">
      <c r="A182" s="34">
        <v>45424</v>
      </c>
      <c r="B182" s="31" t="s">
        <v>65</v>
      </c>
      <c r="C182" s="31" t="s">
        <v>34</v>
      </c>
      <c r="D182" s="31" t="s">
        <v>35</v>
      </c>
      <c r="E182" s="31" t="s">
        <v>12</v>
      </c>
      <c r="F182" s="40">
        <v>20300</v>
      </c>
      <c r="G182" s="40">
        <v>15840</v>
      </c>
      <c r="H182" s="40">
        <v>4460</v>
      </c>
      <c r="I182" s="31">
        <v>27</v>
      </c>
      <c r="J182" t="s">
        <v>36</v>
      </c>
      <c r="L182" t="str">
        <f t="shared" si="2"/>
        <v>45424</v>
      </c>
    </row>
    <row r="183" spans="1:12" x14ac:dyDescent="0.3">
      <c r="A183" s="34">
        <v>45424</v>
      </c>
      <c r="B183" s="31" t="s">
        <v>105</v>
      </c>
      <c r="C183" s="31" t="s">
        <v>34</v>
      </c>
      <c r="D183" s="31" t="s">
        <v>35</v>
      </c>
      <c r="E183" s="31" t="s">
        <v>12</v>
      </c>
      <c r="F183" s="40">
        <v>19340</v>
      </c>
      <c r="G183" s="40">
        <v>12380</v>
      </c>
      <c r="H183" s="40">
        <v>6960</v>
      </c>
      <c r="I183" s="31">
        <v>14</v>
      </c>
      <c r="J183" t="s">
        <v>36</v>
      </c>
      <c r="L183" t="str">
        <f t="shared" si="2"/>
        <v>45424</v>
      </c>
    </row>
    <row r="184" spans="1:12" x14ac:dyDescent="0.3">
      <c r="A184" s="34">
        <v>45424</v>
      </c>
      <c r="B184" s="31" t="s">
        <v>104</v>
      </c>
      <c r="C184" s="31" t="s">
        <v>34</v>
      </c>
      <c r="D184" s="31" t="s">
        <v>35</v>
      </c>
      <c r="E184" s="31" t="s">
        <v>12</v>
      </c>
      <c r="F184" s="40">
        <v>13060</v>
      </c>
      <c r="G184" s="40">
        <v>11440</v>
      </c>
      <c r="H184" s="40">
        <v>1620</v>
      </c>
      <c r="I184" s="31">
        <v>27</v>
      </c>
      <c r="J184" t="s">
        <v>36</v>
      </c>
      <c r="L184" t="str">
        <f t="shared" si="2"/>
        <v>45424</v>
      </c>
    </row>
    <row r="185" spans="1:12" x14ac:dyDescent="0.3">
      <c r="A185" s="34">
        <v>45425</v>
      </c>
      <c r="B185" s="31" t="s">
        <v>118</v>
      </c>
      <c r="C185" s="31" t="s">
        <v>34</v>
      </c>
      <c r="D185" s="31" t="s">
        <v>35</v>
      </c>
      <c r="E185" s="31" t="s">
        <v>12</v>
      </c>
      <c r="F185" s="40">
        <v>7080</v>
      </c>
      <c r="G185" s="40">
        <v>5540</v>
      </c>
      <c r="H185" s="40">
        <v>1540</v>
      </c>
      <c r="I185" s="31">
        <v>8</v>
      </c>
      <c r="J185" t="s">
        <v>36</v>
      </c>
      <c r="L185" t="str">
        <f t="shared" si="2"/>
        <v>45425</v>
      </c>
    </row>
    <row r="186" spans="1:12" x14ac:dyDescent="0.3">
      <c r="A186" s="34">
        <v>45425</v>
      </c>
      <c r="B186" s="31" t="s">
        <v>75</v>
      </c>
      <c r="C186" s="31" t="s">
        <v>34</v>
      </c>
      <c r="D186" s="31" t="s">
        <v>35</v>
      </c>
      <c r="E186" s="31" t="s">
        <v>12</v>
      </c>
      <c r="F186" s="40">
        <v>19880</v>
      </c>
      <c r="G186" s="40">
        <v>14840</v>
      </c>
      <c r="H186" s="40">
        <v>5040</v>
      </c>
      <c r="I186" s="31">
        <v>27</v>
      </c>
      <c r="J186" t="s">
        <v>36</v>
      </c>
      <c r="L186" t="str">
        <f t="shared" si="2"/>
        <v>45425</v>
      </c>
    </row>
    <row r="187" spans="1:12" x14ac:dyDescent="0.3">
      <c r="A187" s="34">
        <v>45425</v>
      </c>
      <c r="B187" s="31" t="s">
        <v>69</v>
      </c>
      <c r="C187" s="31" t="s">
        <v>34</v>
      </c>
      <c r="D187" s="31" t="s">
        <v>35</v>
      </c>
      <c r="E187" s="31" t="s">
        <v>12</v>
      </c>
      <c r="F187" s="40">
        <v>21180</v>
      </c>
      <c r="G187" s="40">
        <v>12540</v>
      </c>
      <c r="H187" s="40">
        <v>8640</v>
      </c>
      <c r="I187" s="31">
        <v>16</v>
      </c>
      <c r="J187" t="s">
        <v>36</v>
      </c>
      <c r="L187" t="str">
        <f t="shared" si="2"/>
        <v>45425</v>
      </c>
    </row>
    <row r="188" spans="1:12" x14ac:dyDescent="0.3">
      <c r="A188" s="34">
        <v>45425</v>
      </c>
      <c r="B188" s="31" t="s">
        <v>66</v>
      </c>
      <c r="C188" s="31" t="s">
        <v>34</v>
      </c>
      <c r="D188" s="31" t="s">
        <v>35</v>
      </c>
      <c r="E188" s="31" t="s">
        <v>12</v>
      </c>
      <c r="F188" s="40">
        <v>27460</v>
      </c>
      <c r="G188" s="40">
        <v>15720</v>
      </c>
      <c r="H188" s="40">
        <v>11740</v>
      </c>
      <c r="I188" s="31">
        <v>22</v>
      </c>
      <c r="J188" t="s">
        <v>36</v>
      </c>
      <c r="L188" t="str">
        <f t="shared" si="2"/>
        <v>45425</v>
      </c>
    </row>
    <row r="189" spans="1:12" x14ac:dyDescent="0.3">
      <c r="A189" s="34">
        <v>45425</v>
      </c>
      <c r="B189" s="31" t="s">
        <v>91</v>
      </c>
      <c r="C189" s="31" t="s">
        <v>34</v>
      </c>
      <c r="D189" s="31" t="s">
        <v>35</v>
      </c>
      <c r="E189" s="31" t="s">
        <v>12</v>
      </c>
      <c r="F189" s="40">
        <v>22200</v>
      </c>
      <c r="G189" s="40">
        <v>13700</v>
      </c>
      <c r="H189" s="40">
        <v>8500</v>
      </c>
      <c r="I189" s="31">
        <v>16</v>
      </c>
      <c r="J189" t="s">
        <v>36</v>
      </c>
      <c r="L189" t="str">
        <f t="shared" si="2"/>
        <v>45425</v>
      </c>
    </row>
    <row r="190" spans="1:12" x14ac:dyDescent="0.3">
      <c r="A190" s="34">
        <v>45425</v>
      </c>
      <c r="B190" s="31" t="s">
        <v>103</v>
      </c>
      <c r="C190" s="31" t="s">
        <v>34</v>
      </c>
      <c r="D190" s="31" t="s">
        <v>35</v>
      </c>
      <c r="E190" s="31" t="s">
        <v>12</v>
      </c>
      <c r="F190" s="40">
        <v>22580</v>
      </c>
      <c r="G190" s="40">
        <v>13800</v>
      </c>
      <c r="H190" s="40">
        <v>8780</v>
      </c>
      <c r="I190" s="31">
        <v>14</v>
      </c>
      <c r="J190" t="s">
        <v>36</v>
      </c>
      <c r="L190" t="str">
        <f t="shared" si="2"/>
        <v>45425</v>
      </c>
    </row>
    <row r="191" spans="1:12" x14ac:dyDescent="0.3">
      <c r="A191" s="34">
        <v>45425</v>
      </c>
      <c r="B191" s="31" t="s">
        <v>68</v>
      </c>
      <c r="C191" s="31" t="s">
        <v>34</v>
      </c>
      <c r="D191" s="31" t="s">
        <v>35</v>
      </c>
      <c r="E191" s="31" t="s">
        <v>12</v>
      </c>
      <c r="F191" s="40">
        <v>22540</v>
      </c>
      <c r="G191" s="40">
        <v>14300</v>
      </c>
      <c r="H191" s="40">
        <v>8240</v>
      </c>
      <c r="I191" s="31">
        <v>16</v>
      </c>
      <c r="J191" t="s">
        <v>36</v>
      </c>
      <c r="L191" t="str">
        <f t="shared" si="2"/>
        <v>45425</v>
      </c>
    </row>
    <row r="192" spans="1:12" x14ac:dyDescent="0.3">
      <c r="A192" s="34">
        <v>45425</v>
      </c>
      <c r="B192" s="31" t="s">
        <v>76</v>
      </c>
      <c r="C192" s="31" t="s">
        <v>34</v>
      </c>
      <c r="D192" s="31" t="s">
        <v>35</v>
      </c>
      <c r="E192" s="31" t="s">
        <v>12</v>
      </c>
      <c r="F192" s="40">
        <v>24380</v>
      </c>
      <c r="G192" s="40">
        <v>16040</v>
      </c>
      <c r="H192" s="40">
        <v>8340</v>
      </c>
      <c r="I192" s="31">
        <v>27</v>
      </c>
      <c r="J192" t="s">
        <v>36</v>
      </c>
      <c r="L192" t="str">
        <f t="shared" si="2"/>
        <v>45425</v>
      </c>
    </row>
    <row r="193" spans="1:12" x14ac:dyDescent="0.3">
      <c r="A193" s="34">
        <v>45425</v>
      </c>
      <c r="B193" s="31" t="s">
        <v>91</v>
      </c>
      <c r="C193" s="31" t="s">
        <v>34</v>
      </c>
      <c r="D193" s="31" t="s">
        <v>35</v>
      </c>
      <c r="E193" s="31" t="s">
        <v>12</v>
      </c>
      <c r="F193" s="40">
        <v>22200</v>
      </c>
      <c r="G193" s="40">
        <v>13680</v>
      </c>
      <c r="H193" s="40">
        <v>8520</v>
      </c>
      <c r="I193" s="31">
        <v>16</v>
      </c>
      <c r="J193" t="s">
        <v>36</v>
      </c>
      <c r="L193" t="str">
        <f t="shared" si="2"/>
        <v>45425</v>
      </c>
    </row>
    <row r="194" spans="1:12" x14ac:dyDescent="0.3">
      <c r="A194" s="34">
        <v>45425</v>
      </c>
      <c r="B194" s="31" t="s">
        <v>66</v>
      </c>
      <c r="C194" s="31" t="s">
        <v>34</v>
      </c>
      <c r="D194" s="31" t="s">
        <v>35</v>
      </c>
      <c r="E194" s="31" t="s">
        <v>12</v>
      </c>
      <c r="F194" s="40">
        <v>27320</v>
      </c>
      <c r="G194" s="40">
        <v>15620</v>
      </c>
      <c r="H194" s="40">
        <v>11700</v>
      </c>
      <c r="I194" s="31">
        <v>22</v>
      </c>
      <c r="J194" t="s">
        <v>36</v>
      </c>
      <c r="L194" t="str">
        <f t="shared" ref="L194:L256" si="3">LEFT(A194,10)</f>
        <v>45425</v>
      </c>
    </row>
    <row r="195" spans="1:12" x14ac:dyDescent="0.3">
      <c r="A195" s="34">
        <v>45425</v>
      </c>
      <c r="B195" s="31" t="s">
        <v>117</v>
      </c>
      <c r="C195" s="31" t="s">
        <v>34</v>
      </c>
      <c r="D195" s="31" t="s">
        <v>35</v>
      </c>
      <c r="E195" s="31" t="s">
        <v>12</v>
      </c>
      <c r="F195" s="40">
        <v>24200</v>
      </c>
      <c r="G195" s="40">
        <v>13620</v>
      </c>
      <c r="H195" s="40">
        <v>10580</v>
      </c>
      <c r="I195" s="31">
        <v>16</v>
      </c>
      <c r="J195" t="s">
        <v>36</v>
      </c>
      <c r="L195" t="str">
        <f t="shared" si="3"/>
        <v>45425</v>
      </c>
    </row>
    <row r="196" spans="1:12" x14ac:dyDescent="0.3">
      <c r="A196" s="34">
        <v>45426</v>
      </c>
      <c r="B196" s="31" t="s">
        <v>65</v>
      </c>
      <c r="C196" s="31" t="s">
        <v>34</v>
      </c>
      <c r="D196" s="31" t="s">
        <v>35</v>
      </c>
      <c r="E196" s="31" t="s">
        <v>12</v>
      </c>
      <c r="F196" s="40">
        <v>23020</v>
      </c>
      <c r="G196" s="40">
        <v>15540</v>
      </c>
      <c r="H196" s="40">
        <v>7480</v>
      </c>
      <c r="I196" s="31">
        <v>27</v>
      </c>
      <c r="J196" t="s">
        <v>36</v>
      </c>
      <c r="L196" t="str">
        <f t="shared" si="3"/>
        <v>45426</v>
      </c>
    </row>
    <row r="197" spans="1:12" x14ac:dyDescent="0.3">
      <c r="A197" s="34">
        <v>45426</v>
      </c>
      <c r="B197" s="31" t="s">
        <v>89</v>
      </c>
      <c r="C197" s="31" t="s">
        <v>34</v>
      </c>
      <c r="D197" s="31" t="s">
        <v>35</v>
      </c>
      <c r="E197" s="31" t="s">
        <v>12</v>
      </c>
      <c r="F197" s="40">
        <v>21980</v>
      </c>
      <c r="G197" s="40">
        <v>13800</v>
      </c>
      <c r="H197" s="40">
        <v>8180</v>
      </c>
      <c r="I197" s="31">
        <v>16</v>
      </c>
      <c r="J197" t="s">
        <v>36</v>
      </c>
      <c r="L197" t="str">
        <f t="shared" si="3"/>
        <v>45426</v>
      </c>
    </row>
    <row r="198" spans="1:12" x14ac:dyDescent="0.3">
      <c r="A198" s="34">
        <v>45426</v>
      </c>
      <c r="B198" s="31" t="s">
        <v>81</v>
      </c>
      <c r="C198" s="31" t="s">
        <v>34</v>
      </c>
      <c r="D198" s="31" t="s">
        <v>35</v>
      </c>
      <c r="E198" s="31" t="s">
        <v>12</v>
      </c>
      <c r="F198" s="40">
        <v>31160</v>
      </c>
      <c r="G198" s="40">
        <v>15680</v>
      </c>
      <c r="H198" s="40">
        <v>15480</v>
      </c>
      <c r="I198" s="31">
        <v>27</v>
      </c>
      <c r="J198" t="s">
        <v>36</v>
      </c>
      <c r="L198" t="str">
        <f t="shared" si="3"/>
        <v>45426</v>
      </c>
    </row>
    <row r="199" spans="1:12" x14ac:dyDescent="0.3">
      <c r="A199" s="34">
        <v>45426</v>
      </c>
      <c r="B199" s="31" t="s">
        <v>65</v>
      </c>
      <c r="C199" s="31" t="s">
        <v>34</v>
      </c>
      <c r="D199" s="31" t="s">
        <v>35</v>
      </c>
      <c r="E199" s="31" t="s">
        <v>12</v>
      </c>
      <c r="F199" s="40">
        <v>19100</v>
      </c>
      <c r="G199" s="40">
        <v>15780</v>
      </c>
      <c r="H199" s="40">
        <v>3320</v>
      </c>
      <c r="I199" s="31">
        <v>27</v>
      </c>
      <c r="J199" t="s">
        <v>36</v>
      </c>
      <c r="L199" t="str">
        <f t="shared" si="3"/>
        <v>45426</v>
      </c>
    </row>
    <row r="200" spans="1:12" x14ac:dyDescent="0.3">
      <c r="A200" s="34">
        <v>45426</v>
      </c>
      <c r="B200" s="31" t="s">
        <v>117</v>
      </c>
      <c r="C200" s="31" t="s">
        <v>34</v>
      </c>
      <c r="D200" s="31" t="s">
        <v>35</v>
      </c>
      <c r="E200" s="31" t="s">
        <v>12</v>
      </c>
      <c r="F200" s="40">
        <v>17580</v>
      </c>
      <c r="G200" s="40">
        <v>13820</v>
      </c>
      <c r="H200" s="40">
        <v>3760</v>
      </c>
      <c r="I200" s="31">
        <v>16</v>
      </c>
      <c r="J200" t="s">
        <v>36</v>
      </c>
      <c r="L200" t="str">
        <f t="shared" si="3"/>
        <v>45426</v>
      </c>
    </row>
    <row r="201" spans="1:12" x14ac:dyDescent="0.3">
      <c r="A201" s="34">
        <v>45426</v>
      </c>
      <c r="B201" s="31" t="s">
        <v>66</v>
      </c>
      <c r="C201" s="31" t="s">
        <v>34</v>
      </c>
      <c r="D201" s="31" t="s">
        <v>35</v>
      </c>
      <c r="E201" s="31" t="s">
        <v>12</v>
      </c>
      <c r="F201" s="40">
        <v>24700</v>
      </c>
      <c r="G201" s="40">
        <v>15660</v>
      </c>
      <c r="H201" s="40">
        <v>9040</v>
      </c>
      <c r="I201" s="31">
        <v>22</v>
      </c>
      <c r="J201" t="s">
        <v>36</v>
      </c>
      <c r="L201" t="str">
        <f t="shared" si="3"/>
        <v>45426</v>
      </c>
    </row>
    <row r="202" spans="1:12" x14ac:dyDescent="0.3">
      <c r="A202" s="34">
        <v>45426</v>
      </c>
      <c r="B202" s="31" t="s">
        <v>77</v>
      </c>
      <c r="C202" s="31" t="s">
        <v>34</v>
      </c>
      <c r="D202" s="31" t="s">
        <v>35</v>
      </c>
      <c r="E202" s="31" t="s">
        <v>12</v>
      </c>
      <c r="F202" s="40">
        <v>19720</v>
      </c>
      <c r="G202" s="40">
        <v>12040</v>
      </c>
      <c r="H202" s="40">
        <v>7680</v>
      </c>
      <c r="I202" s="31">
        <v>16</v>
      </c>
      <c r="J202" t="s">
        <v>36</v>
      </c>
      <c r="L202" t="str">
        <f t="shared" si="3"/>
        <v>45426</v>
      </c>
    </row>
    <row r="203" spans="1:12" x14ac:dyDescent="0.3">
      <c r="A203" s="34">
        <v>45426</v>
      </c>
      <c r="B203" s="31" t="s">
        <v>104</v>
      </c>
      <c r="C203" s="31" t="s">
        <v>34</v>
      </c>
      <c r="D203" s="31" t="s">
        <v>35</v>
      </c>
      <c r="E203" s="31" t="s">
        <v>12</v>
      </c>
      <c r="F203" s="40">
        <v>17080</v>
      </c>
      <c r="G203" s="40">
        <v>11360</v>
      </c>
      <c r="H203" s="40">
        <v>5720</v>
      </c>
      <c r="I203" s="31">
        <v>27</v>
      </c>
      <c r="J203" t="s">
        <v>36</v>
      </c>
      <c r="L203" t="str">
        <f t="shared" si="3"/>
        <v>45426</v>
      </c>
    </row>
    <row r="204" spans="1:12" x14ac:dyDescent="0.3">
      <c r="A204" s="34">
        <v>45426</v>
      </c>
      <c r="B204" s="31" t="s">
        <v>124</v>
      </c>
      <c r="C204" s="31" t="s">
        <v>34</v>
      </c>
      <c r="D204" s="31" t="s">
        <v>35</v>
      </c>
      <c r="E204" s="31" t="s">
        <v>12</v>
      </c>
      <c r="F204" s="40">
        <v>20000</v>
      </c>
      <c r="G204" s="40">
        <v>13340</v>
      </c>
      <c r="H204" s="40">
        <v>6660</v>
      </c>
      <c r="I204" s="31">
        <v>27</v>
      </c>
      <c r="J204" t="s">
        <v>36</v>
      </c>
      <c r="L204" t="str">
        <f t="shared" si="3"/>
        <v>45426</v>
      </c>
    </row>
    <row r="205" spans="1:12" x14ac:dyDescent="0.3">
      <c r="A205" s="34">
        <v>45426</v>
      </c>
      <c r="B205" s="31" t="s">
        <v>69</v>
      </c>
      <c r="C205" s="31" t="s">
        <v>34</v>
      </c>
      <c r="D205" s="31" t="s">
        <v>35</v>
      </c>
      <c r="E205" s="31" t="s">
        <v>12</v>
      </c>
      <c r="F205" s="40">
        <v>21600</v>
      </c>
      <c r="G205" s="40">
        <v>12580</v>
      </c>
      <c r="H205" s="40">
        <v>9020</v>
      </c>
      <c r="I205" s="31">
        <v>16</v>
      </c>
      <c r="J205" t="s">
        <v>36</v>
      </c>
      <c r="L205" t="str">
        <f t="shared" si="3"/>
        <v>45426</v>
      </c>
    </row>
    <row r="206" spans="1:12" x14ac:dyDescent="0.3">
      <c r="A206" s="34">
        <v>45426</v>
      </c>
      <c r="B206" s="31" t="s">
        <v>91</v>
      </c>
      <c r="C206" s="31" t="s">
        <v>34</v>
      </c>
      <c r="D206" s="31" t="s">
        <v>35</v>
      </c>
      <c r="E206" s="31" t="s">
        <v>12</v>
      </c>
      <c r="F206" s="40">
        <v>20860</v>
      </c>
      <c r="G206" s="40">
        <v>13600</v>
      </c>
      <c r="H206" s="40">
        <v>7260</v>
      </c>
      <c r="I206" s="31">
        <v>16</v>
      </c>
      <c r="J206" t="s">
        <v>36</v>
      </c>
      <c r="L206" t="str">
        <f t="shared" si="3"/>
        <v>45426</v>
      </c>
    </row>
    <row r="207" spans="1:12" x14ac:dyDescent="0.3">
      <c r="A207" s="34">
        <v>45426</v>
      </c>
      <c r="B207" s="31" t="s">
        <v>68</v>
      </c>
      <c r="C207" s="31" t="s">
        <v>34</v>
      </c>
      <c r="D207" s="31" t="s">
        <v>35</v>
      </c>
      <c r="E207" s="31" t="s">
        <v>12</v>
      </c>
      <c r="F207" s="40">
        <v>21640</v>
      </c>
      <c r="G207" s="40">
        <v>14220</v>
      </c>
      <c r="H207" s="40">
        <v>7420</v>
      </c>
      <c r="I207" s="31">
        <v>16</v>
      </c>
      <c r="J207" t="s">
        <v>36</v>
      </c>
      <c r="L207" t="str">
        <f t="shared" si="3"/>
        <v>45426</v>
      </c>
    </row>
    <row r="208" spans="1:12" x14ac:dyDescent="0.3">
      <c r="A208" s="34">
        <v>45426</v>
      </c>
      <c r="B208" s="31" t="s">
        <v>116</v>
      </c>
      <c r="C208" s="31" t="s">
        <v>34</v>
      </c>
      <c r="D208" s="31" t="s">
        <v>35</v>
      </c>
      <c r="E208" s="31" t="s">
        <v>12</v>
      </c>
      <c r="F208" s="40">
        <v>18340</v>
      </c>
      <c r="G208" s="40">
        <v>13080</v>
      </c>
      <c r="H208" s="40">
        <v>5260</v>
      </c>
      <c r="I208" s="31">
        <v>27</v>
      </c>
      <c r="J208" t="s">
        <v>36</v>
      </c>
      <c r="L208" t="str">
        <f t="shared" si="3"/>
        <v>45426</v>
      </c>
    </row>
    <row r="209" spans="1:12" x14ac:dyDescent="0.3">
      <c r="A209" s="34">
        <v>45426</v>
      </c>
      <c r="B209" s="31" t="s">
        <v>66</v>
      </c>
      <c r="C209" s="31" t="s">
        <v>34</v>
      </c>
      <c r="D209" s="31" t="s">
        <v>35</v>
      </c>
      <c r="E209" s="31" t="s">
        <v>12</v>
      </c>
      <c r="F209" s="40">
        <v>25080</v>
      </c>
      <c r="G209" s="40">
        <v>15560</v>
      </c>
      <c r="H209" s="40">
        <v>9520</v>
      </c>
      <c r="I209" s="31">
        <v>16</v>
      </c>
      <c r="J209" t="s">
        <v>36</v>
      </c>
      <c r="L209" t="str">
        <f t="shared" si="3"/>
        <v>45426</v>
      </c>
    </row>
    <row r="210" spans="1:12" x14ac:dyDescent="0.3">
      <c r="A210" s="34">
        <v>45413</v>
      </c>
      <c r="B210" s="31" t="s">
        <v>71</v>
      </c>
      <c r="C210" s="31" t="s">
        <v>36</v>
      </c>
      <c r="D210" s="31" t="s">
        <v>35</v>
      </c>
      <c r="E210" s="31" t="s">
        <v>12</v>
      </c>
      <c r="F210" s="40">
        <v>13520</v>
      </c>
      <c r="G210" s="40">
        <v>10000</v>
      </c>
      <c r="H210" s="40">
        <v>3520</v>
      </c>
      <c r="I210" s="31">
        <v>12</v>
      </c>
      <c r="J210" t="s">
        <v>37</v>
      </c>
      <c r="L210" t="str">
        <f t="shared" si="3"/>
        <v>45413</v>
      </c>
    </row>
    <row r="211" spans="1:12" x14ac:dyDescent="0.3">
      <c r="A211" s="34">
        <v>45413</v>
      </c>
      <c r="B211" s="31" t="s">
        <v>72</v>
      </c>
      <c r="C211" s="31" t="s">
        <v>36</v>
      </c>
      <c r="D211" s="31" t="s">
        <v>35</v>
      </c>
      <c r="E211" s="31" t="s">
        <v>12</v>
      </c>
      <c r="F211" s="40">
        <v>13700</v>
      </c>
      <c r="G211" s="40">
        <v>9600</v>
      </c>
      <c r="H211" s="40">
        <v>4100</v>
      </c>
      <c r="I211" s="31">
        <v>12</v>
      </c>
      <c r="J211" t="s">
        <v>37</v>
      </c>
      <c r="L211" t="str">
        <f t="shared" si="3"/>
        <v>45413</v>
      </c>
    </row>
    <row r="212" spans="1:12" x14ac:dyDescent="0.3">
      <c r="A212" s="34">
        <v>45413</v>
      </c>
      <c r="B212" s="31" t="s">
        <v>70</v>
      </c>
      <c r="C212" s="31" t="s">
        <v>36</v>
      </c>
      <c r="D212" s="31" t="s">
        <v>35</v>
      </c>
      <c r="E212" s="31" t="s">
        <v>12</v>
      </c>
      <c r="F212" s="40">
        <v>20080</v>
      </c>
      <c r="G212" s="40">
        <v>13440</v>
      </c>
      <c r="H212" s="40">
        <v>6640</v>
      </c>
      <c r="I212" s="31">
        <v>12</v>
      </c>
      <c r="J212" t="s">
        <v>37</v>
      </c>
      <c r="L212" t="str">
        <f t="shared" si="3"/>
        <v>45413</v>
      </c>
    </row>
    <row r="213" spans="1:12" x14ac:dyDescent="0.3">
      <c r="A213" s="34">
        <v>45413</v>
      </c>
      <c r="B213" s="31" t="s">
        <v>71</v>
      </c>
      <c r="C213" s="31" t="s">
        <v>36</v>
      </c>
      <c r="D213" s="31" t="s">
        <v>35</v>
      </c>
      <c r="E213" s="31" t="s">
        <v>12</v>
      </c>
      <c r="F213" s="40">
        <v>11640</v>
      </c>
      <c r="G213" s="40">
        <v>9940</v>
      </c>
      <c r="H213" s="40">
        <v>1700</v>
      </c>
      <c r="I213" s="31">
        <v>12</v>
      </c>
      <c r="J213" t="s">
        <v>37</v>
      </c>
      <c r="L213" t="str">
        <f t="shared" si="3"/>
        <v>45413</v>
      </c>
    </row>
    <row r="214" spans="1:12" x14ac:dyDescent="0.3">
      <c r="A214" s="34">
        <v>45413</v>
      </c>
      <c r="B214" s="31" t="s">
        <v>72</v>
      </c>
      <c r="C214" s="31" t="s">
        <v>36</v>
      </c>
      <c r="D214" s="31" t="s">
        <v>35</v>
      </c>
      <c r="E214" s="31" t="s">
        <v>12</v>
      </c>
      <c r="F214" s="40">
        <v>14180</v>
      </c>
      <c r="G214" s="40">
        <v>9480</v>
      </c>
      <c r="H214" s="40">
        <v>4700</v>
      </c>
      <c r="I214" s="31">
        <v>12</v>
      </c>
      <c r="J214" t="s">
        <v>37</v>
      </c>
      <c r="L214" t="str">
        <f t="shared" si="3"/>
        <v>45413</v>
      </c>
    </row>
    <row r="215" spans="1:12" x14ac:dyDescent="0.3">
      <c r="A215" s="34">
        <v>45414</v>
      </c>
      <c r="B215" s="31" t="s">
        <v>72</v>
      </c>
      <c r="C215" s="31" t="s">
        <v>36</v>
      </c>
      <c r="D215" s="31" t="s">
        <v>35</v>
      </c>
      <c r="E215" s="31" t="s">
        <v>12</v>
      </c>
      <c r="F215" s="40">
        <v>14200</v>
      </c>
      <c r="G215" s="40">
        <v>9700</v>
      </c>
      <c r="H215" s="40">
        <v>4500</v>
      </c>
      <c r="I215" s="31">
        <v>12</v>
      </c>
      <c r="J215" t="s">
        <v>37</v>
      </c>
      <c r="L215" t="str">
        <f t="shared" si="3"/>
        <v>45414</v>
      </c>
    </row>
    <row r="216" spans="1:12" x14ac:dyDescent="0.3">
      <c r="A216" s="34">
        <v>45414</v>
      </c>
      <c r="B216" s="31" t="s">
        <v>70</v>
      </c>
      <c r="C216" s="31" t="s">
        <v>36</v>
      </c>
      <c r="D216" s="31" t="s">
        <v>35</v>
      </c>
      <c r="E216" s="31" t="s">
        <v>12</v>
      </c>
      <c r="F216" s="40">
        <v>19300</v>
      </c>
      <c r="G216" s="40">
        <v>13380</v>
      </c>
      <c r="H216" s="40">
        <v>5920</v>
      </c>
      <c r="I216" s="31">
        <v>12</v>
      </c>
      <c r="J216" t="s">
        <v>37</v>
      </c>
      <c r="L216" t="str">
        <f t="shared" si="3"/>
        <v>45414</v>
      </c>
    </row>
    <row r="217" spans="1:12" x14ac:dyDescent="0.3">
      <c r="A217" s="34">
        <v>45414</v>
      </c>
      <c r="B217" s="31" t="s">
        <v>71</v>
      </c>
      <c r="C217" s="31" t="s">
        <v>36</v>
      </c>
      <c r="D217" s="31" t="s">
        <v>35</v>
      </c>
      <c r="E217" s="31" t="s">
        <v>12</v>
      </c>
      <c r="F217" s="40">
        <v>14240</v>
      </c>
      <c r="G217" s="40">
        <v>9860</v>
      </c>
      <c r="H217" s="40">
        <v>4380</v>
      </c>
      <c r="I217" s="31">
        <v>12</v>
      </c>
      <c r="J217" t="s">
        <v>37</v>
      </c>
      <c r="L217" t="str">
        <f t="shared" si="3"/>
        <v>45414</v>
      </c>
    </row>
    <row r="218" spans="1:12" x14ac:dyDescent="0.3">
      <c r="A218" s="34">
        <v>45414</v>
      </c>
      <c r="B218" s="31" t="s">
        <v>72</v>
      </c>
      <c r="C218" s="31" t="s">
        <v>36</v>
      </c>
      <c r="D218" s="31" t="s">
        <v>35</v>
      </c>
      <c r="E218" s="31" t="s">
        <v>12</v>
      </c>
      <c r="F218" s="40">
        <v>12880</v>
      </c>
      <c r="G218" s="40">
        <v>9700</v>
      </c>
      <c r="H218" s="40">
        <v>3180</v>
      </c>
      <c r="I218" s="31">
        <v>12</v>
      </c>
      <c r="J218" t="s">
        <v>37</v>
      </c>
      <c r="L218" t="str">
        <f t="shared" si="3"/>
        <v>45414</v>
      </c>
    </row>
    <row r="219" spans="1:12" x14ac:dyDescent="0.3">
      <c r="A219" s="34">
        <v>45415</v>
      </c>
      <c r="B219" s="31" t="s">
        <v>71</v>
      </c>
      <c r="C219" s="31" t="s">
        <v>36</v>
      </c>
      <c r="D219" s="31" t="s">
        <v>35</v>
      </c>
      <c r="E219" s="31" t="s">
        <v>12</v>
      </c>
      <c r="F219" s="40">
        <v>14340</v>
      </c>
      <c r="G219" s="40">
        <v>9840</v>
      </c>
      <c r="H219" s="40">
        <v>4500</v>
      </c>
      <c r="I219" s="31">
        <v>12</v>
      </c>
      <c r="J219" t="s">
        <v>37</v>
      </c>
      <c r="L219" t="str">
        <f t="shared" si="3"/>
        <v>45415</v>
      </c>
    </row>
    <row r="220" spans="1:12" x14ac:dyDescent="0.3">
      <c r="A220" s="34">
        <v>45415</v>
      </c>
      <c r="B220" s="31" t="s">
        <v>72</v>
      </c>
      <c r="C220" s="31" t="s">
        <v>36</v>
      </c>
      <c r="D220" s="31" t="s">
        <v>35</v>
      </c>
      <c r="E220" s="31" t="s">
        <v>12</v>
      </c>
      <c r="F220" s="40">
        <v>14520</v>
      </c>
      <c r="G220" s="40">
        <v>9720</v>
      </c>
      <c r="H220" s="40">
        <v>4800</v>
      </c>
      <c r="I220" s="31">
        <v>12</v>
      </c>
      <c r="J220" t="s">
        <v>37</v>
      </c>
      <c r="L220" t="str">
        <f t="shared" si="3"/>
        <v>45415</v>
      </c>
    </row>
    <row r="221" spans="1:12" x14ac:dyDescent="0.3">
      <c r="A221" s="25">
        <v>45415</v>
      </c>
      <c r="B221" t="s">
        <v>70</v>
      </c>
      <c r="C221" t="s">
        <v>36</v>
      </c>
      <c r="D221" t="s">
        <v>35</v>
      </c>
      <c r="E221" t="s">
        <v>12</v>
      </c>
      <c r="F221" s="18">
        <v>19340</v>
      </c>
      <c r="G221" s="18">
        <v>13360</v>
      </c>
      <c r="H221" s="18">
        <v>5980</v>
      </c>
      <c r="I221">
        <v>12</v>
      </c>
      <c r="J221" t="s">
        <v>37</v>
      </c>
      <c r="L221" t="str">
        <f t="shared" si="3"/>
        <v>45415</v>
      </c>
    </row>
    <row r="222" spans="1:12" x14ac:dyDescent="0.3">
      <c r="A222" s="25">
        <v>45415</v>
      </c>
      <c r="B222" t="s">
        <v>72</v>
      </c>
      <c r="C222" t="s">
        <v>36</v>
      </c>
      <c r="D222" t="s">
        <v>35</v>
      </c>
      <c r="E222" t="s">
        <v>12</v>
      </c>
      <c r="F222" s="18">
        <v>12420</v>
      </c>
      <c r="G222" s="18">
        <v>9620</v>
      </c>
      <c r="H222" s="18">
        <v>2800</v>
      </c>
      <c r="I222">
        <v>12</v>
      </c>
      <c r="J222" t="s">
        <v>37</v>
      </c>
      <c r="L222" t="str">
        <f t="shared" si="3"/>
        <v>45415</v>
      </c>
    </row>
    <row r="223" spans="1:12" x14ac:dyDescent="0.3">
      <c r="A223" s="25">
        <v>45416</v>
      </c>
      <c r="B223" t="s">
        <v>71</v>
      </c>
      <c r="C223" t="s">
        <v>36</v>
      </c>
      <c r="D223" t="s">
        <v>35</v>
      </c>
      <c r="E223" t="s">
        <v>12</v>
      </c>
      <c r="F223" s="18">
        <v>12340</v>
      </c>
      <c r="G223" s="18">
        <v>9840</v>
      </c>
      <c r="H223" s="18">
        <v>2500</v>
      </c>
      <c r="I223">
        <v>12</v>
      </c>
      <c r="J223" t="s">
        <v>37</v>
      </c>
      <c r="L223" t="str">
        <f t="shared" si="3"/>
        <v>45416</v>
      </c>
    </row>
    <row r="224" spans="1:12" x14ac:dyDescent="0.3">
      <c r="A224" s="25">
        <v>45416</v>
      </c>
      <c r="B224" t="s">
        <v>70</v>
      </c>
      <c r="C224" t="s">
        <v>36</v>
      </c>
      <c r="D224" t="s">
        <v>35</v>
      </c>
      <c r="E224" t="s">
        <v>12</v>
      </c>
      <c r="F224" s="18">
        <v>20100</v>
      </c>
      <c r="G224" s="18">
        <v>13440</v>
      </c>
      <c r="H224" s="18">
        <v>6660</v>
      </c>
      <c r="I224">
        <v>12</v>
      </c>
      <c r="J224" t="s">
        <v>37</v>
      </c>
      <c r="L224" t="str">
        <f t="shared" si="3"/>
        <v>45416</v>
      </c>
    </row>
    <row r="225" spans="1:12" x14ac:dyDescent="0.3">
      <c r="A225" s="25">
        <v>45416</v>
      </c>
      <c r="B225" t="s">
        <v>71</v>
      </c>
      <c r="C225" t="s">
        <v>36</v>
      </c>
      <c r="D225" t="s">
        <v>35</v>
      </c>
      <c r="E225" t="s">
        <v>12</v>
      </c>
      <c r="F225" s="18">
        <v>12760</v>
      </c>
      <c r="G225" s="18">
        <v>9840</v>
      </c>
      <c r="H225" s="18">
        <v>2920</v>
      </c>
      <c r="I225">
        <v>12</v>
      </c>
      <c r="J225" t="s">
        <v>37</v>
      </c>
      <c r="L225" t="str">
        <f t="shared" si="3"/>
        <v>45416</v>
      </c>
    </row>
    <row r="226" spans="1:12" x14ac:dyDescent="0.3">
      <c r="A226" s="25">
        <v>45416</v>
      </c>
      <c r="B226" t="s">
        <v>72</v>
      </c>
      <c r="C226" t="s">
        <v>36</v>
      </c>
      <c r="D226" t="s">
        <v>35</v>
      </c>
      <c r="E226" t="s">
        <v>12</v>
      </c>
      <c r="F226" s="18">
        <v>14340</v>
      </c>
      <c r="G226" s="18">
        <v>9680</v>
      </c>
      <c r="H226" s="18">
        <v>4660</v>
      </c>
      <c r="I226">
        <v>12</v>
      </c>
      <c r="J226" t="s">
        <v>37</v>
      </c>
      <c r="L226" t="str">
        <f t="shared" si="3"/>
        <v>45416</v>
      </c>
    </row>
    <row r="227" spans="1:12" x14ac:dyDescent="0.3">
      <c r="A227" s="25">
        <v>45417</v>
      </c>
      <c r="B227" t="s">
        <v>71</v>
      </c>
      <c r="C227" t="s">
        <v>36</v>
      </c>
      <c r="D227" t="s">
        <v>35</v>
      </c>
      <c r="E227" t="s">
        <v>12</v>
      </c>
      <c r="F227" s="18">
        <v>13200</v>
      </c>
      <c r="G227" s="18">
        <v>9940</v>
      </c>
      <c r="H227" s="18">
        <v>3260</v>
      </c>
      <c r="I227">
        <v>12</v>
      </c>
      <c r="J227" t="s">
        <v>37</v>
      </c>
      <c r="L227" t="str">
        <f t="shared" si="3"/>
        <v>45417</v>
      </c>
    </row>
    <row r="228" spans="1:12" x14ac:dyDescent="0.3">
      <c r="A228" s="25">
        <v>45417</v>
      </c>
      <c r="B228" t="s">
        <v>70</v>
      </c>
      <c r="C228" t="s">
        <v>36</v>
      </c>
      <c r="D228" t="s">
        <v>35</v>
      </c>
      <c r="E228" t="s">
        <v>12</v>
      </c>
      <c r="F228" s="18">
        <v>20880</v>
      </c>
      <c r="G228" s="18">
        <v>13440</v>
      </c>
      <c r="H228" s="18">
        <v>7440</v>
      </c>
      <c r="I228">
        <v>12</v>
      </c>
      <c r="J228" t="s">
        <v>37</v>
      </c>
      <c r="L228" t="str">
        <f t="shared" si="3"/>
        <v>45417</v>
      </c>
    </row>
    <row r="229" spans="1:12" x14ac:dyDescent="0.3">
      <c r="A229" s="25">
        <v>45417</v>
      </c>
      <c r="B229" t="s">
        <v>70</v>
      </c>
      <c r="C229" t="s">
        <v>36</v>
      </c>
      <c r="D229" t="s">
        <v>35</v>
      </c>
      <c r="E229" t="s">
        <v>12</v>
      </c>
      <c r="F229" s="18">
        <v>20240</v>
      </c>
      <c r="G229" s="18">
        <v>13440</v>
      </c>
      <c r="H229" s="18">
        <v>6800</v>
      </c>
      <c r="I229">
        <v>12</v>
      </c>
      <c r="J229" t="s">
        <v>37</v>
      </c>
      <c r="L229" t="str">
        <f t="shared" si="3"/>
        <v>45417</v>
      </c>
    </row>
    <row r="230" spans="1:12" x14ac:dyDescent="0.3">
      <c r="A230" s="25">
        <v>45418</v>
      </c>
      <c r="B230" t="s">
        <v>70</v>
      </c>
      <c r="C230" t="s">
        <v>36</v>
      </c>
      <c r="D230" t="s">
        <v>35</v>
      </c>
      <c r="E230" t="s">
        <v>12</v>
      </c>
      <c r="F230" s="18">
        <v>19400</v>
      </c>
      <c r="G230" s="18">
        <v>13400</v>
      </c>
      <c r="H230" s="18">
        <v>6000</v>
      </c>
      <c r="I230">
        <v>12</v>
      </c>
      <c r="J230" t="s">
        <v>37</v>
      </c>
      <c r="L230" t="str">
        <f t="shared" si="3"/>
        <v>45418</v>
      </c>
    </row>
    <row r="231" spans="1:12" x14ac:dyDescent="0.3">
      <c r="A231" s="25">
        <v>45418</v>
      </c>
      <c r="B231" t="s">
        <v>71</v>
      </c>
      <c r="C231" t="s">
        <v>36</v>
      </c>
      <c r="D231" t="s">
        <v>35</v>
      </c>
      <c r="E231" t="s">
        <v>12</v>
      </c>
      <c r="F231" s="18">
        <v>13940</v>
      </c>
      <c r="G231" s="18">
        <v>9900</v>
      </c>
      <c r="H231" s="18">
        <v>4040</v>
      </c>
      <c r="I231">
        <v>12</v>
      </c>
      <c r="J231" t="s">
        <v>37</v>
      </c>
      <c r="L231" t="str">
        <f t="shared" si="3"/>
        <v>45418</v>
      </c>
    </row>
    <row r="232" spans="1:12" x14ac:dyDescent="0.3">
      <c r="A232" s="25">
        <v>45418</v>
      </c>
      <c r="B232" t="s">
        <v>70</v>
      </c>
      <c r="C232" t="s">
        <v>36</v>
      </c>
      <c r="D232" t="s">
        <v>35</v>
      </c>
      <c r="E232" t="s">
        <v>12</v>
      </c>
      <c r="F232" s="18">
        <v>16880</v>
      </c>
      <c r="G232" s="18">
        <v>13380</v>
      </c>
      <c r="H232" s="18">
        <v>3500</v>
      </c>
      <c r="I232">
        <v>12</v>
      </c>
      <c r="J232" t="s">
        <v>37</v>
      </c>
      <c r="L232" t="str">
        <f t="shared" si="3"/>
        <v>45418</v>
      </c>
    </row>
    <row r="233" spans="1:12" x14ac:dyDescent="0.3">
      <c r="A233" s="25">
        <v>45419</v>
      </c>
      <c r="B233" t="s">
        <v>115</v>
      </c>
      <c r="C233" t="s">
        <v>36</v>
      </c>
      <c r="D233" t="s">
        <v>35</v>
      </c>
      <c r="E233" t="s">
        <v>12</v>
      </c>
      <c r="F233" s="18">
        <v>2520</v>
      </c>
      <c r="G233" s="18">
        <v>2060</v>
      </c>
      <c r="H233">
        <v>460</v>
      </c>
      <c r="I233">
        <v>8</v>
      </c>
      <c r="J233" t="s">
        <v>37</v>
      </c>
      <c r="L233" t="str">
        <f t="shared" si="3"/>
        <v>45419</v>
      </c>
    </row>
    <row r="234" spans="1:12" x14ac:dyDescent="0.3">
      <c r="A234" s="25">
        <v>45419</v>
      </c>
      <c r="B234" t="s">
        <v>71</v>
      </c>
      <c r="C234" t="s">
        <v>36</v>
      </c>
      <c r="D234" t="s">
        <v>35</v>
      </c>
      <c r="E234" t="s">
        <v>12</v>
      </c>
      <c r="F234" s="18">
        <v>12520</v>
      </c>
      <c r="G234" s="18">
        <v>9900</v>
      </c>
      <c r="H234" s="18">
        <v>2620</v>
      </c>
      <c r="I234">
        <v>12</v>
      </c>
      <c r="J234" t="s">
        <v>37</v>
      </c>
      <c r="L234" t="str">
        <f t="shared" si="3"/>
        <v>45419</v>
      </c>
    </row>
    <row r="235" spans="1:12" x14ac:dyDescent="0.3">
      <c r="A235" s="25">
        <v>45419</v>
      </c>
      <c r="B235" t="s">
        <v>70</v>
      </c>
      <c r="C235" t="s">
        <v>36</v>
      </c>
      <c r="D235" t="s">
        <v>35</v>
      </c>
      <c r="E235" t="s">
        <v>12</v>
      </c>
      <c r="F235" s="18">
        <v>18160</v>
      </c>
      <c r="G235" s="18">
        <v>13460</v>
      </c>
      <c r="H235" s="18">
        <v>4700</v>
      </c>
      <c r="I235">
        <v>12</v>
      </c>
      <c r="J235" t="s">
        <v>37</v>
      </c>
      <c r="L235" t="str">
        <f t="shared" si="3"/>
        <v>45419</v>
      </c>
    </row>
    <row r="236" spans="1:12" x14ac:dyDescent="0.3">
      <c r="A236" s="25">
        <v>45419</v>
      </c>
      <c r="B236" t="s">
        <v>71</v>
      </c>
      <c r="C236" t="s">
        <v>36</v>
      </c>
      <c r="D236" t="s">
        <v>35</v>
      </c>
      <c r="E236" t="s">
        <v>12</v>
      </c>
      <c r="F236" s="18">
        <v>11420</v>
      </c>
      <c r="G236" s="18">
        <v>9880</v>
      </c>
      <c r="H236" s="18">
        <v>1540</v>
      </c>
      <c r="I236">
        <v>12</v>
      </c>
      <c r="J236" t="s">
        <v>37</v>
      </c>
      <c r="L236" t="str">
        <f t="shared" si="3"/>
        <v>45419</v>
      </c>
    </row>
    <row r="237" spans="1:12" x14ac:dyDescent="0.3">
      <c r="A237" s="25">
        <v>45420</v>
      </c>
      <c r="B237" t="s">
        <v>71</v>
      </c>
      <c r="C237" t="s">
        <v>36</v>
      </c>
      <c r="D237" t="s">
        <v>35</v>
      </c>
      <c r="E237" t="s">
        <v>12</v>
      </c>
      <c r="F237" s="18">
        <v>14100</v>
      </c>
      <c r="G237" s="18">
        <v>9860</v>
      </c>
      <c r="H237" s="18">
        <v>4240</v>
      </c>
      <c r="I237">
        <v>12</v>
      </c>
      <c r="J237" t="s">
        <v>37</v>
      </c>
      <c r="L237" t="str">
        <f t="shared" si="3"/>
        <v>45420</v>
      </c>
    </row>
    <row r="238" spans="1:12" x14ac:dyDescent="0.3">
      <c r="A238" s="25">
        <v>45420</v>
      </c>
      <c r="B238" t="s">
        <v>70</v>
      </c>
      <c r="C238" t="s">
        <v>36</v>
      </c>
      <c r="D238" t="s">
        <v>35</v>
      </c>
      <c r="E238" t="s">
        <v>12</v>
      </c>
      <c r="F238" s="18">
        <v>21000</v>
      </c>
      <c r="G238" s="18">
        <v>13520</v>
      </c>
      <c r="H238" s="18">
        <v>7480</v>
      </c>
      <c r="I238">
        <v>12</v>
      </c>
      <c r="J238" t="s">
        <v>37</v>
      </c>
      <c r="L238" t="str">
        <f t="shared" si="3"/>
        <v>45420</v>
      </c>
    </row>
    <row r="239" spans="1:12" x14ac:dyDescent="0.3">
      <c r="A239" s="25">
        <v>45420</v>
      </c>
      <c r="B239" t="s">
        <v>71</v>
      </c>
      <c r="C239" t="s">
        <v>36</v>
      </c>
      <c r="D239" t="s">
        <v>35</v>
      </c>
      <c r="E239" t="s">
        <v>12</v>
      </c>
      <c r="F239" s="18">
        <v>14440</v>
      </c>
      <c r="G239" s="18">
        <v>9780</v>
      </c>
      <c r="H239" s="18">
        <v>4660</v>
      </c>
      <c r="I239">
        <v>12</v>
      </c>
      <c r="J239" t="s">
        <v>37</v>
      </c>
      <c r="L239" t="str">
        <f t="shared" si="3"/>
        <v>45420</v>
      </c>
    </row>
    <row r="240" spans="1:12" x14ac:dyDescent="0.3">
      <c r="A240" s="25">
        <v>45421</v>
      </c>
      <c r="B240" t="s">
        <v>71</v>
      </c>
      <c r="C240" t="s">
        <v>36</v>
      </c>
      <c r="D240" t="s">
        <v>35</v>
      </c>
      <c r="E240" t="s">
        <v>12</v>
      </c>
      <c r="F240" s="18">
        <v>13820</v>
      </c>
      <c r="G240" s="18">
        <v>9880</v>
      </c>
      <c r="H240" s="18">
        <v>3940</v>
      </c>
      <c r="I240">
        <v>12</v>
      </c>
      <c r="J240" t="s">
        <v>37</v>
      </c>
      <c r="L240" t="str">
        <f t="shared" si="3"/>
        <v>45421</v>
      </c>
    </row>
    <row r="241" spans="1:12" x14ac:dyDescent="0.3">
      <c r="A241" s="25">
        <v>45421</v>
      </c>
      <c r="B241" t="s">
        <v>70</v>
      </c>
      <c r="C241" t="s">
        <v>36</v>
      </c>
      <c r="D241" t="s">
        <v>35</v>
      </c>
      <c r="E241" t="s">
        <v>12</v>
      </c>
      <c r="F241" s="18">
        <v>18800</v>
      </c>
      <c r="G241" s="18">
        <v>13480</v>
      </c>
      <c r="H241" s="18">
        <v>5320</v>
      </c>
      <c r="I241">
        <v>12</v>
      </c>
      <c r="J241" t="s">
        <v>37</v>
      </c>
      <c r="L241" t="str">
        <f t="shared" si="3"/>
        <v>45421</v>
      </c>
    </row>
    <row r="242" spans="1:12" x14ac:dyDescent="0.3">
      <c r="A242" s="25">
        <v>45421</v>
      </c>
      <c r="B242" t="s">
        <v>71</v>
      </c>
      <c r="C242" t="s">
        <v>36</v>
      </c>
      <c r="D242" t="s">
        <v>35</v>
      </c>
      <c r="E242" t="s">
        <v>12</v>
      </c>
      <c r="F242" s="18">
        <v>13020</v>
      </c>
      <c r="G242" s="18">
        <v>9880</v>
      </c>
      <c r="H242" s="18">
        <v>3140</v>
      </c>
      <c r="I242">
        <v>12</v>
      </c>
      <c r="J242" t="s">
        <v>37</v>
      </c>
      <c r="L242" t="str">
        <f t="shared" si="3"/>
        <v>45421</v>
      </c>
    </row>
    <row r="243" spans="1:12" x14ac:dyDescent="0.3">
      <c r="A243" s="25">
        <v>45422</v>
      </c>
      <c r="B243" t="s">
        <v>71</v>
      </c>
      <c r="C243" t="s">
        <v>36</v>
      </c>
      <c r="D243" t="s">
        <v>35</v>
      </c>
      <c r="E243" t="s">
        <v>12</v>
      </c>
      <c r="F243" s="18">
        <v>13300</v>
      </c>
      <c r="G243" s="18">
        <v>9880</v>
      </c>
      <c r="H243" s="18">
        <v>3420</v>
      </c>
      <c r="I243">
        <v>12</v>
      </c>
      <c r="J243" t="s">
        <v>37</v>
      </c>
      <c r="L243" t="str">
        <f t="shared" si="3"/>
        <v>45422</v>
      </c>
    </row>
    <row r="244" spans="1:12" x14ac:dyDescent="0.3">
      <c r="A244" s="25">
        <v>45422</v>
      </c>
      <c r="B244" t="s">
        <v>70</v>
      </c>
      <c r="C244" t="s">
        <v>36</v>
      </c>
      <c r="D244" t="s">
        <v>35</v>
      </c>
      <c r="E244" t="s">
        <v>12</v>
      </c>
      <c r="F244" s="18">
        <v>20380</v>
      </c>
      <c r="G244" s="18">
        <v>13460</v>
      </c>
      <c r="H244" s="18">
        <v>6920</v>
      </c>
      <c r="I244">
        <v>12</v>
      </c>
      <c r="J244" t="s">
        <v>37</v>
      </c>
      <c r="L244" t="str">
        <f t="shared" si="3"/>
        <v>45422</v>
      </c>
    </row>
    <row r="245" spans="1:12" x14ac:dyDescent="0.3">
      <c r="A245" s="25">
        <v>45422</v>
      </c>
      <c r="B245" t="s">
        <v>70</v>
      </c>
      <c r="C245" t="s">
        <v>36</v>
      </c>
      <c r="D245" t="s">
        <v>35</v>
      </c>
      <c r="E245" t="s">
        <v>12</v>
      </c>
      <c r="F245" s="18">
        <v>16680</v>
      </c>
      <c r="G245" s="18">
        <v>13460</v>
      </c>
      <c r="H245" s="18">
        <v>3220</v>
      </c>
      <c r="I245">
        <v>12</v>
      </c>
      <c r="J245" t="s">
        <v>37</v>
      </c>
      <c r="L245" t="str">
        <f t="shared" si="3"/>
        <v>45422</v>
      </c>
    </row>
    <row r="246" spans="1:12" x14ac:dyDescent="0.3">
      <c r="A246" s="25">
        <v>45422</v>
      </c>
      <c r="B246" t="s">
        <v>71</v>
      </c>
      <c r="C246" t="s">
        <v>36</v>
      </c>
      <c r="D246" t="s">
        <v>35</v>
      </c>
      <c r="E246" t="s">
        <v>12</v>
      </c>
      <c r="F246" s="18">
        <v>12560</v>
      </c>
      <c r="G246" s="18">
        <v>9880</v>
      </c>
      <c r="H246" s="18">
        <v>2680</v>
      </c>
      <c r="I246">
        <v>12</v>
      </c>
      <c r="J246" t="s">
        <v>37</v>
      </c>
      <c r="L246" t="str">
        <f t="shared" si="3"/>
        <v>45422</v>
      </c>
    </row>
    <row r="247" spans="1:12" x14ac:dyDescent="0.3">
      <c r="A247" s="25">
        <v>45423</v>
      </c>
      <c r="B247" t="s">
        <v>71</v>
      </c>
      <c r="C247" t="s">
        <v>36</v>
      </c>
      <c r="D247" t="s">
        <v>35</v>
      </c>
      <c r="E247" t="s">
        <v>12</v>
      </c>
      <c r="F247" s="18">
        <v>14220</v>
      </c>
      <c r="G247" s="18">
        <v>9860</v>
      </c>
      <c r="H247" s="18">
        <v>4360</v>
      </c>
      <c r="I247">
        <v>12</v>
      </c>
      <c r="J247" t="s">
        <v>37</v>
      </c>
      <c r="L247" t="str">
        <f t="shared" si="3"/>
        <v>45423</v>
      </c>
    </row>
    <row r="248" spans="1:12" x14ac:dyDescent="0.3">
      <c r="A248" s="25">
        <v>45423</v>
      </c>
      <c r="B248" t="s">
        <v>70</v>
      </c>
      <c r="C248" t="s">
        <v>36</v>
      </c>
      <c r="D248" t="s">
        <v>35</v>
      </c>
      <c r="E248" t="s">
        <v>12</v>
      </c>
      <c r="F248" s="18">
        <v>18560</v>
      </c>
      <c r="G248" s="18">
        <v>13420</v>
      </c>
      <c r="H248" s="18">
        <v>5140</v>
      </c>
      <c r="I248">
        <v>12</v>
      </c>
      <c r="J248" t="s">
        <v>37</v>
      </c>
      <c r="L248" t="str">
        <f t="shared" si="3"/>
        <v>45423</v>
      </c>
    </row>
    <row r="249" spans="1:12" x14ac:dyDescent="0.3">
      <c r="A249" s="25">
        <v>45423</v>
      </c>
      <c r="B249" t="s">
        <v>71</v>
      </c>
      <c r="C249" t="s">
        <v>36</v>
      </c>
      <c r="D249" t="s">
        <v>35</v>
      </c>
      <c r="E249" t="s">
        <v>12</v>
      </c>
      <c r="F249" s="18">
        <v>12180</v>
      </c>
      <c r="G249" s="18">
        <v>9840</v>
      </c>
      <c r="H249" s="18">
        <v>2340</v>
      </c>
      <c r="I249">
        <v>12</v>
      </c>
      <c r="J249" t="s">
        <v>37</v>
      </c>
      <c r="L249" t="str">
        <f t="shared" si="3"/>
        <v>45423</v>
      </c>
    </row>
    <row r="250" spans="1:12" x14ac:dyDescent="0.3">
      <c r="A250" s="25">
        <v>45424</v>
      </c>
      <c r="B250" t="s">
        <v>71</v>
      </c>
      <c r="C250" t="s">
        <v>36</v>
      </c>
      <c r="D250" t="s">
        <v>35</v>
      </c>
      <c r="E250" t="s">
        <v>12</v>
      </c>
      <c r="F250" s="18">
        <v>13540</v>
      </c>
      <c r="G250" s="18">
        <v>9920</v>
      </c>
      <c r="H250" s="18">
        <v>3620</v>
      </c>
      <c r="I250">
        <v>12</v>
      </c>
      <c r="J250" t="s">
        <v>37</v>
      </c>
      <c r="L250" t="str">
        <f t="shared" si="3"/>
        <v>45424</v>
      </c>
    </row>
    <row r="251" spans="1:12" x14ac:dyDescent="0.3">
      <c r="A251" s="25">
        <v>45424</v>
      </c>
      <c r="B251" t="s">
        <v>70</v>
      </c>
      <c r="C251" t="s">
        <v>36</v>
      </c>
      <c r="D251" t="s">
        <v>35</v>
      </c>
      <c r="E251" t="s">
        <v>12</v>
      </c>
      <c r="F251" s="18">
        <v>17380</v>
      </c>
      <c r="G251" s="18">
        <v>13520</v>
      </c>
      <c r="H251" s="18">
        <v>3860</v>
      </c>
      <c r="I251">
        <v>12</v>
      </c>
      <c r="J251" t="s">
        <v>37</v>
      </c>
      <c r="L251" t="str">
        <f t="shared" si="3"/>
        <v>45424</v>
      </c>
    </row>
    <row r="252" spans="1:12" x14ac:dyDescent="0.3">
      <c r="A252" s="25">
        <v>45424</v>
      </c>
      <c r="B252" t="s">
        <v>71</v>
      </c>
      <c r="C252" t="s">
        <v>36</v>
      </c>
      <c r="D252" t="s">
        <v>35</v>
      </c>
      <c r="E252" t="s">
        <v>12</v>
      </c>
      <c r="F252" s="18">
        <v>14380</v>
      </c>
      <c r="G252" s="18">
        <v>9840</v>
      </c>
      <c r="H252" s="18">
        <v>4540</v>
      </c>
      <c r="I252">
        <v>12</v>
      </c>
      <c r="J252" t="s">
        <v>37</v>
      </c>
      <c r="L252" t="str">
        <f t="shared" si="3"/>
        <v>45424</v>
      </c>
    </row>
    <row r="253" spans="1:12" x14ac:dyDescent="0.3">
      <c r="A253" s="25">
        <v>45424</v>
      </c>
      <c r="B253" t="s">
        <v>70</v>
      </c>
      <c r="C253" t="s">
        <v>36</v>
      </c>
      <c r="D253" t="s">
        <v>35</v>
      </c>
      <c r="E253" t="s">
        <v>12</v>
      </c>
      <c r="F253" s="18">
        <v>19340</v>
      </c>
      <c r="G253" s="18">
        <v>13500</v>
      </c>
      <c r="H253" s="18">
        <v>5840</v>
      </c>
      <c r="I253">
        <v>12</v>
      </c>
      <c r="J253" t="s">
        <v>37</v>
      </c>
      <c r="L253" t="str">
        <f t="shared" si="3"/>
        <v>45424</v>
      </c>
    </row>
    <row r="254" spans="1:12" x14ac:dyDescent="0.3">
      <c r="A254" s="25">
        <v>45425</v>
      </c>
      <c r="B254" t="s">
        <v>70</v>
      </c>
      <c r="C254" t="s">
        <v>36</v>
      </c>
      <c r="D254" t="s">
        <v>35</v>
      </c>
      <c r="E254" t="s">
        <v>12</v>
      </c>
      <c r="F254" s="18">
        <v>17760</v>
      </c>
      <c r="G254" s="18">
        <v>13400</v>
      </c>
      <c r="H254" s="18">
        <v>4360</v>
      </c>
      <c r="I254">
        <v>12</v>
      </c>
      <c r="J254" t="s">
        <v>37</v>
      </c>
      <c r="L254" t="str">
        <f t="shared" si="3"/>
        <v>45425</v>
      </c>
    </row>
    <row r="255" spans="1:12" x14ac:dyDescent="0.3">
      <c r="A255" s="25">
        <v>45425</v>
      </c>
      <c r="B255" t="s">
        <v>119</v>
      </c>
      <c r="C255" t="s">
        <v>36</v>
      </c>
      <c r="D255" t="s">
        <v>35</v>
      </c>
      <c r="E255" t="s">
        <v>12</v>
      </c>
      <c r="F255" s="18">
        <v>14300</v>
      </c>
      <c r="G255" s="18">
        <v>9920</v>
      </c>
      <c r="H255" s="18">
        <v>4380</v>
      </c>
      <c r="I255">
        <v>12</v>
      </c>
      <c r="J255" t="s">
        <v>37</v>
      </c>
      <c r="L255" t="str">
        <f t="shared" si="3"/>
        <v>45425</v>
      </c>
    </row>
    <row r="256" spans="1:12" x14ac:dyDescent="0.3">
      <c r="A256" s="25">
        <v>45425</v>
      </c>
      <c r="B256" t="s">
        <v>71</v>
      </c>
      <c r="C256" t="s">
        <v>36</v>
      </c>
      <c r="D256" t="s">
        <v>35</v>
      </c>
      <c r="E256" t="s">
        <v>12</v>
      </c>
      <c r="F256" s="18">
        <v>13320</v>
      </c>
      <c r="G256" s="18">
        <v>9900</v>
      </c>
      <c r="H256" s="18">
        <v>3420</v>
      </c>
      <c r="I256">
        <v>12</v>
      </c>
      <c r="J256" t="s">
        <v>37</v>
      </c>
      <c r="L256" t="str">
        <f t="shared" si="3"/>
        <v>45425</v>
      </c>
    </row>
    <row r="257" spans="1:12" x14ac:dyDescent="0.3">
      <c r="A257" s="25">
        <v>45425</v>
      </c>
      <c r="B257" t="s">
        <v>70</v>
      </c>
      <c r="C257" t="s">
        <v>36</v>
      </c>
      <c r="D257" t="s">
        <v>35</v>
      </c>
      <c r="E257" t="s">
        <v>12</v>
      </c>
      <c r="F257" s="18">
        <v>17460</v>
      </c>
      <c r="G257" s="18">
        <v>13380</v>
      </c>
      <c r="H257" s="18">
        <v>4080</v>
      </c>
      <c r="I257">
        <v>12</v>
      </c>
      <c r="J257" t="s">
        <v>37</v>
      </c>
      <c r="L257" t="str">
        <f t="shared" ref="L257:L320" si="4">LEFT(A257,10)</f>
        <v>45425</v>
      </c>
    </row>
    <row r="258" spans="1:12" x14ac:dyDescent="0.3">
      <c r="A258" s="25">
        <v>45425</v>
      </c>
      <c r="B258" t="s">
        <v>119</v>
      </c>
      <c r="C258" t="s">
        <v>36</v>
      </c>
      <c r="D258" t="s">
        <v>35</v>
      </c>
      <c r="E258" t="s">
        <v>12</v>
      </c>
      <c r="F258" s="18">
        <v>13480</v>
      </c>
      <c r="G258" s="18">
        <v>9880</v>
      </c>
      <c r="H258" s="18">
        <v>3600</v>
      </c>
      <c r="I258">
        <v>12</v>
      </c>
      <c r="J258" t="s">
        <v>37</v>
      </c>
      <c r="L258" t="str">
        <f t="shared" si="4"/>
        <v>45425</v>
      </c>
    </row>
    <row r="259" spans="1:12" x14ac:dyDescent="0.3">
      <c r="A259" s="25">
        <v>45425</v>
      </c>
      <c r="B259" t="s">
        <v>71</v>
      </c>
      <c r="C259" t="s">
        <v>36</v>
      </c>
      <c r="D259" t="s">
        <v>35</v>
      </c>
      <c r="E259" t="s">
        <v>12</v>
      </c>
      <c r="F259" s="18">
        <v>13340</v>
      </c>
      <c r="G259" s="18">
        <v>9800</v>
      </c>
      <c r="H259" s="18">
        <v>3540</v>
      </c>
      <c r="I259">
        <v>12</v>
      </c>
      <c r="J259" t="s">
        <v>37</v>
      </c>
      <c r="L259" t="str">
        <f t="shared" si="4"/>
        <v>45425</v>
      </c>
    </row>
    <row r="260" spans="1:12" x14ac:dyDescent="0.3">
      <c r="A260" s="25">
        <v>45426</v>
      </c>
      <c r="B260" t="s">
        <v>119</v>
      </c>
      <c r="C260" t="s">
        <v>36</v>
      </c>
      <c r="D260" t="s">
        <v>35</v>
      </c>
      <c r="E260" t="s">
        <v>12</v>
      </c>
      <c r="F260" s="18">
        <v>12900</v>
      </c>
      <c r="G260" s="18">
        <v>9860</v>
      </c>
      <c r="H260" s="18">
        <v>3040</v>
      </c>
      <c r="I260">
        <v>12</v>
      </c>
      <c r="J260" t="s">
        <v>37</v>
      </c>
      <c r="L260" t="str">
        <f t="shared" si="4"/>
        <v>45426</v>
      </c>
    </row>
    <row r="261" spans="1:12" x14ac:dyDescent="0.3">
      <c r="A261" s="25">
        <v>45426</v>
      </c>
      <c r="B261" t="s">
        <v>70</v>
      </c>
      <c r="C261" t="s">
        <v>36</v>
      </c>
      <c r="D261" t="s">
        <v>35</v>
      </c>
      <c r="E261" t="s">
        <v>12</v>
      </c>
      <c r="F261" s="18">
        <v>19140</v>
      </c>
      <c r="G261" s="18">
        <v>13360</v>
      </c>
      <c r="H261" s="18">
        <v>5780</v>
      </c>
      <c r="I261">
        <v>12</v>
      </c>
      <c r="J261" t="s">
        <v>37</v>
      </c>
      <c r="L261" t="str">
        <f t="shared" si="4"/>
        <v>45426</v>
      </c>
    </row>
    <row r="262" spans="1:12" x14ac:dyDescent="0.3">
      <c r="J262"/>
    </row>
    <row r="263" spans="1:12" x14ac:dyDescent="0.3">
      <c r="J263"/>
    </row>
    <row r="264" spans="1:12" x14ac:dyDescent="0.3">
      <c r="J264"/>
    </row>
    <row r="265" spans="1:12" x14ac:dyDescent="0.3">
      <c r="J265"/>
    </row>
    <row r="266" spans="1:12" x14ac:dyDescent="0.3">
      <c r="J266"/>
    </row>
    <row r="267" spans="1:12" x14ac:dyDescent="0.3">
      <c r="J267"/>
    </row>
    <row r="268" spans="1:12" x14ac:dyDescent="0.3">
      <c r="J268"/>
    </row>
    <row r="269" spans="1:12" x14ac:dyDescent="0.3">
      <c r="J269"/>
    </row>
    <row r="270" spans="1:12" x14ac:dyDescent="0.3">
      <c r="J270"/>
    </row>
    <row r="271" spans="1:12" x14ac:dyDescent="0.3">
      <c r="J271"/>
    </row>
    <row r="272" spans="1:12" x14ac:dyDescent="0.3">
      <c r="J272"/>
    </row>
    <row r="273" spans="10:10" x14ac:dyDescent="0.3">
      <c r="J273"/>
    </row>
    <row r="274" spans="10:10" x14ac:dyDescent="0.3">
      <c r="J274"/>
    </row>
    <row r="275" spans="10:10" x14ac:dyDescent="0.3">
      <c r="J275"/>
    </row>
    <row r="276" spans="10:10" x14ac:dyDescent="0.3">
      <c r="J276"/>
    </row>
    <row r="277" spans="10:10" x14ac:dyDescent="0.3">
      <c r="J277"/>
    </row>
    <row r="278" spans="10:10" x14ac:dyDescent="0.3">
      <c r="J278"/>
    </row>
    <row r="279" spans="10:10" x14ac:dyDescent="0.3">
      <c r="J279"/>
    </row>
    <row r="280" spans="10:10" x14ac:dyDescent="0.3">
      <c r="J280"/>
    </row>
    <row r="281" spans="10:10" x14ac:dyDescent="0.3">
      <c r="J281"/>
    </row>
    <row r="282" spans="10:10" x14ac:dyDescent="0.3">
      <c r="J282"/>
    </row>
    <row r="283" spans="10:10" x14ac:dyDescent="0.3">
      <c r="J283"/>
    </row>
    <row r="284" spans="10:10" x14ac:dyDescent="0.3">
      <c r="J284"/>
    </row>
    <row r="285" spans="10:10" x14ac:dyDescent="0.3">
      <c r="J285"/>
    </row>
    <row r="286" spans="10:10" x14ac:dyDescent="0.3">
      <c r="J286"/>
    </row>
    <row r="287" spans="10:10" x14ac:dyDescent="0.3">
      <c r="J287"/>
    </row>
    <row r="288" spans="10:10" x14ac:dyDescent="0.3">
      <c r="J288"/>
    </row>
    <row r="289" spans="10:10" x14ac:dyDescent="0.3">
      <c r="J289"/>
    </row>
    <row r="290" spans="10:10" x14ac:dyDescent="0.3">
      <c r="J290"/>
    </row>
    <row r="291" spans="10:10" x14ac:dyDescent="0.3">
      <c r="J291"/>
    </row>
    <row r="292" spans="10:10" x14ac:dyDescent="0.3">
      <c r="J292"/>
    </row>
    <row r="293" spans="10:10" x14ac:dyDescent="0.3">
      <c r="J293"/>
    </row>
    <row r="294" spans="10:10" x14ac:dyDescent="0.3">
      <c r="J294"/>
    </row>
    <row r="295" spans="10:10" x14ac:dyDescent="0.3">
      <c r="J295"/>
    </row>
    <row r="296" spans="10:10" x14ac:dyDescent="0.3">
      <c r="J296"/>
    </row>
    <row r="297" spans="10:10" x14ac:dyDescent="0.3">
      <c r="J297"/>
    </row>
    <row r="298" spans="10:10" x14ac:dyDescent="0.3">
      <c r="J298"/>
    </row>
    <row r="299" spans="10:10" x14ac:dyDescent="0.3">
      <c r="J299"/>
    </row>
    <row r="300" spans="10:10" x14ac:dyDescent="0.3">
      <c r="J300"/>
    </row>
    <row r="301" spans="10:10" x14ac:dyDescent="0.3">
      <c r="J301"/>
    </row>
    <row r="302" spans="10:10" x14ac:dyDescent="0.3">
      <c r="J302"/>
    </row>
    <row r="303" spans="10:10" x14ac:dyDescent="0.3">
      <c r="J303"/>
    </row>
    <row r="304" spans="10:10" x14ac:dyDescent="0.3">
      <c r="J304"/>
    </row>
    <row r="305" spans="10:10" x14ac:dyDescent="0.3">
      <c r="J305"/>
    </row>
    <row r="306" spans="10:10" x14ac:dyDescent="0.3">
      <c r="J306"/>
    </row>
    <row r="307" spans="10:10" x14ac:dyDescent="0.3">
      <c r="J307"/>
    </row>
    <row r="308" spans="10:10" x14ac:dyDescent="0.3">
      <c r="J308"/>
    </row>
    <row r="309" spans="10:10" x14ac:dyDescent="0.3">
      <c r="J309"/>
    </row>
    <row r="310" spans="10:10" x14ac:dyDescent="0.3">
      <c r="J310"/>
    </row>
    <row r="311" spans="10:10" x14ac:dyDescent="0.3">
      <c r="J311"/>
    </row>
    <row r="312" spans="10:10" x14ac:dyDescent="0.3">
      <c r="J312"/>
    </row>
    <row r="313" spans="10:10" x14ac:dyDescent="0.3">
      <c r="J313"/>
    </row>
    <row r="314" spans="10:10" x14ac:dyDescent="0.3">
      <c r="J314"/>
    </row>
    <row r="315" spans="10:10" x14ac:dyDescent="0.3">
      <c r="J315"/>
    </row>
    <row r="316" spans="10:10" x14ac:dyDescent="0.3">
      <c r="J316"/>
    </row>
    <row r="317" spans="10:10" x14ac:dyDescent="0.3">
      <c r="J317"/>
    </row>
    <row r="318" spans="10:10" x14ac:dyDescent="0.3">
      <c r="J318"/>
    </row>
    <row r="319" spans="10:10" x14ac:dyDescent="0.3">
      <c r="J319"/>
    </row>
    <row r="320" spans="10:10" x14ac:dyDescent="0.3">
      <c r="J320"/>
    </row>
    <row r="321" spans="10:10" x14ac:dyDescent="0.3">
      <c r="J321"/>
    </row>
    <row r="322" spans="10:10" x14ac:dyDescent="0.3">
      <c r="J322"/>
    </row>
    <row r="323" spans="10:10" x14ac:dyDescent="0.3">
      <c r="J323"/>
    </row>
    <row r="324" spans="10:10" x14ac:dyDescent="0.3">
      <c r="J324"/>
    </row>
    <row r="325" spans="10:10" x14ac:dyDescent="0.3">
      <c r="J325"/>
    </row>
    <row r="326" spans="10:10" x14ac:dyDescent="0.3">
      <c r="J326"/>
    </row>
    <row r="327" spans="10:10" x14ac:dyDescent="0.3">
      <c r="J327"/>
    </row>
    <row r="328" spans="10:10" x14ac:dyDescent="0.3">
      <c r="J328"/>
    </row>
    <row r="329" spans="10:10" x14ac:dyDescent="0.3">
      <c r="J329"/>
    </row>
    <row r="330" spans="10:10" x14ac:dyDescent="0.3">
      <c r="J330"/>
    </row>
    <row r="331" spans="10:10" x14ac:dyDescent="0.3">
      <c r="J331"/>
    </row>
    <row r="332" spans="10:10" x14ac:dyDescent="0.3">
      <c r="J332"/>
    </row>
    <row r="333" spans="10:10" x14ac:dyDescent="0.3">
      <c r="J333"/>
    </row>
    <row r="334" spans="10:10" x14ac:dyDescent="0.3">
      <c r="J334"/>
    </row>
    <row r="335" spans="10:10" x14ac:dyDescent="0.3">
      <c r="J335"/>
    </row>
    <row r="336" spans="10:10" x14ac:dyDescent="0.3">
      <c r="J336"/>
    </row>
    <row r="337" spans="10:10" x14ac:dyDescent="0.3">
      <c r="J337"/>
    </row>
    <row r="338" spans="10:10" x14ac:dyDescent="0.3">
      <c r="J338"/>
    </row>
    <row r="339" spans="10:10" x14ac:dyDescent="0.3">
      <c r="J339"/>
    </row>
    <row r="340" spans="10:10" x14ac:dyDescent="0.3">
      <c r="J340"/>
    </row>
    <row r="341" spans="10:10" x14ac:dyDescent="0.3">
      <c r="J341"/>
    </row>
    <row r="342" spans="10:10" x14ac:dyDescent="0.3">
      <c r="J342"/>
    </row>
    <row r="343" spans="10:10" x14ac:dyDescent="0.3">
      <c r="J343"/>
    </row>
    <row r="344" spans="10:10" x14ac:dyDescent="0.3">
      <c r="J344"/>
    </row>
    <row r="345" spans="10:10" x14ac:dyDescent="0.3">
      <c r="J345"/>
    </row>
    <row r="346" spans="10:10" x14ac:dyDescent="0.3">
      <c r="J346"/>
    </row>
    <row r="347" spans="10:10" x14ac:dyDescent="0.3">
      <c r="J347"/>
    </row>
    <row r="348" spans="10:10" x14ac:dyDescent="0.3">
      <c r="J348"/>
    </row>
    <row r="349" spans="10:10" x14ac:dyDescent="0.3">
      <c r="J349"/>
    </row>
    <row r="350" spans="10:10" x14ac:dyDescent="0.3">
      <c r="J350"/>
    </row>
    <row r="351" spans="10:10" x14ac:dyDescent="0.3">
      <c r="J351"/>
    </row>
    <row r="352" spans="10:10" x14ac:dyDescent="0.3">
      <c r="J352"/>
    </row>
    <row r="353" spans="10:10" x14ac:dyDescent="0.3">
      <c r="J353"/>
    </row>
    <row r="354" spans="10:10" x14ac:dyDescent="0.3">
      <c r="J354"/>
    </row>
    <row r="355" spans="10:10" x14ac:dyDescent="0.3">
      <c r="J355"/>
    </row>
    <row r="356" spans="10:10" x14ac:dyDescent="0.3">
      <c r="J356"/>
    </row>
    <row r="357" spans="10:10" x14ac:dyDescent="0.3">
      <c r="J357"/>
    </row>
    <row r="358" spans="10:10" x14ac:dyDescent="0.3">
      <c r="J358"/>
    </row>
    <row r="359" spans="10:10" x14ac:dyDescent="0.3">
      <c r="J359"/>
    </row>
    <row r="360" spans="10:10" x14ac:dyDescent="0.3">
      <c r="J360"/>
    </row>
    <row r="361" spans="10:10" x14ac:dyDescent="0.3">
      <c r="J361"/>
    </row>
    <row r="362" spans="10:10" x14ac:dyDescent="0.3">
      <c r="J362"/>
    </row>
    <row r="363" spans="10:10" x14ac:dyDescent="0.3">
      <c r="J363"/>
    </row>
    <row r="364" spans="10:10" x14ac:dyDescent="0.3">
      <c r="J364"/>
    </row>
    <row r="365" spans="10:10" x14ac:dyDescent="0.3">
      <c r="J365"/>
    </row>
    <row r="366" spans="10:10" x14ac:dyDescent="0.3">
      <c r="J366"/>
    </row>
    <row r="367" spans="10:10" x14ac:dyDescent="0.3">
      <c r="J367"/>
    </row>
    <row r="368" spans="10:10" x14ac:dyDescent="0.3">
      <c r="J368"/>
    </row>
    <row r="369" spans="10:10" x14ac:dyDescent="0.3">
      <c r="J369"/>
    </row>
    <row r="370" spans="10:10" x14ac:dyDescent="0.3">
      <c r="J370"/>
    </row>
    <row r="371" spans="10:10" x14ac:dyDescent="0.3">
      <c r="J371"/>
    </row>
    <row r="372" spans="10:10" x14ac:dyDescent="0.3">
      <c r="J372"/>
    </row>
    <row r="373" spans="10:10" x14ac:dyDescent="0.3">
      <c r="J373"/>
    </row>
    <row r="374" spans="10:10" x14ac:dyDescent="0.3">
      <c r="J374"/>
    </row>
    <row r="375" spans="10:10" x14ac:dyDescent="0.3">
      <c r="J375"/>
    </row>
    <row r="376" spans="10:10" x14ac:dyDescent="0.3">
      <c r="J376"/>
    </row>
    <row r="377" spans="10:10" x14ac:dyDescent="0.3">
      <c r="J377"/>
    </row>
    <row r="378" spans="10:10" x14ac:dyDescent="0.3">
      <c r="J378"/>
    </row>
    <row r="379" spans="10:10" x14ac:dyDescent="0.3">
      <c r="J379"/>
    </row>
    <row r="380" spans="10:10" x14ac:dyDescent="0.3">
      <c r="J380"/>
    </row>
    <row r="381" spans="10:10" x14ac:dyDescent="0.3">
      <c r="J381"/>
    </row>
    <row r="382" spans="10:10" x14ac:dyDescent="0.3">
      <c r="J382"/>
    </row>
    <row r="383" spans="10:10" x14ac:dyDescent="0.3">
      <c r="J383"/>
    </row>
    <row r="384" spans="10:10" x14ac:dyDescent="0.3">
      <c r="J384"/>
    </row>
    <row r="385" spans="10:10" x14ac:dyDescent="0.3">
      <c r="J385"/>
    </row>
    <row r="386" spans="10:10" x14ac:dyDescent="0.3">
      <c r="J386"/>
    </row>
    <row r="387" spans="10:10" x14ac:dyDescent="0.3">
      <c r="J387"/>
    </row>
    <row r="388" spans="10:10" x14ac:dyDescent="0.3">
      <c r="J388"/>
    </row>
    <row r="389" spans="10:10" x14ac:dyDescent="0.3">
      <c r="J389"/>
    </row>
    <row r="390" spans="10:10" x14ac:dyDescent="0.3">
      <c r="J390"/>
    </row>
    <row r="391" spans="10:10" x14ac:dyDescent="0.3">
      <c r="J391"/>
    </row>
    <row r="392" spans="10:10" x14ac:dyDescent="0.3">
      <c r="J392"/>
    </row>
    <row r="393" spans="10:10" x14ac:dyDescent="0.3">
      <c r="J393"/>
    </row>
    <row r="394" spans="10:10" x14ac:dyDescent="0.3">
      <c r="J394"/>
    </row>
    <row r="395" spans="10:10" x14ac:dyDescent="0.3">
      <c r="J395"/>
    </row>
    <row r="396" spans="10:10" x14ac:dyDescent="0.3">
      <c r="J396"/>
    </row>
    <row r="397" spans="10:10" x14ac:dyDescent="0.3">
      <c r="J397"/>
    </row>
    <row r="398" spans="10:10" x14ac:dyDescent="0.3">
      <c r="J398"/>
    </row>
    <row r="399" spans="10:10" x14ac:dyDescent="0.3">
      <c r="J399"/>
    </row>
    <row r="400" spans="10:10" x14ac:dyDescent="0.3">
      <c r="J400"/>
    </row>
    <row r="401" spans="10:10" x14ac:dyDescent="0.3">
      <c r="J401"/>
    </row>
    <row r="402" spans="10:10" x14ac:dyDescent="0.3">
      <c r="J402"/>
    </row>
    <row r="403" spans="10:10" x14ac:dyDescent="0.3">
      <c r="J403"/>
    </row>
    <row r="404" spans="10:10" x14ac:dyDescent="0.3">
      <c r="J404"/>
    </row>
    <row r="405" spans="10:10" x14ac:dyDescent="0.3">
      <c r="J405"/>
    </row>
    <row r="406" spans="10:10" x14ac:dyDescent="0.3">
      <c r="J406"/>
    </row>
    <row r="407" spans="10:10" x14ac:dyDescent="0.3">
      <c r="J407"/>
    </row>
    <row r="408" spans="10:10" x14ac:dyDescent="0.3">
      <c r="J408"/>
    </row>
    <row r="409" spans="10:10" x14ac:dyDescent="0.3">
      <c r="J409"/>
    </row>
    <row r="410" spans="10:10" x14ac:dyDescent="0.3">
      <c r="J410"/>
    </row>
    <row r="411" spans="10:10" x14ac:dyDescent="0.3">
      <c r="J411"/>
    </row>
    <row r="412" spans="10:10" x14ac:dyDescent="0.3">
      <c r="J412"/>
    </row>
    <row r="413" spans="10:10" x14ac:dyDescent="0.3">
      <c r="J413"/>
    </row>
    <row r="414" spans="10:10" x14ac:dyDescent="0.3">
      <c r="J414"/>
    </row>
    <row r="415" spans="10:10" x14ac:dyDescent="0.3">
      <c r="J415"/>
    </row>
    <row r="416" spans="10:10" x14ac:dyDescent="0.3">
      <c r="J416"/>
    </row>
    <row r="417" spans="10:10" x14ac:dyDescent="0.3">
      <c r="J417"/>
    </row>
    <row r="418" spans="10:10" x14ac:dyDescent="0.3">
      <c r="J418"/>
    </row>
    <row r="419" spans="10:10" x14ac:dyDescent="0.3">
      <c r="J419"/>
    </row>
    <row r="420" spans="10:10" x14ac:dyDescent="0.3">
      <c r="J420"/>
    </row>
    <row r="421" spans="10:10" x14ac:dyDescent="0.3">
      <c r="J421"/>
    </row>
    <row r="422" spans="10:10" x14ac:dyDescent="0.3">
      <c r="J422"/>
    </row>
    <row r="423" spans="10:10" x14ac:dyDescent="0.3">
      <c r="J423"/>
    </row>
    <row r="424" spans="10:10" x14ac:dyDescent="0.3">
      <c r="J424"/>
    </row>
    <row r="425" spans="10:10" x14ac:dyDescent="0.3">
      <c r="J425"/>
    </row>
    <row r="426" spans="10:10" x14ac:dyDescent="0.3">
      <c r="J426"/>
    </row>
    <row r="427" spans="10:10" x14ac:dyDescent="0.3">
      <c r="J427"/>
    </row>
    <row r="428" spans="10:10" x14ac:dyDescent="0.3">
      <c r="J428"/>
    </row>
    <row r="429" spans="10:10" x14ac:dyDescent="0.3">
      <c r="J429"/>
    </row>
    <row r="430" spans="10:10" x14ac:dyDescent="0.3">
      <c r="J430"/>
    </row>
    <row r="431" spans="10:10" x14ac:dyDescent="0.3">
      <c r="J431"/>
    </row>
    <row r="432" spans="10:10" x14ac:dyDescent="0.3">
      <c r="J432"/>
    </row>
    <row r="433" spans="10:10" x14ac:dyDescent="0.3">
      <c r="J433"/>
    </row>
    <row r="434" spans="10:10" x14ac:dyDescent="0.3">
      <c r="J434"/>
    </row>
    <row r="435" spans="10:10" x14ac:dyDescent="0.3">
      <c r="J435"/>
    </row>
    <row r="436" spans="10:10" x14ac:dyDescent="0.3">
      <c r="J436"/>
    </row>
    <row r="437" spans="10:10" x14ac:dyDescent="0.3">
      <c r="J437"/>
    </row>
    <row r="438" spans="10:10" x14ac:dyDescent="0.3">
      <c r="J438"/>
    </row>
    <row r="439" spans="10:10" x14ac:dyDescent="0.3">
      <c r="J439"/>
    </row>
    <row r="440" spans="10:10" x14ac:dyDescent="0.3">
      <c r="J440"/>
    </row>
    <row r="441" spans="10:10" x14ac:dyDescent="0.3">
      <c r="J441"/>
    </row>
    <row r="442" spans="10:10" x14ac:dyDescent="0.3">
      <c r="J442"/>
    </row>
    <row r="443" spans="10:10" x14ac:dyDescent="0.3">
      <c r="J443"/>
    </row>
    <row r="444" spans="10:10" x14ac:dyDescent="0.3">
      <c r="J444"/>
    </row>
    <row r="445" spans="10:10" x14ac:dyDescent="0.3">
      <c r="J445"/>
    </row>
    <row r="446" spans="10:10" x14ac:dyDescent="0.3">
      <c r="J446"/>
    </row>
    <row r="447" spans="10:10" x14ac:dyDescent="0.3">
      <c r="J447"/>
    </row>
    <row r="448" spans="10:10" x14ac:dyDescent="0.3">
      <c r="J448"/>
    </row>
    <row r="449" spans="10:10" x14ac:dyDescent="0.3">
      <c r="J449"/>
    </row>
    <row r="450" spans="10:10" x14ac:dyDescent="0.3">
      <c r="J450"/>
    </row>
    <row r="451" spans="10:10" x14ac:dyDescent="0.3">
      <c r="J451"/>
    </row>
    <row r="452" spans="10:10" x14ac:dyDescent="0.3">
      <c r="J452"/>
    </row>
    <row r="453" spans="10:10" x14ac:dyDescent="0.3">
      <c r="J453"/>
    </row>
    <row r="454" spans="10:10" x14ac:dyDescent="0.3">
      <c r="J454"/>
    </row>
    <row r="455" spans="10:10" x14ac:dyDescent="0.3">
      <c r="J455"/>
    </row>
    <row r="456" spans="10:10" x14ac:dyDescent="0.3">
      <c r="J456"/>
    </row>
    <row r="457" spans="10:10" x14ac:dyDescent="0.3">
      <c r="J457"/>
    </row>
    <row r="458" spans="10:10" x14ac:dyDescent="0.3">
      <c r="J458"/>
    </row>
    <row r="459" spans="10:10" x14ac:dyDescent="0.3">
      <c r="J459"/>
    </row>
    <row r="460" spans="10:10" x14ac:dyDescent="0.3">
      <c r="J460"/>
    </row>
    <row r="461" spans="10:10" x14ac:dyDescent="0.3">
      <c r="J461"/>
    </row>
    <row r="462" spans="10:10" x14ac:dyDescent="0.3">
      <c r="J462"/>
    </row>
    <row r="463" spans="10:10" x14ac:dyDescent="0.3">
      <c r="J463"/>
    </row>
    <row r="464" spans="10:10" x14ac:dyDescent="0.3">
      <c r="J464"/>
    </row>
    <row r="465" spans="10:10" x14ac:dyDescent="0.3">
      <c r="J465"/>
    </row>
    <row r="466" spans="10:10" x14ac:dyDescent="0.3">
      <c r="J466"/>
    </row>
    <row r="467" spans="10:10" x14ac:dyDescent="0.3">
      <c r="J467"/>
    </row>
    <row r="468" spans="10:10" x14ac:dyDescent="0.3">
      <c r="J468"/>
    </row>
    <row r="469" spans="10:10" x14ac:dyDescent="0.3">
      <c r="J469"/>
    </row>
    <row r="470" spans="10:10" x14ac:dyDescent="0.3">
      <c r="J470"/>
    </row>
    <row r="471" spans="10:10" x14ac:dyDescent="0.3">
      <c r="J471"/>
    </row>
    <row r="472" spans="10:10" x14ac:dyDescent="0.3">
      <c r="J472"/>
    </row>
    <row r="473" spans="10:10" x14ac:dyDescent="0.3">
      <c r="J473"/>
    </row>
    <row r="474" spans="10:10" x14ac:dyDescent="0.3">
      <c r="J474"/>
    </row>
    <row r="475" spans="10:10" x14ac:dyDescent="0.3">
      <c r="J475"/>
    </row>
    <row r="476" spans="10:10" x14ac:dyDescent="0.3">
      <c r="J476"/>
    </row>
    <row r="477" spans="10:10" x14ac:dyDescent="0.3">
      <c r="J477"/>
    </row>
    <row r="478" spans="10:10" x14ac:dyDescent="0.3">
      <c r="J478"/>
    </row>
    <row r="479" spans="10:10" x14ac:dyDescent="0.3">
      <c r="J479"/>
    </row>
    <row r="480" spans="10:10" x14ac:dyDescent="0.3">
      <c r="J480"/>
    </row>
    <row r="481" spans="10:10" x14ac:dyDescent="0.3">
      <c r="J481"/>
    </row>
    <row r="482" spans="10:10" x14ac:dyDescent="0.3">
      <c r="J482"/>
    </row>
    <row r="483" spans="10:10" x14ac:dyDescent="0.3">
      <c r="J483"/>
    </row>
    <row r="484" spans="10:10" x14ac:dyDescent="0.3">
      <c r="J484"/>
    </row>
    <row r="485" spans="10:10" x14ac:dyDescent="0.3">
      <c r="J485"/>
    </row>
    <row r="486" spans="10:10" x14ac:dyDescent="0.3">
      <c r="J486"/>
    </row>
    <row r="487" spans="10:10" x14ac:dyDescent="0.3">
      <c r="J487"/>
    </row>
    <row r="488" spans="10:10" x14ac:dyDescent="0.3">
      <c r="J488"/>
    </row>
    <row r="489" spans="10:10" x14ac:dyDescent="0.3">
      <c r="J489"/>
    </row>
    <row r="490" spans="10:10" x14ac:dyDescent="0.3">
      <c r="J490"/>
    </row>
    <row r="491" spans="10:10" x14ac:dyDescent="0.3">
      <c r="J491"/>
    </row>
    <row r="492" spans="10:10" x14ac:dyDescent="0.3">
      <c r="J492"/>
    </row>
    <row r="493" spans="10:10" x14ac:dyDescent="0.3">
      <c r="J493"/>
    </row>
    <row r="494" spans="10:10" x14ac:dyDescent="0.3">
      <c r="J494"/>
    </row>
    <row r="495" spans="10:10" x14ac:dyDescent="0.3">
      <c r="J495"/>
    </row>
    <row r="496" spans="10:10" x14ac:dyDescent="0.3">
      <c r="J496"/>
    </row>
    <row r="497" spans="10:10" x14ac:dyDescent="0.3">
      <c r="J497"/>
    </row>
    <row r="498" spans="10:10" x14ac:dyDescent="0.3">
      <c r="J498"/>
    </row>
    <row r="499" spans="10:10" x14ac:dyDescent="0.3">
      <c r="J499"/>
    </row>
    <row r="500" spans="10:10" x14ac:dyDescent="0.3">
      <c r="J500"/>
    </row>
    <row r="501" spans="10:10" x14ac:dyDescent="0.3">
      <c r="J501"/>
    </row>
    <row r="502" spans="10:10" x14ac:dyDescent="0.3">
      <c r="J502"/>
    </row>
    <row r="503" spans="10:10" x14ac:dyDescent="0.3">
      <c r="J503"/>
    </row>
    <row r="504" spans="10:10" x14ac:dyDescent="0.3">
      <c r="J504"/>
    </row>
    <row r="505" spans="10:10" x14ac:dyDescent="0.3">
      <c r="J505"/>
    </row>
    <row r="506" spans="10:10" x14ac:dyDescent="0.3">
      <c r="J506"/>
    </row>
    <row r="507" spans="10:10" x14ac:dyDescent="0.3">
      <c r="J507"/>
    </row>
    <row r="508" spans="10:10" x14ac:dyDescent="0.3">
      <c r="J508"/>
    </row>
    <row r="509" spans="10:10" x14ac:dyDescent="0.3">
      <c r="J509"/>
    </row>
    <row r="510" spans="10:10" x14ac:dyDescent="0.3">
      <c r="J510"/>
    </row>
    <row r="511" spans="10:10" x14ac:dyDescent="0.3">
      <c r="J511"/>
    </row>
    <row r="512" spans="10:10" x14ac:dyDescent="0.3">
      <c r="J512"/>
    </row>
    <row r="513" spans="10:10" x14ac:dyDescent="0.3">
      <c r="J513"/>
    </row>
    <row r="514" spans="10:10" x14ac:dyDescent="0.3">
      <c r="J514"/>
    </row>
    <row r="515" spans="10:10" x14ac:dyDescent="0.3">
      <c r="J515"/>
    </row>
    <row r="516" spans="10:10" x14ac:dyDescent="0.3">
      <c r="J516"/>
    </row>
    <row r="517" spans="10:10" x14ac:dyDescent="0.3">
      <c r="J517"/>
    </row>
    <row r="518" spans="10:10" x14ac:dyDescent="0.3">
      <c r="J518"/>
    </row>
    <row r="519" spans="10:10" x14ac:dyDescent="0.3">
      <c r="J519"/>
    </row>
    <row r="520" spans="10:10" x14ac:dyDescent="0.3">
      <c r="J520"/>
    </row>
    <row r="521" spans="10:10" x14ac:dyDescent="0.3">
      <c r="J521"/>
    </row>
    <row r="522" spans="10:10" x14ac:dyDescent="0.3">
      <c r="J522"/>
    </row>
    <row r="523" spans="10:10" x14ac:dyDescent="0.3">
      <c r="J523"/>
    </row>
    <row r="524" spans="10:10" x14ac:dyDescent="0.3">
      <c r="J524"/>
    </row>
    <row r="525" spans="10:10" x14ac:dyDescent="0.3">
      <c r="J525"/>
    </row>
    <row r="526" spans="10:10" x14ac:dyDescent="0.3">
      <c r="J526"/>
    </row>
    <row r="527" spans="10:10" x14ac:dyDescent="0.3">
      <c r="J527"/>
    </row>
    <row r="528" spans="10:10" x14ac:dyDescent="0.3">
      <c r="J528"/>
    </row>
    <row r="529" spans="10:10" x14ac:dyDescent="0.3">
      <c r="J529"/>
    </row>
    <row r="530" spans="10:10" x14ac:dyDescent="0.3">
      <c r="J530"/>
    </row>
    <row r="531" spans="10:10" x14ac:dyDescent="0.3">
      <c r="J531"/>
    </row>
    <row r="532" spans="10:10" x14ac:dyDescent="0.3">
      <c r="J532"/>
    </row>
    <row r="533" spans="10:10" x14ac:dyDescent="0.3">
      <c r="J533"/>
    </row>
    <row r="534" spans="10:10" x14ac:dyDescent="0.3">
      <c r="J534"/>
    </row>
    <row r="535" spans="10:10" x14ac:dyDescent="0.3">
      <c r="J535"/>
    </row>
    <row r="536" spans="10:10" x14ac:dyDescent="0.3">
      <c r="J536"/>
    </row>
    <row r="537" spans="10:10" x14ac:dyDescent="0.3">
      <c r="J537"/>
    </row>
    <row r="538" spans="10:10" x14ac:dyDescent="0.3">
      <c r="J538"/>
    </row>
    <row r="539" spans="10:10" x14ac:dyDescent="0.3">
      <c r="J539"/>
    </row>
    <row r="540" spans="10:10" x14ac:dyDescent="0.3">
      <c r="J540"/>
    </row>
    <row r="541" spans="10:10" x14ac:dyDescent="0.3">
      <c r="J541"/>
    </row>
    <row r="542" spans="10:10" x14ac:dyDescent="0.3">
      <c r="J542"/>
    </row>
    <row r="543" spans="10:10" x14ac:dyDescent="0.3">
      <c r="J543"/>
    </row>
    <row r="544" spans="10:10" x14ac:dyDescent="0.3">
      <c r="J544"/>
    </row>
    <row r="545" spans="10:10" x14ac:dyDescent="0.3">
      <c r="J545"/>
    </row>
    <row r="546" spans="10:10" x14ac:dyDescent="0.3">
      <c r="J546"/>
    </row>
    <row r="547" spans="10:10" x14ac:dyDescent="0.3">
      <c r="J547"/>
    </row>
    <row r="548" spans="10:10" x14ac:dyDescent="0.3">
      <c r="J548"/>
    </row>
    <row r="549" spans="10:10" x14ac:dyDescent="0.3">
      <c r="J549"/>
    </row>
    <row r="550" spans="10:10" x14ac:dyDescent="0.3">
      <c r="J550"/>
    </row>
    <row r="551" spans="10:10" x14ac:dyDescent="0.3">
      <c r="J551"/>
    </row>
    <row r="552" spans="10:10" x14ac:dyDescent="0.3">
      <c r="J552"/>
    </row>
    <row r="553" spans="10:10" x14ac:dyDescent="0.3">
      <c r="J553"/>
    </row>
    <row r="554" spans="10:10" x14ac:dyDescent="0.3">
      <c r="J554"/>
    </row>
    <row r="555" spans="10:10" x14ac:dyDescent="0.3">
      <c r="J555"/>
    </row>
    <row r="556" spans="10:10" x14ac:dyDescent="0.3">
      <c r="J556"/>
    </row>
    <row r="557" spans="10:10" x14ac:dyDescent="0.3">
      <c r="J557"/>
    </row>
    <row r="558" spans="10:10" x14ac:dyDescent="0.3">
      <c r="J558"/>
    </row>
    <row r="559" spans="10:10" x14ac:dyDescent="0.3">
      <c r="J559"/>
    </row>
    <row r="560" spans="10:10" x14ac:dyDescent="0.3">
      <c r="J560"/>
    </row>
    <row r="561" spans="10:10" x14ac:dyDescent="0.3">
      <c r="J561"/>
    </row>
    <row r="562" spans="10:10" x14ac:dyDescent="0.3">
      <c r="J562"/>
    </row>
    <row r="563" spans="10:10" x14ac:dyDescent="0.3">
      <c r="J563"/>
    </row>
    <row r="564" spans="10:10" x14ac:dyDescent="0.3">
      <c r="J564"/>
    </row>
    <row r="565" spans="10:10" x14ac:dyDescent="0.3">
      <c r="J565"/>
    </row>
    <row r="566" spans="10:10" x14ac:dyDescent="0.3">
      <c r="J566"/>
    </row>
    <row r="567" spans="10:10" x14ac:dyDescent="0.3">
      <c r="J567"/>
    </row>
    <row r="568" spans="10:10" x14ac:dyDescent="0.3">
      <c r="J568"/>
    </row>
    <row r="569" spans="10:10" x14ac:dyDescent="0.3">
      <c r="J569"/>
    </row>
    <row r="570" spans="10:10" x14ac:dyDescent="0.3">
      <c r="J570"/>
    </row>
    <row r="571" spans="10:10" x14ac:dyDescent="0.3">
      <c r="J571"/>
    </row>
    <row r="572" spans="10:10" x14ac:dyDescent="0.3">
      <c r="J572"/>
    </row>
    <row r="573" spans="10:10" x14ac:dyDescent="0.3">
      <c r="J573"/>
    </row>
    <row r="574" spans="10:10" x14ac:dyDescent="0.3">
      <c r="J574"/>
    </row>
    <row r="575" spans="10:10" x14ac:dyDescent="0.3">
      <c r="J575"/>
    </row>
    <row r="576" spans="10:10" x14ac:dyDescent="0.3">
      <c r="J576"/>
    </row>
    <row r="577" spans="10:10" x14ac:dyDescent="0.3">
      <c r="J577"/>
    </row>
    <row r="578" spans="10:10" x14ac:dyDescent="0.3">
      <c r="J578"/>
    </row>
    <row r="579" spans="10:10" x14ac:dyDescent="0.3">
      <c r="J579"/>
    </row>
    <row r="580" spans="10:10" x14ac:dyDescent="0.3">
      <c r="J580"/>
    </row>
    <row r="581" spans="10:10" x14ac:dyDescent="0.3">
      <c r="J581"/>
    </row>
    <row r="582" spans="10:10" x14ac:dyDescent="0.3">
      <c r="J582"/>
    </row>
    <row r="583" spans="10:10" x14ac:dyDescent="0.3">
      <c r="J583"/>
    </row>
    <row r="584" spans="10:10" x14ac:dyDescent="0.3">
      <c r="J584"/>
    </row>
    <row r="585" spans="10:10" x14ac:dyDescent="0.3">
      <c r="J585"/>
    </row>
    <row r="586" spans="10:10" x14ac:dyDescent="0.3">
      <c r="J586"/>
    </row>
    <row r="587" spans="10:10" x14ac:dyDescent="0.3">
      <c r="J587"/>
    </row>
    <row r="588" spans="10:10" x14ac:dyDescent="0.3">
      <c r="J588"/>
    </row>
    <row r="589" spans="10:10" x14ac:dyDescent="0.3">
      <c r="J589"/>
    </row>
    <row r="590" spans="10:10" x14ac:dyDescent="0.3">
      <c r="J590"/>
    </row>
    <row r="591" spans="10:10" x14ac:dyDescent="0.3">
      <c r="J591"/>
    </row>
    <row r="592" spans="10:10" x14ac:dyDescent="0.3">
      <c r="J592"/>
    </row>
    <row r="593" spans="10:10" x14ac:dyDescent="0.3">
      <c r="J593"/>
    </row>
    <row r="594" spans="10:10" x14ac:dyDescent="0.3">
      <c r="J594"/>
    </row>
    <row r="595" spans="10:10" x14ac:dyDescent="0.3">
      <c r="J595"/>
    </row>
    <row r="596" spans="10:10" x14ac:dyDescent="0.3">
      <c r="J596"/>
    </row>
    <row r="597" spans="10:10" x14ac:dyDescent="0.3">
      <c r="J597"/>
    </row>
    <row r="598" spans="10:10" x14ac:dyDescent="0.3">
      <c r="J598"/>
    </row>
    <row r="599" spans="10:10" x14ac:dyDescent="0.3">
      <c r="J599"/>
    </row>
    <row r="600" spans="10:10" x14ac:dyDescent="0.3">
      <c r="J600"/>
    </row>
    <row r="601" spans="10:10" x14ac:dyDescent="0.3">
      <c r="J601"/>
    </row>
    <row r="602" spans="10:10" x14ac:dyDescent="0.3">
      <c r="J602"/>
    </row>
    <row r="603" spans="10:10" x14ac:dyDescent="0.3">
      <c r="J603"/>
    </row>
    <row r="604" spans="10:10" x14ac:dyDescent="0.3">
      <c r="J604"/>
    </row>
    <row r="605" spans="10:10" x14ac:dyDescent="0.3">
      <c r="J605"/>
    </row>
    <row r="606" spans="10:10" x14ac:dyDescent="0.3">
      <c r="J606"/>
    </row>
    <row r="607" spans="10:10" x14ac:dyDescent="0.3">
      <c r="J607"/>
    </row>
    <row r="608" spans="10:10" x14ac:dyDescent="0.3">
      <c r="J608"/>
    </row>
    <row r="609" spans="10:10" x14ac:dyDescent="0.3">
      <c r="J609"/>
    </row>
    <row r="610" spans="10:10" x14ac:dyDescent="0.3">
      <c r="J610"/>
    </row>
    <row r="611" spans="10:10" x14ac:dyDescent="0.3">
      <c r="J611"/>
    </row>
    <row r="612" spans="10:10" x14ac:dyDescent="0.3">
      <c r="J612"/>
    </row>
    <row r="613" spans="10:10" x14ac:dyDescent="0.3">
      <c r="J613"/>
    </row>
    <row r="614" spans="10:10" x14ac:dyDescent="0.3">
      <c r="J614"/>
    </row>
    <row r="615" spans="10:10" x14ac:dyDescent="0.3">
      <c r="J615"/>
    </row>
    <row r="616" spans="10:10" x14ac:dyDescent="0.3">
      <c r="J616"/>
    </row>
    <row r="617" spans="10:10" x14ac:dyDescent="0.3">
      <c r="J617"/>
    </row>
    <row r="618" spans="10:10" x14ac:dyDescent="0.3">
      <c r="J618"/>
    </row>
    <row r="619" spans="10:10" x14ac:dyDescent="0.3">
      <c r="J619"/>
    </row>
    <row r="620" spans="10:10" x14ac:dyDescent="0.3">
      <c r="J620"/>
    </row>
    <row r="621" spans="10:10" x14ac:dyDescent="0.3">
      <c r="J621"/>
    </row>
    <row r="622" spans="10:10" x14ac:dyDescent="0.3">
      <c r="J622"/>
    </row>
    <row r="623" spans="10:10" x14ac:dyDescent="0.3">
      <c r="J623"/>
    </row>
    <row r="624" spans="10:10" x14ac:dyDescent="0.3">
      <c r="J624"/>
    </row>
    <row r="625" spans="10:10" x14ac:dyDescent="0.3">
      <c r="J625"/>
    </row>
    <row r="626" spans="10:10" x14ac:dyDescent="0.3">
      <c r="J626"/>
    </row>
    <row r="627" spans="10:10" x14ac:dyDescent="0.3">
      <c r="J627"/>
    </row>
  </sheetData>
  <autoFilter ref="A1:K395" xr:uid="{00000000-0001-0000-0500-000000000000}">
    <sortState xmlns:xlrd2="http://schemas.microsoft.com/office/spreadsheetml/2017/richdata2" ref="A2:K395">
      <sortCondition ref="A1:A395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H64"/>
  <sheetViews>
    <sheetView workbookViewId="0">
      <selection activeCell="A2" sqref="A2:H64"/>
    </sheetView>
  </sheetViews>
  <sheetFormatPr defaultColWidth="9.109375" defaultRowHeight="14.4" x14ac:dyDescent="0.3"/>
  <cols>
    <col min="1" max="1" width="10.109375" bestFit="1" customWidth="1"/>
    <col min="2" max="2" width="9.33203125" bestFit="1" customWidth="1"/>
    <col min="3" max="3" width="20.6640625" bestFit="1" customWidth="1"/>
    <col min="4" max="4" width="27.33203125" bestFit="1" customWidth="1"/>
    <col min="5" max="5" width="42.44140625" bestFit="1" customWidth="1"/>
    <col min="6" max="6" width="12.5546875" bestFit="1" customWidth="1"/>
    <col min="7" max="7" width="17.88671875" style="18" bestFit="1" customWidth="1"/>
    <col min="8" max="8" width="18.33203125" style="18" bestFit="1" customWidth="1"/>
  </cols>
  <sheetData>
    <row r="1" spans="1:8" x14ac:dyDescent="0.3">
      <c r="A1" s="38" t="s">
        <v>1</v>
      </c>
      <c r="B1" s="38" t="s">
        <v>46</v>
      </c>
      <c r="C1" s="38" t="s">
        <v>19</v>
      </c>
      <c r="D1" s="38" t="s">
        <v>20</v>
      </c>
      <c r="E1" s="38" t="s">
        <v>26</v>
      </c>
      <c r="F1" s="38" t="s">
        <v>47</v>
      </c>
      <c r="G1" s="39" t="s">
        <v>23</v>
      </c>
      <c r="H1" s="39" t="s">
        <v>24</v>
      </c>
    </row>
    <row r="2" spans="1:8" x14ac:dyDescent="0.3">
      <c r="A2" s="34">
        <v>45413</v>
      </c>
      <c r="B2" s="55">
        <v>0.59027777777777779</v>
      </c>
      <c r="C2" s="31" t="s">
        <v>40</v>
      </c>
      <c r="D2" s="31" t="s">
        <v>41</v>
      </c>
      <c r="E2" s="31" t="s">
        <v>84</v>
      </c>
      <c r="F2" s="31">
        <v>70</v>
      </c>
      <c r="G2" s="40">
        <v>22100</v>
      </c>
      <c r="H2" s="40">
        <v>21820</v>
      </c>
    </row>
    <row r="3" spans="1:8" x14ac:dyDescent="0.3">
      <c r="A3" s="34">
        <v>45413</v>
      </c>
      <c r="B3" s="55">
        <v>0.79652777777777783</v>
      </c>
      <c r="C3" s="31" t="s">
        <v>40</v>
      </c>
      <c r="D3" s="31" t="s">
        <v>41</v>
      </c>
      <c r="E3" s="31" t="s">
        <v>84</v>
      </c>
      <c r="F3" s="31">
        <v>70</v>
      </c>
      <c r="G3" s="40">
        <v>24800</v>
      </c>
      <c r="H3" s="40">
        <v>24520</v>
      </c>
    </row>
    <row r="4" spans="1:8" x14ac:dyDescent="0.3">
      <c r="A4" s="34">
        <v>45413</v>
      </c>
      <c r="B4" s="55">
        <v>0.36736111111111108</v>
      </c>
      <c r="C4" s="31" t="s">
        <v>40</v>
      </c>
      <c r="D4" s="31" t="s">
        <v>41</v>
      </c>
      <c r="E4" s="31" t="s">
        <v>84</v>
      </c>
      <c r="F4" s="31">
        <v>70</v>
      </c>
      <c r="G4" s="40">
        <v>30000</v>
      </c>
      <c r="H4" s="40">
        <v>29820</v>
      </c>
    </row>
    <row r="5" spans="1:8" x14ac:dyDescent="0.3">
      <c r="A5" s="34">
        <v>45413</v>
      </c>
      <c r="B5" s="55">
        <v>0.60069444444444442</v>
      </c>
      <c r="C5" s="31" t="s">
        <v>78</v>
      </c>
      <c r="D5" s="31" t="s">
        <v>41</v>
      </c>
      <c r="E5" s="31" t="s">
        <v>79</v>
      </c>
      <c r="F5" s="31">
        <v>62</v>
      </c>
      <c r="G5" s="40">
        <v>20300</v>
      </c>
      <c r="H5" s="40">
        <v>20280</v>
      </c>
    </row>
    <row r="6" spans="1:8" x14ac:dyDescent="0.3">
      <c r="A6" s="34">
        <v>45413</v>
      </c>
      <c r="B6" s="55">
        <v>0.38055555555555554</v>
      </c>
      <c r="C6" s="31" t="s">
        <v>78</v>
      </c>
      <c r="D6" s="31" t="s">
        <v>41</v>
      </c>
      <c r="E6" s="31" t="s">
        <v>79</v>
      </c>
      <c r="F6" s="31">
        <v>62</v>
      </c>
      <c r="G6" s="40">
        <v>27580</v>
      </c>
      <c r="H6" s="40">
        <v>27600</v>
      </c>
    </row>
    <row r="7" spans="1:8" x14ac:dyDescent="0.3">
      <c r="A7" s="34">
        <v>45414</v>
      </c>
      <c r="B7" s="55">
        <v>0.5493055555555556</v>
      </c>
      <c r="C7" s="31" t="s">
        <v>40</v>
      </c>
      <c r="D7" s="31" t="s">
        <v>41</v>
      </c>
      <c r="E7" s="31" t="s">
        <v>84</v>
      </c>
      <c r="F7" s="31">
        <v>70</v>
      </c>
      <c r="G7" s="40">
        <v>24060</v>
      </c>
      <c r="H7" s="40">
        <v>24080</v>
      </c>
    </row>
    <row r="8" spans="1:8" x14ac:dyDescent="0.3">
      <c r="A8" s="34">
        <v>45414</v>
      </c>
      <c r="B8" s="55">
        <v>0.5625</v>
      </c>
      <c r="C8" s="31" t="s">
        <v>40</v>
      </c>
      <c r="D8" s="31" t="s">
        <v>41</v>
      </c>
      <c r="E8" s="31" t="s">
        <v>94</v>
      </c>
      <c r="F8" s="31">
        <v>70</v>
      </c>
      <c r="G8" s="40">
        <v>24260</v>
      </c>
      <c r="H8" s="40">
        <v>24240</v>
      </c>
    </row>
    <row r="9" spans="1:8" x14ac:dyDescent="0.3">
      <c r="A9" s="34">
        <v>45414</v>
      </c>
      <c r="B9" s="55">
        <v>0.8125</v>
      </c>
      <c r="C9" s="31" t="s">
        <v>78</v>
      </c>
      <c r="D9" s="31" t="s">
        <v>41</v>
      </c>
      <c r="E9" s="31" t="s">
        <v>95</v>
      </c>
      <c r="F9" s="31">
        <v>62</v>
      </c>
      <c r="G9" s="40">
        <v>18780</v>
      </c>
      <c r="H9" s="40">
        <v>18800</v>
      </c>
    </row>
    <row r="10" spans="1:8" x14ac:dyDescent="0.3">
      <c r="A10" s="34">
        <v>45414</v>
      </c>
      <c r="B10" s="55">
        <v>0.59027777777777779</v>
      </c>
      <c r="C10" s="31" t="s">
        <v>78</v>
      </c>
      <c r="D10" s="31" t="s">
        <v>41</v>
      </c>
      <c r="E10" s="31" t="s">
        <v>95</v>
      </c>
      <c r="F10" s="31">
        <v>62</v>
      </c>
      <c r="G10" s="40">
        <v>21660</v>
      </c>
      <c r="H10" s="40">
        <v>21800</v>
      </c>
    </row>
    <row r="11" spans="1:8" x14ac:dyDescent="0.3">
      <c r="A11" s="34">
        <v>45414</v>
      </c>
      <c r="B11" s="55">
        <v>4.1666666666666664E-2</v>
      </c>
      <c r="C11" s="31" t="s">
        <v>96</v>
      </c>
      <c r="D11" s="31" t="s">
        <v>41</v>
      </c>
      <c r="E11" s="31" t="s">
        <v>97</v>
      </c>
      <c r="F11" s="31">
        <v>70</v>
      </c>
      <c r="G11" s="40">
        <v>21300</v>
      </c>
      <c r="H11" s="40">
        <v>21600</v>
      </c>
    </row>
    <row r="12" spans="1:8" x14ac:dyDescent="0.3">
      <c r="A12" s="34">
        <v>45414</v>
      </c>
      <c r="B12" s="55">
        <v>0.80555555555555547</v>
      </c>
      <c r="C12" s="31" t="s">
        <v>40</v>
      </c>
      <c r="D12" s="31" t="s">
        <v>41</v>
      </c>
      <c r="E12" s="31" t="s">
        <v>94</v>
      </c>
      <c r="F12" s="31">
        <v>70</v>
      </c>
      <c r="G12" s="40">
        <v>24260</v>
      </c>
      <c r="H12" s="40">
        <v>24380</v>
      </c>
    </row>
    <row r="13" spans="1:8" x14ac:dyDescent="0.3">
      <c r="A13" s="34">
        <v>45415</v>
      </c>
      <c r="B13" s="55">
        <v>0.58333333333333337</v>
      </c>
      <c r="C13" s="31" t="s">
        <v>40</v>
      </c>
      <c r="D13" s="31" t="s">
        <v>41</v>
      </c>
      <c r="E13" s="31" t="s">
        <v>84</v>
      </c>
      <c r="F13" s="31">
        <v>70</v>
      </c>
      <c r="G13" s="40">
        <v>23440</v>
      </c>
      <c r="H13" s="40">
        <v>23780</v>
      </c>
    </row>
    <row r="14" spans="1:8" x14ac:dyDescent="0.3">
      <c r="A14" s="34">
        <v>45415</v>
      </c>
      <c r="B14" s="55">
        <v>0.3354166666666667</v>
      </c>
      <c r="C14" s="31" t="s">
        <v>40</v>
      </c>
      <c r="D14" s="31" t="s">
        <v>41</v>
      </c>
      <c r="E14" s="31" t="s">
        <v>84</v>
      </c>
      <c r="F14" s="31">
        <v>70</v>
      </c>
      <c r="G14" s="40">
        <v>25320</v>
      </c>
      <c r="H14" s="40">
        <v>25320</v>
      </c>
    </row>
    <row r="15" spans="1:8" x14ac:dyDescent="0.3">
      <c r="A15" s="34">
        <v>45415</v>
      </c>
      <c r="B15" s="55">
        <v>0.82638888888888884</v>
      </c>
      <c r="C15" s="31" t="s">
        <v>40</v>
      </c>
      <c r="D15" s="31" t="s">
        <v>41</v>
      </c>
      <c r="E15" s="31" t="s">
        <v>84</v>
      </c>
      <c r="F15" s="31">
        <v>70</v>
      </c>
      <c r="G15" s="40">
        <v>25940</v>
      </c>
      <c r="H15" s="40">
        <v>25500</v>
      </c>
    </row>
    <row r="16" spans="1:8" x14ac:dyDescent="0.3">
      <c r="A16" s="34">
        <v>45415</v>
      </c>
      <c r="B16" s="55">
        <v>0.59583333333333333</v>
      </c>
      <c r="C16" s="31" t="s">
        <v>78</v>
      </c>
      <c r="D16" s="31" t="s">
        <v>41</v>
      </c>
      <c r="E16" s="31" t="s">
        <v>79</v>
      </c>
      <c r="F16" s="31">
        <v>62</v>
      </c>
      <c r="G16" s="40">
        <v>19340</v>
      </c>
      <c r="H16" s="40">
        <v>19260</v>
      </c>
    </row>
    <row r="17" spans="1:8" x14ac:dyDescent="0.3">
      <c r="A17" s="34">
        <v>45415</v>
      </c>
      <c r="B17" s="55">
        <v>0.33680555555555558</v>
      </c>
      <c r="C17" s="31" t="s">
        <v>78</v>
      </c>
      <c r="D17" s="31" t="s">
        <v>41</v>
      </c>
      <c r="E17" s="31" t="s">
        <v>79</v>
      </c>
      <c r="F17" s="31">
        <v>62</v>
      </c>
      <c r="G17" s="40">
        <v>20540</v>
      </c>
      <c r="H17" s="40">
        <v>20400</v>
      </c>
    </row>
    <row r="18" spans="1:8" x14ac:dyDescent="0.3">
      <c r="A18" s="34">
        <v>45416</v>
      </c>
      <c r="B18" s="55">
        <v>0.85277777777777775</v>
      </c>
      <c r="C18" s="31" t="s">
        <v>40</v>
      </c>
      <c r="D18" s="31" t="s">
        <v>41</v>
      </c>
      <c r="E18" s="31" t="s">
        <v>106</v>
      </c>
      <c r="F18" s="31">
        <v>70</v>
      </c>
      <c r="G18" s="40">
        <v>30160</v>
      </c>
      <c r="H18" s="40">
        <v>30380</v>
      </c>
    </row>
    <row r="19" spans="1:8" x14ac:dyDescent="0.3">
      <c r="A19" s="34">
        <v>45416</v>
      </c>
      <c r="B19" s="55">
        <v>0.44861111111111113</v>
      </c>
      <c r="C19" s="31" t="s">
        <v>40</v>
      </c>
      <c r="D19" s="31" t="s">
        <v>41</v>
      </c>
      <c r="E19" s="31" t="s">
        <v>84</v>
      </c>
      <c r="F19" s="31">
        <v>70</v>
      </c>
      <c r="G19" s="40">
        <v>24980</v>
      </c>
      <c r="H19" s="40">
        <v>24720</v>
      </c>
    </row>
    <row r="20" spans="1:8" x14ac:dyDescent="0.3">
      <c r="A20" s="34">
        <v>45416</v>
      </c>
      <c r="B20" s="55">
        <v>0.76874999999999993</v>
      </c>
      <c r="C20" s="31" t="s">
        <v>40</v>
      </c>
      <c r="D20" s="31" t="s">
        <v>41</v>
      </c>
      <c r="E20" s="31" t="s">
        <v>84</v>
      </c>
      <c r="F20" s="31">
        <v>70</v>
      </c>
      <c r="G20" s="40">
        <v>26620</v>
      </c>
      <c r="H20" s="40">
        <v>26660</v>
      </c>
    </row>
    <row r="21" spans="1:8" x14ac:dyDescent="0.3">
      <c r="A21" s="34">
        <v>45416</v>
      </c>
      <c r="B21" s="55">
        <v>0.84444444444444444</v>
      </c>
      <c r="C21" s="31" t="s">
        <v>78</v>
      </c>
      <c r="D21" s="31" t="s">
        <v>41</v>
      </c>
      <c r="E21" s="31" t="s">
        <v>79</v>
      </c>
      <c r="F21" s="31">
        <v>62</v>
      </c>
      <c r="G21" s="40">
        <v>24140</v>
      </c>
      <c r="H21" s="40">
        <v>23940</v>
      </c>
    </row>
    <row r="22" spans="1:8" x14ac:dyDescent="0.3">
      <c r="A22" s="34">
        <v>45417</v>
      </c>
      <c r="B22" s="55">
        <v>0.76388888888888884</v>
      </c>
      <c r="C22" s="31" t="s">
        <v>40</v>
      </c>
      <c r="D22" s="31" t="s">
        <v>41</v>
      </c>
      <c r="E22" s="31" t="s">
        <v>84</v>
      </c>
      <c r="F22" s="31">
        <v>70</v>
      </c>
      <c r="G22" s="40">
        <v>23660</v>
      </c>
      <c r="H22" s="40">
        <v>24060</v>
      </c>
    </row>
    <row r="23" spans="1:8" x14ac:dyDescent="0.3">
      <c r="A23" s="34">
        <v>45417</v>
      </c>
      <c r="B23" s="55">
        <v>0.59375</v>
      </c>
      <c r="C23" s="31" t="s">
        <v>110</v>
      </c>
      <c r="D23" s="31" t="s">
        <v>41</v>
      </c>
      <c r="E23" s="31" t="s">
        <v>111</v>
      </c>
      <c r="F23" s="31">
        <v>70</v>
      </c>
      <c r="G23" s="40">
        <v>26020</v>
      </c>
      <c r="H23" s="40">
        <v>25660</v>
      </c>
    </row>
    <row r="24" spans="1:8" x14ac:dyDescent="0.3">
      <c r="A24" s="34">
        <v>45417</v>
      </c>
      <c r="B24" s="55">
        <v>0.34722222222222227</v>
      </c>
      <c r="C24" s="31" t="s">
        <v>110</v>
      </c>
      <c r="D24" s="31" t="s">
        <v>41</v>
      </c>
      <c r="E24" s="31" t="s">
        <v>111</v>
      </c>
      <c r="F24" s="31">
        <v>70</v>
      </c>
      <c r="G24" s="40">
        <v>26460</v>
      </c>
      <c r="H24" s="40">
        <v>26040</v>
      </c>
    </row>
    <row r="25" spans="1:8" x14ac:dyDescent="0.3">
      <c r="A25" s="34">
        <v>45417</v>
      </c>
      <c r="B25" s="55">
        <v>0.72222222222222221</v>
      </c>
      <c r="C25" s="31" t="s">
        <v>78</v>
      </c>
      <c r="D25" s="31" t="s">
        <v>41</v>
      </c>
      <c r="E25" s="31" t="s">
        <v>95</v>
      </c>
      <c r="F25" s="31">
        <v>62</v>
      </c>
      <c r="G25" s="40">
        <v>18740</v>
      </c>
      <c r="H25" s="40">
        <v>18680</v>
      </c>
    </row>
    <row r="26" spans="1:8" x14ac:dyDescent="0.3">
      <c r="A26" s="34">
        <v>45418</v>
      </c>
      <c r="B26" s="55">
        <v>0.42083333333333334</v>
      </c>
      <c r="C26" s="31" t="s">
        <v>40</v>
      </c>
      <c r="D26" s="31" t="s">
        <v>41</v>
      </c>
      <c r="E26" s="31" t="s">
        <v>84</v>
      </c>
      <c r="F26" s="31">
        <v>70</v>
      </c>
      <c r="G26" s="40">
        <v>23460</v>
      </c>
      <c r="H26" s="40">
        <v>23960</v>
      </c>
    </row>
    <row r="27" spans="1:8" x14ac:dyDescent="0.3">
      <c r="A27" s="34">
        <v>45418</v>
      </c>
      <c r="B27" s="55">
        <v>0.7319444444444444</v>
      </c>
      <c r="C27" s="31" t="s">
        <v>40</v>
      </c>
      <c r="D27" s="31" t="s">
        <v>41</v>
      </c>
      <c r="E27" s="31" t="s">
        <v>84</v>
      </c>
      <c r="F27" s="31">
        <v>70</v>
      </c>
      <c r="G27" s="40">
        <v>25200</v>
      </c>
      <c r="H27" s="40">
        <v>25060</v>
      </c>
    </row>
    <row r="28" spans="1:8" x14ac:dyDescent="0.3">
      <c r="A28" s="34">
        <v>45418</v>
      </c>
      <c r="B28" s="55">
        <v>0.3576388888888889</v>
      </c>
      <c r="C28" s="31" t="s">
        <v>110</v>
      </c>
      <c r="D28" s="31" t="s">
        <v>41</v>
      </c>
      <c r="E28" s="31" t="s">
        <v>111</v>
      </c>
      <c r="F28" s="31">
        <v>70</v>
      </c>
      <c r="G28" s="40">
        <v>21520</v>
      </c>
      <c r="H28" s="40">
        <v>21520</v>
      </c>
    </row>
    <row r="29" spans="1:8" x14ac:dyDescent="0.3">
      <c r="A29" s="34">
        <v>45418</v>
      </c>
      <c r="B29" s="31"/>
      <c r="C29" s="31" t="s">
        <v>110</v>
      </c>
      <c r="D29" s="31" t="s">
        <v>41</v>
      </c>
      <c r="E29" s="31" t="s">
        <v>111</v>
      </c>
      <c r="F29" s="31">
        <v>70</v>
      </c>
      <c r="G29" s="40">
        <v>24460</v>
      </c>
      <c r="H29" s="40">
        <v>24380</v>
      </c>
    </row>
    <row r="30" spans="1:8" x14ac:dyDescent="0.3">
      <c r="A30" s="34">
        <v>45418</v>
      </c>
      <c r="B30" s="31"/>
      <c r="C30" s="31" t="s">
        <v>78</v>
      </c>
      <c r="D30" s="31" t="s">
        <v>41</v>
      </c>
      <c r="E30" s="31" t="s">
        <v>95</v>
      </c>
      <c r="F30" s="31">
        <v>62</v>
      </c>
      <c r="G30" s="40">
        <v>25360</v>
      </c>
      <c r="H30" s="40">
        <v>25980</v>
      </c>
    </row>
    <row r="31" spans="1:8" x14ac:dyDescent="0.3">
      <c r="A31" s="34">
        <v>45419</v>
      </c>
      <c r="B31" s="55">
        <v>0.4201388888888889</v>
      </c>
      <c r="C31" s="31" t="s">
        <v>40</v>
      </c>
      <c r="D31" s="31" t="s">
        <v>41</v>
      </c>
      <c r="E31" s="31" t="s">
        <v>106</v>
      </c>
      <c r="F31" s="31">
        <v>70</v>
      </c>
      <c r="G31" s="40">
        <v>24020</v>
      </c>
      <c r="H31" s="40">
        <v>24060</v>
      </c>
    </row>
    <row r="32" spans="1:8" x14ac:dyDescent="0.3">
      <c r="A32" s="34">
        <v>45419</v>
      </c>
      <c r="B32" s="55">
        <v>0.83611111111111114</v>
      </c>
      <c r="C32" s="31" t="s">
        <v>40</v>
      </c>
      <c r="D32" s="31" t="s">
        <v>41</v>
      </c>
      <c r="E32" s="31" t="s">
        <v>106</v>
      </c>
      <c r="F32" s="31">
        <v>70</v>
      </c>
      <c r="G32" s="40">
        <v>26380</v>
      </c>
      <c r="H32" s="40">
        <v>26440</v>
      </c>
    </row>
    <row r="33" spans="1:8" x14ac:dyDescent="0.3">
      <c r="A33" s="34">
        <v>45419</v>
      </c>
      <c r="B33" s="55">
        <v>0.82777777777777783</v>
      </c>
      <c r="C33" s="31" t="s">
        <v>78</v>
      </c>
      <c r="D33" s="31" t="s">
        <v>41</v>
      </c>
      <c r="E33" s="31" t="s">
        <v>79</v>
      </c>
      <c r="F33" s="31">
        <v>62</v>
      </c>
      <c r="G33" s="40">
        <v>21180</v>
      </c>
      <c r="H33" s="40">
        <v>21260</v>
      </c>
    </row>
    <row r="34" spans="1:8" x14ac:dyDescent="0.3">
      <c r="A34" s="34">
        <v>45419</v>
      </c>
      <c r="B34" s="55">
        <v>0.4145833333333333</v>
      </c>
      <c r="C34" s="31" t="s">
        <v>78</v>
      </c>
      <c r="D34" s="31" t="s">
        <v>41</v>
      </c>
      <c r="E34" s="31" t="s">
        <v>79</v>
      </c>
      <c r="F34" s="31">
        <v>62</v>
      </c>
      <c r="G34" s="40">
        <v>22700</v>
      </c>
      <c r="H34" s="40">
        <v>22640</v>
      </c>
    </row>
    <row r="35" spans="1:8" x14ac:dyDescent="0.3">
      <c r="A35" s="34">
        <v>45420</v>
      </c>
      <c r="B35" s="55">
        <v>0.62847222222222221</v>
      </c>
      <c r="C35" s="31" t="s">
        <v>40</v>
      </c>
      <c r="D35" s="31" t="s">
        <v>41</v>
      </c>
      <c r="E35" s="31" t="s">
        <v>106</v>
      </c>
      <c r="F35" s="31">
        <v>70</v>
      </c>
      <c r="G35" s="40">
        <v>22760</v>
      </c>
      <c r="H35" s="40">
        <v>22820</v>
      </c>
    </row>
    <row r="36" spans="1:8" x14ac:dyDescent="0.3">
      <c r="A36" s="34">
        <v>45420</v>
      </c>
      <c r="B36" s="55">
        <v>0.83333333333333337</v>
      </c>
      <c r="C36" s="31" t="s">
        <v>40</v>
      </c>
      <c r="D36" s="31" t="s">
        <v>41</v>
      </c>
      <c r="E36" s="31" t="s">
        <v>106</v>
      </c>
      <c r="F36" s="31">
        <v>70</v>
      </c>
      <c r="G36" s="40">
        <v>24380</v>
      </c>
      <c r="H36" s="40">
        <v>24040</v>
      </c>
    </row>
    <row r="37" spans="1:8" x14ac:dyDescent="0.3">
      <c r="A37" s="34">
        <v>45420</v>
      </c>
      <c r="B37" s="55">
        <v>0.26874999999999999</v>
      </c>
      <c r="C37" s="31" t="s">
        <v>110</v>
      </c>
      <c r="D37" s="31" t="s">
        <v>41</v>
      </c>
      <c r="E37" s="31" t="s">
        <v>120</v>
      </c>
      <c r="F37" s="31">
        <v>70</v>
      </c>
      <c r="G37" s="40">
        <v>27580</v>
      </c>
      <c r="H37" s="40">
        <v>27680</v>
      </c>
    </row>
    <row r="38" spans="1:8" x14ac:dyDescent="0.3">
      <c r="A38" s="34">
        <v>45420</v>
      </c>
      <c r="B38" s="55">
        <v>0.26944444444444443</v>
      </c>
      <c r="C38" s="31" t="s">
        <v>110</v>
      </c>
      <c r="D38" s="31" t="s">
        <v>41</v>
      </c>
      <c r="E38" s="31" t="s">
        <v>121</v>
      </c>
      <c r="F38" s="31">
        <v>35</v>
      </c>
      <c r="G38" s="40">
        <v>25160</v>
      </c>
      <c r="H38" s="40">
        <v>25140</v>
      </c>
    </row>
    <row r="39" spans="1:8" x14ac:dyDescent="0.3">
      <c r="A39" s="34">
        <v>45421</v>
      </c>
      <c r="B39" s="55">
        <v>0.9</v>
      </c>
      <c r="C39" s="31" t="s">
        <v>40</v>
      </c>
      <c r="D39" s="31" t="s">
        <v>41</v>
      </c>
      <c r="E39" s="31" t="s">
        <v>106</v>
      </c>
      <c r="F39" s="31">
        <v>70</v>
      </c>
      <c r="G39" s="40">
        <v>26340</v>
      </c>
      <c r="H39" s="40">
        <v>26320</v>
      </c>
    </row>
    <row r="40" spans="1:8" x14ac:dyDescent="0.3">
      <c r="A40" s="34">
        <v>45421</v>
      </c>
      <c r="B40" s="55">
        <v>0.73819444444444438</v>
      </c>
      <c r="C40" s="31" t="s">
        <v>40</v>
      </c>
      <c r="D40" s="31" t="s">
        <v>41</v>
      </c>
      <c r="E40" s="31" t="s">
        <v>106</v>
      </c>
      <c r="F40" s="31">
        <v>70</v>
      </c>
      <c r="G40" s="40">
        <v>29940</v>
      </c>
      <c r="H40" s="40">
        <v>29640</v>
      </c>
    </row>
    <row r="41" spans="1:8" x14ac:dyDescent="0.3">
      <c r="A41" s="34">
        <v>45421</v>
      </c>
      <c r="B41" s="55">
        <v>0.26597222222222222</v>
      </c>
      <c r="C41" s="31" t="s">
        <v>110</v>
      </c>
      <c r="D41" s="31" t="s">
        <v>41</v>
      </c>
      <c r="E41" s="31" t="s">
        <v>122</v>
      </c>
      <c r="F41" s="31">
        <v>70</v>
      </c>
      <c r="G41" s="40">
        <v>21560</v>
      </c>
      <c r="H41" s="40">
        <v>21560</v>
      </c>
    </row>
    <row r="42" spans="1:8" x14ac:dyDescent="0.3">
      <c r="A42" s="34">
        <v>45421</v>
      </c>
      <c r="B42" s="31"/>
      <c r="C42" s="31" t="s">
        <v>110</v>
      </c>
      <c r="D42" s="31" t="s">
        <v>41</v>
      </c>
      <c r="E42" s="31" t="s">
        <v>120</v>
      </c>
      <c r="F42" s="31">
        <v>70</v>
      </c>
      <c r="G42" s="40">
        <v>23320</v>
      </c>
      <c r="H42" s="40">
        <v>23380</v>
      </c>
    </row>
    <row r="43" spans="1:8" x14ac:dyDescent="0.3">
      <c r="A43" s="34">
        <v>45422</v>
      </c>
      <c r="B43" s="55">
        <v>0.56944444444444442</v>
      </c>
      <c r="C43" s="31" t="s">
        <v>40</v>
      </c>
      <c r="D43" s="31" t="s">
        <v>41</v>
      </c>
      <c r="E43" s="31" t="s">
        <v>94</v>
      </c>
      <c r="F43" s="31">
        <v>70</v>
      </c>
      <c r="G43" s="40">
        <v>21380</v>
      </c>
      <c r="H43" s="40">
        <v>21740</v>
      </c>
    </row>
    <row r="44" spans="1:8" x14ac:dyDescent="0.3">
      <c r="A44" s="34">
        <v>45422</v>
      </c>
      <c r="B44" s="55">
        <v>0.3666666666666667</v>
      </c>
      <c r="C44" s="31" t="s">
        <v>40</v>
      </c>
      <c r="D44" s="31" t="s">
        <v>41</v>
      </c>
      <c r="E44" s="31" t="s">
        <v>94</v>
      </c>
      <c r="F44" s="31">
        <v>70</v>
      </c>
      <c r="G44" s="40">
        <v>26860</v>
      </c>
      <c r="H44" s="40">
        <v>26640</v>
      </c>
    </row>
    <row r="45" spans="1:8" x14ac:dyDescent="0.3">
      <c r="A45" s="34">
        <v>45422</v>
      </c>
      <c r="B45" s="55">
        <v>0.24652777777777779</v>
      </c>
      <c r="C45" s="31" t="s">
        <v>110</v>
      </c>
      <c r="D45" s="31" t="s">
        <v>41</v>
      </c>
      <c r="E45" s="31" t="s">
        <v>120</v>
      </c>
      <c r="F45" s="31">
        <v>70</v>
      </c>
      <c r="G45" s="40">
        <v>25320</v>
      </c>
      <c r="H45" s="40">
        <v>25820</v>
      </c>
    </row>
    <row r="46" spans="1:8" x14ac:dyDescent="0.3">
      <c r="A46" s="34">
        <v>45422</v>
      </c>
      <c r="B46" s="55">
        <v>0.69791666666666663</v>
      </c>
      <c r="C46" s="31" t="s">
        <v>110</v>
      </c>
      <c r="D46" s="31" t="s">
        <v>41</v>
      </c>
      <c r="E46" s="31" t="s">
        <v>120</v>
      </c>
      <c r="F46" s="31">
        <v>70</v>
      </c>
      <c r="G46" s="40">
        <v>27100</v>
      </c>
      <c r="H46" s="40">
        <v>26760</v>
      </c>
    </row>
    <row r="47" spans="1:8" x14ac:dyDescent="0.3">
      <c r="A47" s="34">
        <v>45423</v>
      </c>
      <c r="B47" s="55">
        <v>0.7270833333333333</v>
      </c>
      <c r="C47" s="31" t="s">
        <v>40</v>
      </c>
      <c r="D47" s="31" t="s">
        <v>41</v>
      </c>
      <c r="E47" s="31" t="s">
        <v>123</v>
      </c>
      <c r="F47" s="31">
        <v>70</v>
      </c>
      <c r="G47" s="40">
        <v>19460</v>
      </c>
      <c r="H47" s="40">
        <v>19200</v>
      </c>
    </row>
    <row r="48" spans="1:8" x14ac:dyDescent="0.3">
      <c r="A48" s="34">
        <v>45423</v>
      </c>
      <c r="B48" s="55">
        <v>0.84513888888888899</v>
      </c>
      <c r="C48" s="31" t="s">
        <v>40</v>
      </c>
      <c r="D48" s="31" t="s">
        <v>41</v>
      </c>
      <c r="E48" s="31" t="s">
        <v>106</v>
      </c>
      <c r="F48" s="31">
        <v>70</v>
      </c>
      <c r="G48" s="40">
        <v>23300</v>
      </c>
      <c r="H48" s="40">
        <v>23200</v>
      </c>
    </row>
    <row r="49" spans="1:8" x14ac:dyDescent="0.3">
      <c r="A49" s="34">
        <v>45423</v>
      </c>
      <c r="B49" s="55">
        <v>0.6958333333333333</v>
      </c>
      <c r="C49" s="31" t="s">
        <v>40</v>
      </c>
      <c r="D49" s="31" t="s">
        <v>41</v>
      </c>
      <c r="E49" s="31" t="s">
        <v>106</v>
      </c>
      <c r="F49" s="31">
        <v>70</v>
      </c>
      <c r="G49" s="40">
        <v>23620</v>
      </c>
      <c r="H49" s="40">
        <v>23600</v>
      </c>
    </row>
    <row r="50" spans="1:8" x14ac:dyDescent="0.3">
      <c r="A50" s="34">
        <v>45423</v>
      </c>
      <c r="B50" s="55">
        <v>0.72916666666666663</v>
      </c>
      <c r="C50" s="31" t="s">
        <v>110</v>
      </c>
      <c r="D50" s="31" t="s">
        <v>41</v>
      </c>
      <c r="E50" s="31" t="s">
        <v>111</v>
      </c>
      <c r="F50" s="31">
        <v>70</v>
      </c>
      <c r="G50" s="40">
        <v>22140</v>
      </c>
      <c r="H50" s="40">
        <v>22100</v>
      </c>
    </row>
    <row r="51" spans="1:8" x14ac:dyDescent="0.3">
      <c r="A51" s="34">
        <v>45423</v>
      </c>
      <c r="B51" s="55">
        <v>0.52986111111111112</v>
      </c>
      <c r="C51" s="31" t="s">
        <v>110</v>
      </c>
      <c r="D51" s="31" t="s">
        <v>41</v>
      </c>
      <c r="E51" s="31" t="s">
        <v>111</v>
      </c>
      <c r="F51" s="31">
        <v>70</v>
      </c>
      <c r="G51" s="40">
        <v>26980</v>
      </c>
      <c r="H51" s="40">
        <v>26700</v>
      </c>
    </row>
    <row r="52" spans="1:8" x14ac:dyDescent="0.3">
      <c r="A52" s="34">
        <v>45424</v>
      </c>
      <c r="B52" s="55">
        <v>0.64513888888888882</v>
      </c>
      <c r="C52" s="31" t="s">
        <v>40</v>
      </c>
      <c r="D52" s="31" t="s">
        <v>41</v>
      </c>
      <c r="E52" s="31" t="s">
        <v>106</v>
      </c>
      <c r="F52" s="31">
        <v>70</v>
      </c>
      <c r="G52" s="40">
        <v>20980</v>
      </c>
      <c r="H52" s="40">
        <v>20960</v>
      </c>
    </row>
    <row r="53" spans="1:8" x14ac:dyDescent="0.3">
      <c r="A53" s="25">
        <v>45424</v>
      </c>
      <c r="B53" s="57">
        <v>0.9590277777777777</v>
      </c>
      <c r="C53" t="s">
        <v>40</v>
      </c>
      <c r="D53" t="s">
        <v>41</v>
      </c>
      <c r="E53" t="s">
        <v>106</v>
      </c>
      <c r="F53">
        <v>70</v>
      </c>
      <c r="G53" s="18">
        <v>22140</v>
      </c>
      <c r="H53" s="18">
        <v>22040</v>
      </c>
    </row>
    <row r="54" spans="1:8" x14ac:dyDescent="0.3">
      <c r="A54" s="25">
        <v>45424</v>
      </c>
      <c r="B54" s="57">
        <v>0.79305555555555562</v>
      </c>
      <c r="C54" t="s">
        <v>40</v>
      </c>
      <c r="D54" t="s">
        <v>41</v>
      </c>
      <c r="E54" t="s">
        <v>106</v>
      </c>
      <c r="F54">
        <v>70</v>
      </c>
      <c r="G54" s="18">
        <v>22420</v>
      </c>
      <c r="H54" s="18">
        <v>22320</v>
      </c>
    </row>
    <row r="55" spans="1:8" x14ac:dyDescent="0.3">
      <c r="A55" s="25">
        <v>45424</v>
      </c>
      <c r="B55" s="57">
        <v>0.35902777777777778</v>
      </c>
      <c r="C55" t="s">
        <v>40</v>
      </c>
      <c r="D55" t="s">
        <v>41</v>
      </c>
      <c r="E55" t="s">
        <v>106</v>
      </c>
      <c r="F55">
        <v>70</v>
      </c>
      <c r="G55" s="18">
        <v>23840</v>
      </c>
      <c r="H55" s="18">
        <v>23820</v>
      </c>
    </row>
    <row r="56" spans="1:8" x14ac:dyDescent="0.3">
      <c r="A56" s="25">
        <v>45424</v>
      </c>
      <c r="B56" s="57">
        <v>0.4236111111111111</v>
      </c>
      <c r="C56" t="s">
        <v>110</v>
      </c>
      <c r="D56" t="s">
        <v>41</v>
      </c>
      <c r="E56" t="s">
        <v>111</v>
      </c>
      <c r="F56">
        <v>70</v>
      </c>
      <c r="G56" s="18">
        <v>23640</v>
      </c>
      <c r="H56" s="18">
        <v>23840</v>
      </c>
    </row>
    <row r="57" spans="1:8" x14ac:dyDescent="0.3">
      <c r="A57" s="25">
        <v>45425</v>
      </c>
      <c r="B57" s="57">
        <v>0.39583333333333331</v>
      </c>
      <c r="C57" t="s">
        <v>78</v>
      </c>
      <c r="D57" t="s">
        <v>41</v>
      </c>
      <c r="E57" t="s">
        <v>95</v>
      </c>
      <c r="F57">
        <v>62</v>
      </c>
      <c r="G57" s="18">
        <v>22000</v>
      </c>
      <c r="H57" s="18">
        <v>21960</v>
      </c>
    </row>
    <row r="58" spans="1:8" x14ac:dyDescent="0.3">
      <c r="A58" s="25">
        <v>45425</v>
      </c>
      <c r="B58" s="57">
        <v>0.37847222222222227</v>
      </c>
      <c r="C58" t="s">
        <v>78</v>
      </c>
      <c r="D58" t="s">
        <v>41</v>
      </c>
      <c r="E58" t="s">
        <v>79</v>
      </c>
      <c r="F58">
        <v>62</v>
      </c>
      <c r="G58" s="18">
        <v>21700</v>
      </c>
      <c r="H58" s="18">
        <v>21500</v>
      </c>
    </row>
    <row r="59" spans="1:8" x14ac:dyDescent="0.3">
      <c r="A59" s="25">
        <v>45425</v>
      </c>
      <c r="B59" s="57">
        <v>0.60972222222222217</v>
      </c>
      <c r="C59" t="s">
        <v>96</v>
      </c>
      <c r="D59" t="s">
        <v>41</v>
      </c>
      <c r="E59" t="s">
        <v>97</v>
      </c>
      <c r="F59">
        <v>70</v>
      </c>
      <c r="G59" s="18">
        <v>22440</v>
      </c>
      <c r="H59" s="18">
        <v>22460</v>
      </c>
    </row>
    <row r="60" spans="1:8" x14ac:dyDescent="0.3">
      <c r="A60" s="25">
        <v>45425</v>
      </c>
      <c r="B60" s="57">
        <v>0.28958333333333336</v>
      </c>
      <c r="C60" t="s">
        <v>110</v>
      </c>
      <c r="D60" t="s">
        <v>41</v>
      </c>
      <c r="E60" t="s">
        <v>121</v>
      </c>
      <c r="F60">
        <v>70</v>
      </c>
      <c r="G60" s="18">
        <v>23260</v>
      </c>
      <c r="H60" s="18">
        <v>23240</v>
      </c>
    </row>
    <row r="61" spans="1:8" x14ac:dyDescent="0.3">
      <c r="A61" s="25">
        <v>45426</v>
      </c>
      <c r="B61" s="57">
        <v>0.72083333333333333</v>
      </c>
      <c r="C61" t="s">
        <v>78</v>
      </c>
      <c r="D61" t="s">
        <v>41</v>
      </c>
      <c r="E61" t="s">
        <v>95</v>
      </c>
      <c r="F61">
        <v>62</v>
      </c>
      <c r="G61" s="18">
        <v>20620</v>
      </c>
      <c r="H61" s="18">
        <v>20500</v>
      </c>
    </row>
    <row r="62" spans="1:8" x14ac:dyDescent="0.3">
      <c r="A62" s="25">
        <v>45426</v>
      </c>
      <c r="B62" s="57">
        <v>0.72083333333333333</v>
      </c>
      <c r="C62" t="s">
        <v>78</v>
      </c>
      <c r="D62" t="s">
        <v>41</v>
      </c>
      <c r="E62" t="s">
        <v>79</v>
      </c>
      <c r="F62">
        <v>62</v>
      </c>
      <c r="G62" s="18">
        <v>23880</v>
      </c>
      <c r="H62" s="18">
        <v>23840</v>
      </c>
    </row>
    <row r="63" spans="1:8" x14ac:dyDescent="0.3">
      <c r="A63" s="25">
        <v>45426</v>
      </c>
      <c r="B63" s="57">
        <v>0.44444444444444442</v>
      </c>
      <c r="C63" t="s">
        <v>110</v>
      </c>
      <c r="D63" t="s">
        <v>41</v>
      </c>
      <c r="E63" t="s">
        <v>121</v>
      </c>
      <c r="F63">
        <v>70</v>
      </c>
      <c r="G63" s="18">
        <v>23480</v>
      </c>
      <c r="H63" s="18">
        <v>23620</v>
      </c>
    </row>
    <row r="64" spans="1:8" x14ac:dyDescent="0.3">
      <c r="A64" s="25">
        <v>45426</v>
      </c>
      <c r="B64" s="57">
        <v>0.70000000000000007</v>
      </c>
      <c r="C64" t="s">
        <v>110</v>
      </c>
      <c r="D64" t="s">
        <v>41</v>
      </c>
      <c r="E64" t="s">
        <v>120</v>
      </c>
      <c r="F64">
        <v>70</v>
      </c>
      <c r="G64" s="18">
        <v>23140</v>
      </c>
      <c r="H64" s="18">
        <v>23200</v>
      </c>
    </row>
  </sheetData>
  <autoFilter ref="A1:H124" xr:uid="{00000000-0001-0000-0600-000000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0AEF-9FF5-4506-9011-4B534685CBC3}">
  <dimension ref="A1:F16"/>
  <sheetViews>
    <sheetView tabSelected="1" workbookViewId="0">
      <selection activeCell="D15" sqref="D1:D15"/>
    </sheetView>
  </sheetViews>
  <sheetFormatPr defaultRowHeight="14.4" x14ac:dyDescent="0.3"/>
  <cols>
    <col min="1" max="1" width="40.44140625" bestFit="1" customWidth="1"/>
    <col min="2" max="2" width="10.109375" bestFit="1" customWidth="1"/>
    <col min="4" max="4" width="43.88671875" bestFit="1" customWidth="1"/>
    <col min="6" max="6" width="40.44140625" bestFit="1" customWidth="1"/>
  </cols>
  <sheetData>
    <row r="1" spans="1:6" x14ac:dyDescent="0.3">
      <c r="A1" t="str">
        <f ca="1">"Парнас обработка "&amp;TEXT($B$1,"ДД.ММ.ГГГГ")</f>
        <v>Парнас обработка 14.05.2024</v>
      </c>
      <c r="B1" s="25">
        <f ca="1">TODAY()-1</f>
        <v>45426</v>
      </c>
      <c r="D1" s="56" t="str">
        <f ca="1">'[1]Общие данные'!A1</f>
        <v>Парнас перегруз 14.05.2024</v>
      </c>
      <c r="F1" s="51" t="str">
        <f ca="1">"Парнас обработка + перегруз "&amp;TEXT($B$1,"ДД.ММ.ГГГГ")</f>
        <v>Парнас обработка + перегруз 14.05.2024</v>
      </c>
    </row>
    <row r="2" spans="1:6" x14ac:dyDescent="0.3">
      <c r="D2" s="56"/>
      <c r="F2" s="51"/>
    </row>
    <row r="3" spans="1:6" x14ac:dyDescent="0.3">
      <c r="A3" t="str">
        <f ca="1">"Ввоз - "&amp;TEXT((SUMIF(Ввоз!$A:$A,$B$1,Ввоз!$H:$H))/1000,"0,00")</f>
        <v>Ввоз - 114,62</v>
      </c>
      <c r="D3" s="56" t="str">
        <f ca="1">'[1]Общие данные'!A3</f>
        <v>Ввоз - 188,96</v>
      </c>
      <c r="F3" s="51" t="str" cm="1">
        <f t="array" aca="1" ref="F3" ca="1">"Ввоз - "&amp;TEXT(SUM(MID(LEFT(A3,MAX(ISNUMBER(MID(A3,ROW(INDIRECT("1:"&amp;LEN(A3))),1)*1)*ROW(INDIRECT("1:"&amp;LEN(A3))))),MATCH(TRUE,ISNUMBER(MID(A3,ROW(INDIRECT("1:"&amp;LEN(A3))),1)*1),0),LEN(A3)),MID(LEFT(D3,MAX(ISNUMBER(MID(D3,ROW(INDIRECT("1:"&amp;LEN(D3))),1)*1)*ROW(INDIRECT("1:"&amp;LEN(D3))))),MATCH(TRUE,ISNUMBER(MID(D3,ROW(INDIRECT("1:"&amp;LEN(D3))),1)*1),0),LEN(D3))),"0,00")</f>
        <v>Ввоз - 303,58</v>
      </c>
    </row>
    <row r="4" spans="1:6" x14ac:dyDescent="0.3">
      <c r="A4" t="str">
        <f ca="1">"Вывоз - "&amp;TEXT((SUMIF(Вывоз!$A:$A,$B$1,Вывоз!$G:$G))/1000,"0,00")</f>
        <v>Вывоз - 91,12</v>
      </c>
      <c r="D4" s="56" t="str">
        <f ca="1">'[1]Общие данные'!A4</f>
        <v>Вывоз - 76,94</v>
      </c>
      <c r="F4" s="51" t="str" cm="1">
        <f t="array" aca="1" ref="F4" ca="1">"Вывоз - "&amp;TEXT(SUM(MID(LEFT(A4,MAX(ISNUMBER(MID(A4,ROW(INDIRECT("1:"&amp;LEN(A4))),1)*1)*ROW(INDIRECT("1:"&amp;LEN(A4))))),MATCH(TRUE,ISNUMBER(MID(A4,ROW(INDIRECT("1:"&amp;LEN(A4))),1)*1),0),LEN(A4)),MID(LEFT(D4,MAX(ISNUMBER(MID(D4,ROW(INDIRECT("1:"&amp;LEN(D4))),1)*1)*ROW(INDIRECT("1:"&amp;LEN(D4))))),MATCH(TRUE,ISNUMBER(MID(D4,ROW(INDIRECT("1:"&amp;LEN(D4))),1)*1),0),LEN(D4))),"0,00")</f>
        <v>Вывоз - 168,06</v>
      </c>
    </row>
    <row r="5" spans="1:6" x14ac:dyDescent="0.3">
      <c r="D5" s="56"/>
      <c r="F5" s="51"/>
    </row>
    <row r="6" spans="1:6" x14ac:dyDescent="0.3">
      <c r="A6" t="str">
        <f ca="1">"Кол-во рейсов ввоз - "&amp;COUNTIF(Ввоз!$A:$A,'Общие данные'!$B$1)</f>
        <v>Кол-во рейсов ввоз - 16</v>
      </c>
      <c r="D6" s="56" t="str">
        <f ca="1">'[1]Общие данные'!A6</f>
        <v>Кол-во рейсов ввоз - 80</v>
      </c>
      <c r="F6" s="51" t="str" cm="1">
        <f t="array" aca="1" ref="F6" ca="1">"Кол-во рейсов ввоз - "&amp;TEXT(SUM(MID(LEFT(A6,MAX(ISNUMBER(MID(A6,ROW(INDIRECT("1:"&amp;LEN(A6))),1)*1)*ROW(INDIRECT("1:"&amp;LEN(A6))))),MATCH(TRUE,ISNUMBER(MID(A6,ROW(INDIRECT("1:"&amp;LEN(A6))),1)*1),0),LEN(A6)),MID(LEFT(D6,MAX(ISNUMBER(MID(D6,ROW(INDIRECT("1:"&amp;LEN(D6))),1)*1)*ROW(INDIRECT("1:"&amp;LEN(D6))))),MATCH(TRUE,ISNUMBER(MID(D6,ROW(INDIRECT("1:"&amp;LEN(D6))),1)*1),0),LEN(D6))),"0")</f>
        <v>Кол-во рейсов ввоз - 96</v>
      </c>
    </row>
    <row r="7" spans="1:6" x14ac:dyDescent="0.3">
      <c r="A7" t="str">
        <f ca="1">"Кол-во рейсов вывоз - "&amp;COUNTIF(Вывоз!$A:$A,'Общие данные'!$B$1)</f>
        <v>Кол-во рейсов вывоз - 4</v>
      </c>
      <c r="D7" s="56" t="str">
        <f ca="1">'[1]Общие данные'!A7</f>
        <v>Кол-во рейсов вывоз - 3</v>
      </c>
      <c r="F7" s="51" t="str" cm="1">
        <f t="array" aca="1" ref="F7" ca="1">"Кол-во рейсов вывоз - "&amp;TEXT(SUM(MID(LEFT(A7,MAX(ISNUMBER(MID(A7,ROW(INDIRECT("1:"&amp;LEN(A7))),1)*1)*ROW(INDIRECT("1:"&amp;LEN(A7))))),MATCH(TRUE,ISNUMBER(MID(A7,ROW(INDIRECT("1:"&amp;LEN(A7))),1)*1),0),LEN(A7)),MID(LEFT(D7,MAX(ISNUMBER(MID(D7,ROW(INDIRECT("1:"&amp;LEN(D7))),1)*1)*ROW(INDIRECT("1:"&amp;LEN(D7))))),MATCH(TRUE,ISNUMBER(MID(D7,ROW(INDIRECT("1:"&amp;LEN(D7))),1)*1),0),LEN(D7))),"0")</f>
        <v>Кол-во рейсов вывоз - 7</v>
      </c>
    </row>
    <row r="8" spans="1:6" x14ac:dyDescent="0.3">
      <c r="D8" s="56"/>
      <c r="F8" s="51"/>
    </row>
    <row r="9" spans="1:6" x14ac:dyDescent="0.3">
      <c r="A9" t="str">
        <f>"Среднесуточный ввоз - "&amp;ROUND('Сводная Ввоз'!$F$1,2)</f>
        <v>Среднесуточный ввоз - 118,94</v>
      </c>
      <c r="D9" s="56" t="str">
        <f>'[1]Общие данные'!A9</f>
        <v>Среднесуточный ввоз - 132,43</v>
      </c>
      <c r="F9" s="51" t="str" cm="1">
        <f t="array" aca="1" ref="F9" ca="1">"Среднесуточный ввоз - "&amp;ROUND(AVERAGE(MID(LEFT(A9,MAX(ISNUMBER(MID(A9,ROW(INDIRECT("1:"&amp;LEN(A9))),1)*1)*ROW(INDIRECT("1:"&amp;LEN(A9))))),MATCH(TRUE,ISNUMBER(MID(A9,ROW(INDIRECT("1:"&amp;LEN(A9))),1)*1),0),LEN(A9)),MID(LEFT(D9,MAX(ISNUMBER(MID(D9,ROW(INDIRECT("1:"&amp;LEN(D9))),1)*1)*ROW(INDIRECT("1:"&amp;LEN(D9))))),MATCH(TRUE,ISNUMBER(MID(D9,ROW(INDIRECT("1:"&amp;LEN(D9))),1)*1),0),LEN(D9))),2)</f>
        <v>Среднесуточный ввоз - 125,69</v>
      </c>
    </row>
    <row r="10" spans="1:6" x14ac:dyDescent="0.3">
      <c r="A10" t="str">
        <f>"Среднесуточный вывоз - "&amp;ROUND('Сводная Вывоз'!F1,2)</f>
        <v>Среднесуточный вывоз - 107,11</v>
      </c>
      <c r="D10" s="56" t="str">
        <f>'[1]Общие данные'!A10</f>
        <v>Среднесуточный вывоз - 130,87</v>
      </c>
      <c r="F10" s="51" t="str" cm="1">
        <f t="array" aca="1" ref="F10" ca="1">"Среднесуточный ввоз - "&amp;ROUND(AVERAGE(MID(LEFT(A10,MAX(ISNUMBER(MID(A10,ROW(INDIRECT("1:"&amp;LEN(A10))),1)*1)*ROW(INDIRECT("1:"&amp;LEN(A10))))),MATCH(TRUE,ISNUMBER(MID(A10,ROW(INDIRECT("1:"&amp;LEN(A10))),1)*1),0),LEN(A10)),MID(LEFT(D10,MAX(ISNUMBER(MID(D10,ROW(INDIRECT("1:"&amp;LEN(D10))),1)*1)*ROW(INDIRECT("1:"&amp;LEN(D10))))),MATCH(TRUE,ISNUMBER(MID(D10,ROW(INDIRECT("1:"&amp;LEN(D10))),1)*1),0),LEN(D10))),2)</f>
        <v>Среднесуточный ввоз - 118,99</v>
      </c>
    </row>
    <row r="11" spans="1:6" x14ac:dyDescent="0.3">
      <c r="D11" s="56"/>
      <c r="F11" s="51"/>
    </row>
    <row r="12" spans="1:6" x14ac:dyDescent="0.3">
      <c r="A12" t="str">
        <f>"Среднесуточное кол-во рейсов (ввоз) - "&amp;'Сводная Ввоз'!F2</f>
        <v>Среднесуточное кол-во рейсов (ввоз) - 19</v>
      </c>
      <c r="D12" s="56" t="str">
        <f>'[1]Общие данные'!A12</f>
        <v>Среднесуточное кол-во рейсов (ввоз) - 60</v>
      </c>
      <c r="F12" s="51" t="str" cm="1">
        <f t="array" aca="1" ref="F12" ca="1">"Среднесуточное кол-во рейсов (ввоз) - "&amp;ROUND(AVERAGE(MID(LEFT(A12,MAX(ISNUMBER(MID(A12,ROW(INDIRECT("1:"&amp;LEN(A12))),1)*1)*ROW(INDIRECT("1:"&amp;LEN(A12))))),MATCH(TRUE,ISNUMBER(MID(A12,ROW(INDIRECT("1:"&amp;LEN(A12))),1)*1),0),LEN(A12)),MID(LEFT(D12,MAX(ISNUMBER(MID(D12,ROW(INDIRECT("1:"&amp;LEN(D12))),1)*1)*ROW(INDIRECT("1:"&amp;LEN(D12))))),MATCH(TRUE,ISNUMBER(MID(D12,ROW(INDIRECT("1:"&amp;LEN(D12))),1)*1),0),LEN(D12))),2)</f>
        <v>Среднесуточное кол-во рейсов (ввоз) - 39,5</v>
      </c>
    </row>
    <row r="13" spans="1:6" x14ac:dyDescent="0.3">
      <c r="A13" t="str">
        <f>"Среднесуточное кол-во рейсов (вывоз) - "&amp;'Сводная Вывоз'!F2</f>
        <v>Среднесуточное кол-во рейсов (вывоз) - 5</v>
      </c>
      <c r="D13" s="56" t="str">
        <f>'[1]Общие данные'!A13</f>
        <v>Среднесуточное кол-во рейсов (вывоз) - 5</v>
      </c>
      <c r="F13" s="51" t="str" cm="1">
        <f t="array" aca="1" ref="F13" ca="1">"Среднесуточное кол-во рейсов (вывоз) - "&amp;ROUND(AVERAGE(MID(LEFT(A13,MAX(ISNUMBER(MID(A13,ROW(INDIRECT("1:"&amp;LEN(A13))),1)*1)*ROW(INDIRECT("1:"&amp;LEN(A13))))),MATCH(TRUE,ISNUMBER(MID(A13,ROW(INDIRECT("1:"&amp;LEN(A13))),1)*1),0),LEN(A13)),MID(LEFT(D13,MAX(ISNUMBER(MID(D13,ROW(INDIRECT("1:"&amp;LEN(D13))),1)*1)*ROW(INDIRECT("1:"&amp;LEN(D13))))),MATCH(TRUE,ISNUMBER(MID(D13,ROW(INDIRECT("1:"&amp;LEN(D13))),1)*1),0),LEN(D13))),2)</f>
        <v>Среднесуточное кол-во рейсов (вывоз) - 5</v>
      </c>
    </row>
    <row r="14" spans="1:6" x14ac:dyDescent="0.3">
      <c r="D14" s="56"/>
      <c r="F14" s="51"/>
    </row>
    <row r="15" spans="1:6" x14ac:dyDescent="0.3">
      <c r="A15" t="str">
        <f ca="1">"Предварительный остаток - "&amp;ROUND(VLOOKUP(B1,Парнас!A4:K34,11),2)</f>
        <v>Предварительный остаток - 165,64</v>
      </c>
      <c r="D15" s="56" t="str">
        <f ca="1">'[1]Общие данные'!A15</f>
        <v>Предварительный остаток - 121,94</v>
      </c>
      <c r="F15" s="52" t="s">
        <v>64</v>
      </c>
    </row>
    <row r="16" spans="1:6" x14ac:dyDescent="0.3">
      <c r="F16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Парнас</vt:lpstr>
      <vt:lpstr>Сводная Ввоз</vt:lpstr>
      <vt:lpstr>Сводная Вывоз</vt:lpstr>
      <vt:lpstr>Кол-во рейсов ввоз</vt:lpstr>
      <vt:lpstr>Кол-во рейсов вывоз</vt:lpstr>
      <vt:lpstr>Ввоз</vt:lpstr>
      <vt:lpstr>Вывоз</vt:lpstr>
      <vt:lpstr>Общие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2024-05-15T08:55:11Z</dcterms:modified>
</cp:coreProperties>
</file>