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yesian-Statistics\input\"/>
    </mc:Choice>
  </mc:AlternateContent>
  <xr:revisionPtr revIDLastSave="0" documentId="13_ncr:1_{672CDF1D-6C54-49C5-878A-AE43AB7A44D5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Kidscoun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90" i="1" l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N889" i="1"/>
  <c r="M889" i="1"/>
  <c r="M840" i="1"/>
  <c r="N840" i="1"/>
  <c r="M841" i="1"/>
  <c r="N84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N871" i="1"/>
  <c r="N853" i="1"/>
  <c r="M871" i="1"/>
  <c r="M85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N823" i="1"/>
  <c r="N814" i="1"/>
  <c r="N802" i="1"/>
  <c r="M823" i="1"/>
  <c r="M814" i="1"/>
  <c r="M802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N784" i="1"/>
  <c r="N766" i="1"/>
  <c r="N748" i="1"/>
  <c r="M784" i="1"/>
  <c r="M748" i="1"/>
  <c r="M766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12" i="1"/>
  <c r="N712" i="1"/>
  <c r="M713" i="1"/>
  <c r="N713" i="1"/>
  <c r="M714" i="1"/>
  <c r="N714" i="1"/>
  <c r="M715" i="1"/>
  <c r="N715" i="1"/>
  <c r="M716" i="1"/>
  <c r="N716" i="1"/>
  <c r="N730" i="1"/>
  <c r="N717" i="1"/>
  <c r="N711" i="1"/>
  <c r="M730" i="1"/>
  <c r="M717" i="1"/>
  <c r="M711" i="1"/>
  <c r="J694" i="1"/>
  <c r="K694" i="1"/>
  <c r="M694" i="1"/>
  <c r="N694" i="1"/>
  <c r="J695" i="1"/>
  <c r="K695" i="1"/>
  <c r="M695" i="1"/>
  <c r="N695" i="1"/>
  <c r="J696" i="1"/>
  <c r="K696" i="1"/>
  <c r="M696" i="1"/>
  <c r="N696" i="1"/>
  <c r="J697" i="1"/>
  <c r="K697" i="1"/>
  <c r="M697" i="1"/>
  <c r="N697" i="1"/>
  <c r="J698" i="1"/>
  <c r="K698" i="1"/>
  <c r="M698" i="1"/>
  <c r="N698" i="1"/>
  <c r="J699" i="1"/>
  <c r="K699" i="1"/>
  <c r="M699" i="1"/>
  <c r="N699" i="1"/>
  <c r="J700" i="1"/>
  <c r="K700" i="1"/>
  <c r="M700" i="1"/>
  <c r="N700" i="1"/>
  <c r="J701" i="1"/>
  <c r="K701" i="1"/>
  <c r="M701" i="1"/>
  <c r="N701" i="1"/>
  <c r="J702" i="1"/>
  <c r="K702" i="1"/>
  <c r="M702" i="1"/>
  <c r="N702" i="1"/>
  <c r="J703" i="1"/>
  <c r="K703" i="1"/>
  <c r="M703" i="1"/>
  <c r="N703" i="1"/>
  <c r="J704" i="1"/>
  <c r="K704" i="1"/>
  <c r="M704" i="1"/>
  <c r="N704" i="1"/>
  <c r="J705" i="1"/>
  <c r="K705" i="1"/>
  <c r="M705" i="1"/>
  <c r="N705" i="1"/>
  <c r="J706" i="1"/>
  <c r="K706" i="1"/>
  <c r="M706" i="1"/>
  <c r="N706" i="1"/>
  <c r="J707" i="1"/>
  <c r="K707" i="1"/>
  <c r="M707" i="1"/>
  <c r="N707" i="1"/>
  <c r="J708" i="1"/>
  <c r="K708" i="1"/>
  <c r="M708" i="1"/>
  <c r="N708" i="1"/>
  <c r="J709" i="1"/>
  <c r="K709" i="1"/>
  <c r="M709" i="1"/>
  <c r="N709" i="1"/>
  <c r="J710" i="1"/>
  <c r="K710" i="1"/>
  <c r="M710" i="1"/>
  <c r="N710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K693" i="1"/>
  <c r="J693" i="1"/>
  <c r="N693" i="1"/>
  <c r="M693" i="1"/>
  <c r="N675" i="1"/>
  <c r="M675" i="1"/>
  <c r="H658" i="1"/>
  <c r="M658" i="1"/>
  <c r="N658" i="1"/>
  <c r="H659" i="1"/>
  <c r="M659" i="1"/>
  <c r="N659" i="1"/>
  <c r="H660" i="1"/>
  <c r="M660" i="1"/>
  <c r="N660" i="1"/>
  <c r="H661" i="1"/>
  <c r="M661" i="1"/>
  <c r="N661" i="1"/>
  <c r="H662" i="1"/>
  <c r="M662" i="1"/>
  <c r="N662" i="1"/>
  <c r="H663" i="1"/>
  <c r="M663" i="1"/>
  <c r="N663" i="1"/>
  <c r="H664" i="1"/>
  <c r="M664" i="1"/>
  <c r="N664" i="1"/>
  <c r="H665" i="1"/>
  <c r="M665" i="1"/>
  <c r="N665" i="1"/>
  <c r="H666" i="1"/>
  <c r="M666" i="1"/>
  <c r="N666" i="1"/>
  <c r="H667" i="1"/>
  <c r="M667" i="1"/>
  <c r="N667" i="1"/>
  <c r="H668" i="1"/>
  <c r="M668" i="1"/>
  <c r="N668" i="1"/>
  <c r="H669" i="1"/>
  <c r="M669" i="1"/>
  <c r="N669" i="1"/>
  <c r="H670" i="1"/>
  <c r="M670" i="1"/>
  <c r="N670" i="1"/>
  <c r="H671" i="1"/>
  <c r="M671" i="1"/>
  <c r="N671" i="1"/>
  <c r="H672" i="1"/>
  <c r="M672" i="1"/>
  <c r="N672" i="1"/>
  <c r="H673" i="1"/>
  <c r="M673" i="1"/>
  <c r="N673" i="1"/>
  <c r="H674" i="1"/>
  <c r="M674" i="1"/>
  <c r="N674" i="1"/>
  <c r="H657" i="1"/>
  <c r="N657" i="1"/>
  <c r="M657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N639" i="1"/>
  <c r="M639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N621" i="1"/>
  <c r="M621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N603" i="1"/>
  <c r="M603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N585" i="1"/>
  <c r="M585" i="1"/>
  <c r="N567" i="1"/>
  <c r="M567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N549" i="1"/>
  <c r="M549" i="1"/>
  <c r="N531" i="1"/>
  <c r="M531" i="1"/>
  <c r="N521" i="1"/>
  <c r="M521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N503" i="1"/>
  <c r="M503" i="1"/>
  <c r="N485" i="1"/>
  <c r="M485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N473" i="1"/>
  <c r="M473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N455" i="1"/>
  <c r="M455" i="1"/>
  <c r="N437" i="1"/>
  <c r="M437" i="1"/>
  <c r="N425" i="1"/>
  <c r="M425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N407" i="1"/>
  <c r="M407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N389" i="1"/>
  <c r="M389" i="1"/>
  <c r="N371" i="1"/>
  <c r="M371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N353" i="1"/>
  <c r="M353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N341" i="1"/>
  <c r="M341" i="1"/>
  <c r="N331" i="1"/>
  <c r="M331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N313" i="1"/>
  <c r="M313" i="1"/>
  <c r="N295" i="1"/>
  <c r="M295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N277" i="1"/>
  <c r="M277" i="1"/>
  <c r="N265" i="1"/>
  <c r="M265" i="1"/>
  <c r="N252" i="1"/>
  <c r="M252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N234" i="1"/>
  <c r="M23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N216" i="1"/>
  <c r="M216" i="1"/>
  <c r="N204" i="1"/>
  <c r="M204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N186" i="1"/>
  <c r="M186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69" i="1"/>
  <c r="N169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N157" i="1"/>
  <c r="M157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N139" i="1"/>
  <c r="M139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N121" i="1"/>
  <c r="M121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N107" i="1"/>
  <c r="M107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N89" i="1"/>
  <c r="M89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N80" i="1"/>
  <c r="M80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68" i="1"/>
  <c r="N68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50" i="1"/>
  <c r="N50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N38" i="1"/>
  <c r="M38" i="1"/>
  <c r="N20" i="1"/>
  <c r="M20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N2" i="1"/>
  <c r="M2" i="1"/>
</calcChain>
</file>

<file path=xl/sharedStrings.xml><?xml version="1.0" encoding="utf-8"?>
<sst xmlns="http://schemas.openxmlformats.org/spreadsheetml/2006/main" count="1825" uniqueCount="75">
  <si>
    <t>Location</t>
  </si>
  <si>
    <t>Race</t>
  </si>
  <si>
    <t>California</t>
  </si>
  <si>
    <t>Black</t>
  </si>
  <si>
    <t>Latino</t>
  </si>
  <si>
    <t>White</t>
  </si>
  <si>
    <t>Asian</t>
  </si>
  <si>
    <t>Other</t>
  </si>
  <si>
    <t>All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</si>
  <si>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</si>
  <si>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</si>
  <si>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</si>
  <si>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</si>
  <si>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</si>
  <si>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</si>
  <si>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</si>
  <si>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</si>
  <si>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</si>
  <si>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</si>
  <si>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</si>
  <si>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</si>
  <si>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</si>
  <si>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</si>
  <si>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</si>
  <si>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</si>
  <si>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</si>
  <si>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</si>
  <si>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</si>
  <si>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</si>
  <si>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</si>
  <si>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</si>
  <si>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</si>
  <si>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</si>
  <si>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</si>
  <si>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</si>
  <si>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</si>
  <si>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</si>
  <si>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</si>
  <si>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</si>
  <si>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</si>
  <si>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</si>
  <si>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</si>
  <si>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</si>
  <si>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</si>
  <si>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</si>
  <si>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</si>
  <si>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</si>
  <si>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</si>
  <si>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</si>
  <si>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</si>
  <si>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</si>
  <si>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</si>
  <si>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</si>
  <si>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</si>
  <si>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</si>
  <si>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</si>
  <si>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</si>
  <si>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</si>
  <si>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</si>
  <si>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</si>
  <si>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</si>
  <si>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</si>
  <si>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</si>
  <si>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</si>
  <si>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</si>
  <si>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</si>
  <si>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ESL</t>
  </si>
  <si>
    <t>Poverty</t>
  </si>
  <si>
    <t>Pass</t>
  </si>
  <si>
    <t>Year</t>
  </si>
  <si>
    <t>College</t>
  </si>
  <si>
    <t>Uninsured</t>
  </si>
  <si>
    <t>Income</t>
  </si>
  <si>
    <t>HS</t>
  </si>
  <si>
    <t xml:space="preserve">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</si>
</sst>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6"/>
  <sheetViews>
    <sheetView tabSelected="1" workbookViewId="0">
      <pane ySplit="1" topLeftCell="A870" activePane="bottomLeft" state="frozen"/>
      <selection pane="bottomLeft" activeCell="V883" sqref="V883"/>
    </sheetView>
  </sheetViews>
  <sheetFormatPr defaultRowHeight="15"/>
  <cols>
    <col min="1" max="1" width="15.42578125" style="1" customWidth="1"/>
    <col min="2" max="2" width="8.140625" customWidth="1"/>
    <col min="3" max="3" width="6.5703125" customWidth="1"/>
    <col min="4" max="4" width="7.28515625" customWidth="1"/>
    <col min="5" max="5" width="8.42578125" customWidth="1"/>
    <col min="6" max="6" width="8.85546875" customWidth="1"/>
    <col min="7" max="7" width="7.28515625" customWidth="1"/>
    <col min="8" max="8" width="4.85546875" customWidth="1"/>
    <col min="9" max="9" width="8.140625" customWidth="1"/>
    <col min="10" max="10" width="7.28515625" customWidth="1"/>
    <col min="15" max="15" width="10.28515625" customWidth="1"/>
  </cols>
  <sheetData>
    <row r="1" spans="1:15" s="2" customFormat="1">
      <c r="A1" s="2" t="s">
        <v>0</v>
      </c>
      <c r="B1" s="2" t="s">
        <v>1</v>
      </c>
      <c r="C1" s="2" t="s">
        <v>69</v>
      </c>
      <c r="D1" s="3" t="s">
        <v>68</v>
      </c>
      <c r="E1" s="3" t="s">
        <v>72</v>
      </c>
      <c r="F1" s="3" t="s">
        <v>67</v>
      </c>
      <c r="G1" s="3" t="s">
        <v>66</v>
      </c>
      <c r="H1" s="2" t="s">
        <v>73</v>
      </c>
      <c r="I1" s="2" t="s">
        <v>70</v>
      </c>
      <c r="J1" s="2" t="s">
        <v>5</v>
      </c>
      <c r="K1" s="2" t="s">
        <v>74</v>
      </c>
      <c r="L1" s="2" t="s">
        <v>4</v>
      </c>
      <c r="M1" s="2" t="s">
        <v>6</v>
      </c>
      <c r="N1" s="2" t="s">
        <v>7</v>
      </c>
      <c r="O1" s="2" t="s">
        <v>71</v>
      </c>
    </row>
    <row r="2" spans="1:15" s="4" customFormat="1">
      <c r="A2" s="5" t="s">
        <v>2</v>
      </c>
      <c r="B2" s="4" t="s">
        <v>3</v>
      </c>
      <c r="C2" s="4">
        <v>2022</v>
      </c>
      <c r="D2" s="4">
        <v>0.2661</v>
      </c>
      <c r="E2" s="4">
        <v>84097</v>
      </c>
      <c r="F2" s="4">
        <v>0.12300000000000001</v>
      </c>
      <c r="G2" s="4">
        <v>0.439</v>
      </c>
      <c r="H2" s="4">
        <v>0.84199999999999997</v>
      </c>
      <c r="I2" s="4">
        <v>0.35299999999999998</v>
      </c>
      <c r="J2" s="4">
        <v>0.35199999999999998</v>
      </c>
      <c r="K2" s="4">
        <v>6.5000000000000002E-2</v>
      </c>
      <c r="L2" s="4">
        <v>0.40200000000000002</v>
      </c>
      <c r="M2" s="4">
        <f>0.159+0.005</f>
        <v>0.16400000000000001</v>
      </c>
      <c r="N2" s="4">
        <f>0.042+0.017</f>
        <v>5.9000000000000004E-2</v>
      </c>
      <c r="O2" s="4">
        <v>8.1000000000000003E-2</v>
      </c>
    </row>
    <row r="3" spans="1:15" s="4" customFormat="1">
      <c r="A3" s="5" t="s">
        <v>2</v>
      </c>
      <c r="B3" s="4" t="s">
        <v>4</v>
      </c>
      <c r="C3" s="4">
        <v>2022</v>
      </c>
      <c r="D3" s="4">
        <v>0.30609999999999998</v>
      </c>
      <c r="E3" s="4">
        <v>84097</v>
      </c>
      <c r="F3" s="4">
        <v>0.12300000000000001</v>
      </c>
      <c r="G3" s="4">
        <v>0.439</v>
      </c>
      <c r="H3" s="4">
        <v>0.84199999999999997</v>
      </c>
      <c r="I3" s="4">
        <v>0.35299999999999998</v>
      </c>
      <c r="J3" s="4">
        <v>0.35199999999999998</v>
      </c>
      <c r="K3" s="4">
        <v>6.5000000000000002E-2</v>
      </c>
      <c r="L3" s="4">
        <v>0.40200000000000002</v>
      </c>
      <c r="M3" s="4">
        <f t="shared" ref="M3:M19" si="0">0.159+0.005</f>
        <v>0.16400000000000001</v>
      </c>
      <c r="N3" s="4">
        <f t="shared" ref="N3:N19" si="1">0.042+0.017</f>
        <v>5.9000000000000004E-2</v>
      </c>
      <c r="O3" s="4">
        <v>8.1000000000000003E-2</v>
      </c>
    </row>
    <row r="4" spans="1:15" s="4" customFormat="1">
      <c r="A4" s="5" t="s">
        <v>2</v>
      </c>
      <c r="B4" s="4" t="s">
        <v>5</v>
      </c>
      <c r="C4" s="4">
        <v>2022</v>
      </c>
      <c r="D4" s="4">
        <v>0.57509999999999994</v>
      </c>
      <c r="E4" s="4">
        <v>84097</v>
      </c>
      <c r="F4" s="4">
        <v>0.12300000000000001</v>
      </c>
      <c r="G4" s="4">
        <v>0.439</v>
      </c>
      <c r="H4" s="4">
        <v>0.84199999999999997</v>
      </c>
      <c r="I4" s="4">
        <v>0.35299999999999998</v>
      </c>
      <c r="J4" s="4">
        <v>0.35199999999999998</v>
      </c>
      <c r="K4" s="4">
        <v>6.5000000000000002E-2</v>
      </c>
      <c r="L4" s="4">
        <v>0.40200000000000002</v>
      </c>
      <c r="M4" s="4">
        <f t="shared" si="0"/>
        <v>0.16400000000000001</v>
      </c>
      <c r="N4" s="4">
        <f t="shared" si="1"/>
        <v>5.9000000000000004E-2</v>
      </c>
      <c r="O4" s="4">
        <v>8.1000000000000003E-2</v>
      </c>
    </row>
    <row r="5" spans="1:15" s="4" customFormat="1">
      <c r="A5" s="5" t="s">
        <v>2</v>
      </c>
      <c r="B5" s="4" t="s">
        <v>6</v>
      </c>
      <c r="C5" s="4">
        <v>2022</v>
      </c>
      <c r="D5" s="4">
        <v>0.55617000000000005</v>
      </c>
      <c r="E5" s="4">
        <v>84097</v>
      </c>
      <c r="F5" s="4">
        <v>0.12300000000000001</v>
      </c>
      <c r="G5" s="4">
        <v>0.439</v>
      </c>
      <c r="H5" s="4">
        <v>0.84199999999999997</v>
      </c>
      <c r="I5" s="4">
        <v>0.35299999999999998</v>
      </c>
      <c r="J5" s="4">
        <v>0.35199999999999998</v>
      </c>
      <c r="K5" s="4">
        <v>6.5000000000000002E-2</v>
      </c>
      <c r="L5" s="4">
        <v>0.40200000000000002</v>
      </c>
      <c r="M5" s="4">
        <f t="shared" si="0"/>
        <v>0.16400000000000001</v>
      </c>
      <c r="N5" s="4">
        <f t="shared" si="1"/>
        <v>5.9000000000000004E-2</v>
      </c>
      <c r="O5" s="4">
        <v>8.1000000000000003E-2</v>
      </c>
    </row>
    <row r="6" spans="1:15" s="4" customFormat="1">
      <c r="A6" s="5" t="s">
        <v>2</v>
      </c>
      <c r="B6" s="4" t="s">
        <v>7</v>
      </c>
      <c r="C6" s="4">
        <v>2022</v>
      </c>
      <c r="D6" s="4">
        <v>0.43180000000000002</v>
      </c>
      <c r="E6" s="4">
        <v>84097</v>
      </c>
      <c r="F6" s="4">
        <v>0.12300000000000001</v>
      </c>
      <c r="G6" s="4">
        <v>0.439</v>
      </c>
      <c r="H6" s="4">
        <v>0.84199999999999997</v>
      </c>
      <c r="I6" s="4">
        <v>0.35299999999999998</v>
      </c>
      <c r="J6" s="4">
        <v>0.35199999999999998</v>
      </c>
      <c r="K6" s="4">
        <v>6.5000000000000002E-2</v>
      </c>
      <c r="L6" s="4">
        <v>0.40200000000000002</v>
      </c>
      <c r="M6" s="4">
        <f t="shared" si="0"/>
        <v>0.16400000000000001</v>
      </c>
      <c r="N6" s="4">
        <f t="shared" si="1"/>
        <v>5.9000000000000004E-2</v>
      </c>
      <c r="O6" s="4">
        <v>8.1000000000000003E-2</v>
      </c>
    </row>
    <row r="7" spans="1:15" s="4" customFormat="1">
      <c r="A7" s="5" t="s">
        <v>2</v>
      </c>
      <c r="B7" s="4" t="s">
        <v>8</v>
      </c>
      <c r="C7" s="4">
        <v>2022</v>
      </c>
      <c r="D7" s="4">
        <v>0.42170000000000002</v>
      </c>
      <c r="E7" s="4">
        <v>84097</v>
      </c>
      <c r="F7" s="4">
        <v>0.12300000000000001</v>
      </c>
      <c r="G7" s="4">
        <v>0.439</v>
      </c>
      <c r="H7" s="4">
        <v>0.84199999999999997</v>
      </c>
      <c r="I7" s="4">
        <v>0.35299999999999998</v>
      </c>
      <c r="J7" s="4">
        <v>0.35199999999999998</v>
      </c>
      <c r="K7" s="4">
        <v>6.5000000000000002E-2</v>
      </c>
      <c r="L7" s="4">
        <v>0.40200000000000002</v>
      </c>
      <c r="M7" s="4">
        <f t="shared" si="0"/>
        <v>0.16400000000000001</v>
      </c>
      <c r="N7" s="4">
        <f t="shared" si="1"/>
        <v>5.9000000000000004E-2</v>
      </c>
      <c r="O7" s="4">
        <v>8.1000000000000003E-2</v>
      </c>
    </row>
    <row r="8" spans="1:15" s="4" customFormat="1">
      <c r="A8" s="5" t="s">
        <v>2</v>
      </c>
      <c r="B8" s="4" t="s">
        <v>6</v>
      </c>
      <c r="C8" s="4">
        <v>2018</v>
      </c>
      <c r="D8" s="4">
        <v>0.61173</v>
      </c>
      <c r="E8" s="4">
        <v>84097</v>
      </c>
      <c r="F8" s="4">
        <v>0.12300000000000001</v>
      </c>
      <c r="G8" s="4">
        <v>0.439</v>
      </c>
      <c r="H8" s="4">
        <v>0.84199999999999997</v>
      </c>
      <c r="I8" s="4">
        <v>0.35299999999999998</v>
      </c>
      <c r="J8" s="4">
        <v>0.35199999999999998</v>
      </c>
      <c r="K8" s="4">
        <v>6.5000000000000002E-2</v>
      </c>
      <c r="L8" s="4">
        <v>0.40200000000000002</v>
      </c>
      <c r="M8" s="4">
        <f t="shared" si="0"/>
        <v>0.16400000000000001</v>
      </c>
      <c r="N8" s="4">
        <f t="shared" si="1"/>
        <v>5.9000000000000004E-2</v>
      </c>
      <c r="O8" s="4">
        <v>8.1000000000000003E-2</v>
      </c>
    </row>
    <row r="9" spans="1:15" s="4" customFormat="1">
      <c r="A9" s="5" t="s">
        <v>2</v>
      </c>
      <c r="B9" s="4" t="s">
        <v>7</v>
      </c>
      <c r="C9" s="4">
        <v>2018</v>
      </c>
      <c r="D9" s="4">
        <v>0.49469999999999997</v>
      </c>
      <c r="E9" s="4">
        <v>84097</v>
      </c>
      <c r="F9" s="4">
        <v>0.12300000000000001</v>
      </c>
      <c r="G9" s="4">
        <v>0.439</v>
      </c>
      <c r="H9" s="4">
        <v>0.84199999999999997</v>
      </c>
      <c r="I9" s="4">
        <v>0.35299999999999998</v>
      </c>
      <c r="J9" s="4">
        <v>0.35199999999999998</v>
      </c>
      <c r="K9" s="4">
        <v>6.5000000000000002E-2</v>
      </c>
      <c r="L9" s="4">
        <v>0.40200000000000002</v>
      </c>
      <c r="M9" s="4">
        <f t="shared" si="0"/>
        <v>0.16400000000000001</v>
      </c>
      <c r="N9" s="4">
        <f t="shared" si="1"/>
        <v>5.9000000000000004E-2</v>
      </c>
      <c r="O9" s="4">
        <v>8.1000000000000003E-2</v>
      </c>
    </row>
    <row r="10" spans="1:15" s="4" customFormat="1">
      <c r="A10" s="5" t="s">
        <v>2</v>
      </c>
      <c r="B10" s="4" t="s">
        <v>3</v>
      </c>
      <c r="C10" s="4">
        <v>2018</v>
      </c>
      <c r="D10" s="4">
        <v>0.32290000000000002</v>
      </c>
      <c r="E10" s="4">
        <v>84097</v>
      </c>
      <c r="F10" s="4">
        <v>0.12300000000000001</v>
      </c>
      <c r="G10" s="4">
        <v>0.439</v>
      </c>
      <c r="H10" s="4">
        <v>0.84199999999999997</v>
      </c>
      <c r="I10" s="4">
        <v>0.35299999999999998</v>
      </c>
      <c r="J10" s="4">
        <v>0.35199999999999998</v>
      </c>
      <c r="K10" s="4">
        <v>6.5000000000000002E-2</v>
      </c>
      <c r="L10" s="4">
        <v>0.40200000000000002</v>
      </c>
      <c r="M10" s="4">
        <f t="shared" si="0"/>
        <v>0.16400000000000001</v>
      </c>
      <c r="N10" s="4">
        <f t="shared" si="1"/>
        <v>5.9000000000000004E-2</v>
      </c>
      <c r="O10" s="4">
        <v>8.1000000000000003E-2</v>
      </c>
    </row>
    <row r="11" spans="1:15" s="4" customFormat="1">
      <c r="A11" s="5" t="s">
        <v>2</v>
      </c>
      <c r="B11" s="4" t="s">
        <v>4</v>
      </c>
      <c r="C11" s="4">
        <v>2018</v>
      </c>
      <c r="D11" s="4">
        <v>0.37809999999999999</v>
      </c>
      <c r="E11" s="4">
        <v>84097</v>
      </c>
      <c r="F11" s="4">
        <v>0.12300000000000001</v>
      </c>
      <c r="G11" s="4">
        <v>0.439</v>
      </c>
      <c r="H11" s="4">
        <v>0.84199999999999997</v>
      </c>
      <c r="I11" s="4">
        <v>0.35299999999999998</v>
      </c>
      <c r="J11" s="4">
        <v>0.35199999999999998</v>
      </c>
      <c r="K11" s="4">
        <v>6.5000000000000002E-2</v>
      </c>
      <c r="L11" s="4">
        <v>0.40200000000000002</v>
      </c>
      <c r="M11" s="4">
        <f t="shared" si="0"/>
        <v>0.16400000000000001</v>
      </c>
      <c r="N11" s="4">
        <f t="shared" si="1"/>
        <v>5.9000000000000004E-2</v>
      </c>
      <c r="O11" s="4">
        <v>8.1000000000000003E-2</v>
      </c>
    </row>
    <row r="12" spans="1:15" s="4" customFormat="1">
      <c r="A12" s="5" t="s">
        <v>2</v>
      </c>
      <c r="B12" s="4" t="s">
        <v>5</v>
      </c>
      <c r="C12" s="4">
        <v>2018</v>
      </c>
      <c r="D12" s="4">
        <v>0.63139999999999996</v>
      </c>
      <c r="E12" s="4">
        <v>84097</v>
      </c>
      <c r="F12" s="4">
        <v>0.12300000000000001</v>
      </c>
      <c r="G12" s="4">
        <v>0.439</v>
      </c>
      <c r="H12" s="4">
        <v>0.84199999999999997</v>
      </c>
      <c r="I12" s="4">
        <v>0.35299999999999998</v>
      </c>
      <c r="J12" s="4">
        <v>0.35199999999999998</v>
      </c>
      <c r="K12" s="4">
        <v>6.5000000000000002E-2</v>
      </c>
      <c r="L12" s="4">
        <v>0.40200000000000002</v>
      </c>
      <c r="M12" s="4">
        <f t="shared" si="0"/>
        <v>0.16400000000000001</v>
      </c>
      <c r="N12" s="4">
        <f t="shared" si="1"/>
        <v>5.9000000000000004E-2</v>
      </c>
      <c r="O12" s="4">
        <v>8.1000000000000003E-2</v>
      </c>
    </row>
    <row r="13" spans="1:15" s="4" customFormat="1">
      <c r="A13" s="5" t="s">
        <v>2</v>
      </c>
      <c r="B13" s="4" t="s">
        <v>8</v>
      </c>
      <c r="C13" s="4">
        <v>2018</v>
      </c>
      <c r="D13" s="4">
        <v>0.48220000000000002</v>
      </c>
      <c r="E13" s="4">
        <v>84097</v>
      </c>
      <c r="F13" s="4">
        <v>0.12300000000000001</v>
      </c>
      <c r="G13" s="4">
        <v>0.439</v>
      </c>
      <c r="H13" s="4">
        <v>0.84199999999999997</v>
      </c>
      <c r="I13" s="4">
        <v>0.35299999999999998</v>
      </c>
      <c r="J13" s="4">
        <v>0.35199999999999998</v>
      </c>
      <c r="K13" s="4">
        <v>6.5000000000000002E-2</v>
      </c>
      <c r="L13" s="4">
        <v>0.40200000000000002</v>
      </c>
      <c r="M13" s="4">
        <f t="shared" si="0"/>
        <v>0.16400000000000001</v>
      </c>
      <c r="N13" s="4">
        <f t="shared" si="1"/>
        <v>5.9000000000000004E-2</v>
      </c>
      <c r="O13" s="4">
        <v>8.1000000000000003E-2</v>
      </c>
    </row>
    <row r="14" spans="1:15" s="4" customFormat="1">
      <c r="A14" s="5" t="s">
        <v>2</v>
      </c>
      <c r="B14" s="4" t="s">
        <v>8</v>
      </c>
      <c r="C14" s="4">
        <v>2019</v>
      </c>
      <c r="D14" s="4">
        <v>0.4854</v>
      </c>
      <c r="E14" s="4">
        <v>84097</v>
      </c>
      <c r="F14" s="4">
        <v>0.12300000000000001</v>
      </c>
      <c r="G14" s="4">
        <v>0.439</v>
      </c>
      <c r="H14" s="4">
        <v>0.84199999999999997</v>
      </c>
      <c r="I14" s="4">
        <v>0.35299999999999998</v>
      </c>
      <c r="J14" s="4">
        <v>0.35199999999999998</v>
      </c>
      <c r="K14" s="4">
        <v>6.5000000000000002E-2</v>
      </c>
      <c r="L14" s="4">
        <v>0.40200000000000002</v>
      </c>
      <c r="M14" s="4">
        <f t="shared" si="0"/>
        <v>0.16400000000000001</v>
      </c>
      <c r="N14" s="4">
        <f t="shared" si="1"/>
        <v>5.9000000000000004E-2</v>
      </c>
      <c r="O14" s="4">
        <v>8.1000000000000003E-2</v>
      </c>
    </row>
    <row r="15" spans="1:15" s="4" customFormat="1">
      <c r="A15" s="5" t="s">
        <v>2</v>
      </c>
      <c r="B15" s="4" t="s">
        <v>3</v>
      </c>
      <c r="C15" s="4">
        <v>2019</v>
      </c>
      <c r="D15" s="4">
        <v>0.31309999999999999</v>
      </c>
      <c r="E15" s="4">
        <v>84097</v>
      </c>
      <c r="F15" s="4">
        <v>0.12300000000000001</v>
      </c>
      <c r="G15" s="4">
        <v>0.439</v>
      </c>
      <c r="H15" s="4">
        <v>0.84199999999999997</v>
      </c>
      <c r="I15" s="4">
        <v>0.35299999999999998</v>
      </c>
      <c r="J15" s="4">
        <v>0.35199999999999998</v>
      </c>
      <c r="K15" s="4">
        <v>6.5000000000000002E-2</v>
      </c>
      <c r="L15" s="4">
        <v>0.40200000000000002</v>
      </c>
      <c r="M15" s="4">
        <f t="shared" si="0"/>
        <v>0.16400000000000001</v>
      </c>
      <c r="N15" s="4">
        <f t="shared" si="1"/>
        <v>5.9000000000000004E-2</v>
      </c>
      <c r="O15" s="4">
        <v>8.1000000000000003E-2</v>
      </c>
    </row>
    <row r="16" spans="1:15" s="4" customFormat="1">
      <c r="A16" s="5" t="s">
        <v>2</v>
      </c>
      <c r="B16" s="4" t="s">
        <v>4</v>
      </c>
      <c r="C16" s="4">
        <v>2019</v>
      </c>
      <c r="D16" s="4">
        <v>0.38490000000000002</v>
      </c>
      <c r="E16" s="4">
        <v>84097</v>
      </c>
      <c r="F16" s="4">
        <v>0.12300000000000001</v>
      </c>
      <c r="G16" s="4">
        <v>0.439</v>
      </c>
      <c r="H16" s="4">
        <v>0.84199999999999997</v>
      </c>
      <c r="I16" s="4">
        <v>0.35299999999999998</v>
      </c>
      <c r="J16" s="4">
        <v>0.35199999999999998</v>
      </c>
      <c r="K16" s="4">
        <v>6.5000000000000002E-2</v>
      </c>
      <c r="L16" s="4">
        <v>0.40200000000000002</v>
      </c>
      <c r="M16" s="4">
        <f t="shared" si="0"/>
        <v>0.16400000000000001</v>
      </c>
      <c r="N16" s="4">
        <f t="shared" si="1"/>
        <v>5.9000000000000004E-2</v>
      </c>
      <c r="O16" s="4">
        <v>8.1000000000000003E-2</v>
      </c>
    </row>
    <row r="17" spans="1:15" s="4" customFormat="1">
      <c r="A17" s="5" t="s">
        <v>2</v>
      </c>
      <c r="B17" s="4" t="s">
        <v>5</v>
      </c>
      <c r="C17" s="4">
        <v>2019</v>
      </c>
      <c r="D17" s="4">
        <v>0.62970000000000004</v>
      </c>
      <c r="E17" s="4">
        <v>84097</v>
      </c>
      <c r="F17" s="4">
        <v>0.12300000000000001</v>
      </c>
      <c r="G17" s="4">
        <v>0.439</v>
      </c>
      <c r="H17" s="4">
        <v>0.84199999999999997</v>
      </c>
      <c r="I17" s="4">
        <v>0.35299999999999998</v>
      </c>
      <c r="J17" s="4">
        <v>0.35199999999999998</v>
      </c>
      <c r="K17" s="4">
        <v>6.5000000000000002E-2</v>
      </c>
      <c r="L17" s="4">
        <v>0.40200000000000002</v>
      </c>
      <c r="M17" s="4">
        <f t="shared" si="0"/>
        <v>0.16400000000000001</v>
      </c>
      <c r="N17" s="4">
        <f t="shared" si="1"/>
        <v>5.9000000000000004E-2</v>
      </c>
      <c r="O17" s="4">
        <v>8.1000000000000003E-2</v>
      </c>
    </row>
    <row r="18" spans="1:15" s="4" customFormat="1">
      <c r="A18" s="5" t="s">
        <v>2</v>
      </c>
      <c r="B18" s="4" t="s">
        <v>7</v>
      </c>
      <c r="C18" s="4">
        <v>2019</v>
      </c>
      <c r="D18" s="4">
        <v>0.50644999999999996</v>
      </c>
      <c r="E18" s="4">
        <v>84097</v>
      </c>
      <c r="F18" s="4">
        <v>0.12300000000000001</v>
      </c>
      <c r="G18" s="4">
        <v>0.439</v>
      </c>
      <c r="H18" s="4">
        <v>0.84199999999999997</v>
      </c>
      <c r="I18" s="4">
        <v>0.35299999999999998</v>
      </c>
      <c r="J18" s="4">
        <v>0.35199999999999998</v>
      </c>
      <c r="K18" s="4">
        <v>6.5000000000000002E-2</v>
      </c>
      <c r="L18" s="4">
        <v>0.40200000000000002</v>
      </c>
      <c r="M18" s="4">
        <f t="shared" si="0"/>
        <v>0.16400000000000001</v>
      </c>
      <c r="N18" s="4">
        <f t="shared" si="1"/>
        <v>5.9000000000000004E-2</v>
      </c>
      <c r="O18" s="4">
        <v>8.1000000000000003E-2</v>
      </c>
    </row>
    <row r="19" spans="1:15" s="4" customFormat="1">
      <c r="A19" s="5" t="s">
        <v>2</v>
      </c>
      <c r="B19" s="4" t="s">
        <v>6</v>
      </c>
      <c r="C19" s="4">
        <v>2019</v>
      </c>
      <c r="D19" s="4">
        <v>0.59670000000000001</v>
      </c>
      <c r="E19" s="4">
        <v>84097</v>
      </c>
      <c r="F19" s="4">
        <v>0.12300000000000001</v>
      </c>
      <c r="G19" s="4">
        <v>0.439</v>
      </c>
      <c r="H19" s="4">
        <v>0.84199999999999997</v>
      </c>
      <c r="I19" s="4">
        <v>0.35299999999999998</v>
      </c>
      <c r="J19" s="4">
        <v>0.35199999999999998</v>
      </c>
      <c r="K19" s="4">
        <v>6.5000000000000002E-2</v>
      </c>
      <c r="L19" s="4">
        <v>0.40200000000000002</v>
      </c>
      <c r="M19" s="4">
        <f t="shared" si="0"/>
        <v>0.16400000000000001</v>
      </c>
      <c r="N19" s="4">
        <f t="shared" si="1"/>
        <v>5.9000000000000004E-2</v>
      </c>
      <c r="O19" s="4">
        <v>8.1000000000000003E-2</v>
      </c>
    </row>
    <row r="20" spans="1:15">
      <c r="A20" s="1" t="s">
        <v>9</v>
      </c>
      <c r="B20" t="s">
        <v>8</v>
      </c>
      <c r="C20">
        <v>2022</v>
      </c>
      <c r="D20">
        <v>0.54490000000000005</v>
      </c>
      <c r="E20">
        <v>112017</v>
      </c>
      <c r="F20">
        <v>9.4E-2</v>
      </c>
      <c r="G20">
        <v>0.46</v>
      </c>
      <c r="H20">
        <v>0.89</v>
      </c>
      <c r="I20">
        <v>0.496</v>
      </c>
      <c r="J20">
        <v>0.29199999999999998</v>
      </c>
      <c r="K20">
        <v>0.107</v>
      </c>
      <c r="L20">
        <v>0.224</v>
      </c>
      <c r="M20">
        <f>0.338+0.01</f>
        <v>0.34800000000000003</v>
      </c>
      <c r="N20">
        <f>0.011+0.056</f>
        <v>6.7000000000000004E-2</v>
      </c>
      <c r="O20">
        <v>4.9000000000000002E-2</v>
      </c>
    </row>
    <row r="21" spans="1:15">
      <c r="A21" s="1" t="s">
        <v>9</v>
      </c>
      <c r="B21" t="s">
        <v>3</v>
      </c>
      <c r="C21">
        <v>2022</v>
      </c>
      <c r="D21">
        <v>0.25290000000000001</v>
      </c>
      <c r="E21">
        <v>112017</v>
      </c>
      <c r="F21">
        <v>9.4E-2</v>
      </c>
      <c r="G21">
        <v>0.46</v>
      </c>
      <c r="H21">
        <v>0.89</v>
      </c>
      <c r="I21">
        <v>0.496</v>
      </c>
      <c r="J21">
        <v>0.29199999999999998</v>
      </c>
      <c r="K21">
        <v>0.107</v>
      </c>
      <c r="L21">
        <v>0.224</v>
      </c>
      <c r="M21">
        <f t="shared" ref="M21:M37" si="2">0.338+0.01</f>
        <v>0.34800000000000003</v>
      </c>
      <c r="N21">
        <f t="shared" ref="N21:N37" si="3">0.011+0.056</f>
        <v>6.7000000000000004E-2</v>
      </c>
      <c r="O21">
        <v>4.9000000000000002E-2</v>
      </c>
    </row>
    <row r="22" spans="1:15">
      <c r="A22" s="1" t="s">
        <v>9</v>
      </c>
      <c r="B22" t="s">
        <v>4</v>
      </c>
      <c r="C22">
        <v>2022</v>
      </c>
      <c r="D22">
        <v>0.29559999999999997</v>
      </c>
      <c r="E22">
        <v>112017</v>
      </c>
      <c r="F22">
        <v>9.4E-2</v>
      </c>
      <c r="G22">
        <v>0.46</v>
      </c>
      <c r="H22">
        <v>0.89</v>
      </c>
      <c r="I22">
        <v>0.496</v>
      </c>
      <c r="J22">
        <v>0.29199999999999998</v>
      </c>
      <c r="K22">
        <v>0.107</v>
      </c>
      <c r="L22">
        <v>0.224</v>
      </c>
      <c r="M22">
        <f t="shared" si="2"/>
        <v>0.34800000000000003</v>
      </c>
      <c r="N22">
        <f t="shared" si="3"/>
        <v>6.7000000000000004E-2</v>
      </c>
      <c r="O22">
        <v>4.9000000000000002E-2</v>
      </c>
    </row>
    <row r="23" spans="1:15">
      <c r="A23" s="1" t="s">
        <v>9</v>
      </c>
      <c r="B23" t="s">
        <v>5</v>
      </c>
      <c r="C23">
        <v>2022</v>
      </c>
      <c r="D23">
        <v>0.69599999999999995</v>
      </c>
      <c r="E23">
        <v>112017</v>
      </c>
      <c r="F23">
        <v>9.4E-2</v>
      </c>
      <c r="G23">
        <v>0.46</v>
      </c>
      <c r="H23">
        <v>0.89</v>
      </c>
      <c r="I23">
        <v>0.496</v>
      </c>
      <c r="J23">
        <v>0.29199999999999998</v>
      </c>
      <c r="K23">
        <v>0.107</v>
      </c>
      <c r="L23">
        <v>0.224</v>
      </c>
      <c r="M23">
        <f t="shared" si="2"/>
        <v>0.34800000000000003</v>
      </c>
      <c r="N23">
        <f t="shared" si="3"/>
        <v>6.7000000000000004E-2</v>
      </c>
      <c r="O23">
        <v>4.9000000000000002E-2</v>
      </c>
    </row>
    <row r="24" spans="1:15">
      <c r="A24" s="1" t="s">
        <v>9</v>
      </c>
      <c r="B24" t="s">
        <v>6</v>
      </c>
      <c r="C24">
        <v>2022</v>
      </c>
      <c r="D24">
        <v>0.58179999999999998</v>
      </c>
      <c r="E24">
        <v>112017</v>
      </c>
      <c r="F24">
        <v>9.4E-2</v>
      </c>
      <c r="G24">
        <v>0.46</v>
      </c>
      <c r="H24">
        <v>0.89</v>
      </c>
      <c r="I24">
        <v>0.496</v>
      </c>
      <c r="J24">
        <v>0.29199999999999998</v>
      </c>
      <c r="K24">
        <v>0.107</v>
      </c>
      <c r="L24">
        <v>0.224</v>
      </c>
      <c r="M24">
        <f t="shared" si="2"/>
        <v>0.34800000000000003</v>
      </c>
      <c r="N24">
        <f t="shared" si="3"/>
        <v>6.7000000000000004E-2</v>
      </c>
      <c r="O24">
        <v>4.9000000000000002E-2</v>
      </c>
    </row>
    <row r="25" spans="1:15">
      <c r="A25" s="1" t="s">
        <v>9</v>
      </c>
      <c r="B25" t="s">
        <v>7</v>
      </c>
      <c r="C25">
        <v>2022</v>
      </c>
      <c r="D25">
        <v>0.59135000000000004</v>
      </c>
      <c r="E25">
        <v>112017</v>
      </c>
      <c r="F25">
        <v>9.4E-2</v>
      </c>
      <c r="G25">
        <v>0.46</v>
      </c>
      <c r="H25">
        <v>0.89</v>
      </c>
      <c r="I25">
        <v>0.496</v>
      </c>
      <c r="J25">
        <v>0.29199999999999998</v>
      </c>
      <c r="K25">
        <v>0.107</v>
      </c>
      <c r="L25">
        <v>0.224</v>
      </c>
      <c r="M25">
        <f t="shared" si="2"/>
        <v>0.34800000000000003</v>
      </c>
      <c r="N25">
        <f t="shared" si="3"/>
        <v>6.7000000000000004E-2</v>
      </c>
      <c r="O25">
        <v>4.9000000000000002E-2</v>
      </c>
    </row>
    <row r="26" spans="1:15">
      <c r="A26" s="1" t="s">
        <v>9</v>
      </c>
      <c r="B26" t="s">
        <v>6</v>
      </c>
      <c r="C26">
        <v>2018</v>
      </c>
      <c r="D26">
        <v>0.5514</v>
      </c>
      <c r="E26">
        <v>112017</v>
      </c>
      <c r="F26">
        <v>9.4E-2</v>
      </c>
      <c r="G26">
        <v>0.46</v>
      </c>
      <c r="H26">
        <v>0.89</v>
      </c>
      <c r="I26">
        <v>0.496</v>
      </c>
      <c r="J26">
        <v>0.29199999999999998</v>
      </c>
      <c r="K26">
        <v>0.107</v>
      </c>
      <c r="L26">
        <v>0.224</v>
      </c>
      <c r="M26">
        <f t="shared" si="2"/>
        <v>0.34800000000000003</v>
      </c>
      <c r="N26">
        <f t="shared" si="3"/>
        <v>6.7000000000000004E-2</v>
      </c>
      <c r="O26">
        <v>4.9000000000000002E-2</v>
      </c>
    </row>
    <row r="27" spans="1:15">
      <c r="A27" s="1" t="s">
        <v>9</v>
      </c>
      <c r="B27" t="s">
        <v>7</v>
      </c>
      <c r="C27">
        <v>2018</v>
      </c>
      <c r="D27">
        <v>0.59945000000000004</v>
      </c>
      <c r="E27">
        <v>112017</v>
      </c>
      <c r="F27">
        <v>9.4E-2</v>
      </c>
      <c r="G27">
        <v>0.46</v>
      </c>
      <c r="H27">
        <v>0.89</v>
      </c>
      <c r="I27">
        <v>0.496</v>
      </c>
      <c r="J27">
        <v>0.29199999999999998</v>
      </c>
      <c r="K27">
        <v>0.107</v>
      </c>
      <c r="L27">
        <v>0.224</v>
      </c>
      <c r="M27">
        <f t="shared" si="2"/>
        <v>0.34800000000000003</v>
      </c>
      <c r="N27">
        <f t="shared" si="3"/>
        <v>6.7000000000000004E-2</v>
      </c>
      <c r="O27">
        <v>4.9000000000000002E-2</v>
      </c>
    </row>
    <row r="28" spans="1:15">
      <c r="A28" s="1" t="s">
        <v>9</v>
      </c>
      <c r="B28" t="s">
        <v>3</v>
      </c>
      <c r="C28">
        <v>2018</v>
      </c>
      <c r="D28">
        <v>0.25030000000000002</v>
      </c>
      <c r="E28">
        <v>112017</v>
      </c>
      <c r="F28">
        <v>9.4E-2</v>
      </c>
      <c r="G28">
        <v>0.46</v>
      </c>
      <c r="H28">
        <v>0.89</v>
      </c>
      <c r="I28">
        <v>0.496</v>
      </c>
      <c r="J28">
        <v>0.29199999999999998</v>
      </c>
      <c r="K28">
        <v>0.107</v>
      </c>
      <c r="L28">
        <v>0.224</v>
      </c>
      <c r="M28">
        <f t="shared" si="2"/>
        <v>0.34800000000000003</v>
      </c>
      <c r="N28">
        <f t="shared" si="3"/>
        <v>6.7000000000000004E-2</v>
      </c>
      <c r="O28">
        <v>4.9000000000000002E-2</v>
      </c>
    </row>
    <row r="29" spans="1:15">
      <c r="A29" s="1" t="s">
        <v>9</v>
      </c>
      <c r="B29" t="s">
        <v>4</v>
      </c>
      <c r="C29">
        <v>2018</v>
      </c>
      <c r="D29">
        <v>0.32919999999999999</v>
      </c>
      <c r="E29">
        <v>112017</v>
      </c>
      <c r="F29">
        <v>9.4E-2</v>
      </c>
      <c r="G29">
        <v>0.46</v>
      </c>
      <c r="H29">
        <v>0.89</v>
      </c>
      <c r="I29">
        <v>0.496</v>
      </c>
      <c r="J29">
        <v>0.29199999999999998</v>
      </c>
      <c r="K29">
        <v>0.107</v>
      </c>
      <c r="L29">
        <v>0.224</v>
      </c>
      <c r="M29">
        <f t="shared" si="2"/>
        <v>0.34800000000000003</v>
      </c>
      <c r="N29">
        <f t="shared" si="3"/>
        <v>6.7000000000000004E-2</v>
      </c>
      <c r="O29">
        <v>4.9000000000000002E-2</v>
      </c>
    </row>
    <row r="30" spans="1:15">
      <c r="A30" s="1" t="s">
        <v>9</v>
      </c>
      <c r="B30" t="s">
        <v>5</v>
      </c>
      <c r="C30">
        <v>2018</v>
      </c>
      <c r="D30">
        <v>0.72230000000000005</v>
      </c>
      <c r="E30">
        <v>112017</v>
      </c>
      <c r="F30">
        <v>9.4E-2</v>
      </c>
      <c r="G30">
        <v>0.46</v>
      </c>
      <c r="H30">
        <v>0.89</v>
      </c>
      <c r="I30">
        <v>0.496</v>
      </c>
      <c r="J30">
        <v>0.29199999999999998</v>
      </c>
      <c r="K30">
        <v>0.107</v>
      </c>
      <c r="L30">
        <v>0.224</v>
      </c>
      <c r="M30">
        <f t="shared" si="2"/>
        <v>0.34800000000000003</v>
      </c>
      <c r="N30">
        <f t="shared" si="3"/>
        <v>6.7000000000000004E-2</v>
      </c>
      <c r="O30">
        <v>4.9000000000000002E-2</v>
      </c>
    </row>
    <row r="31" spans="1:15">
      <c r="A31" s="1" t="s">
        <v>9</v>
      </c>
      <c r="B31" t="s">
        <v>8</v>
      </c>
      <c r="C31">
        <v>2018</v>
      </c>
      <c r="D31">
        <v>0.5403</v>
      </c>
      <c r="E31">
        <v>112017</v>
      </c>
      <c r="F31">
        <v>9.4E-2</v>
      </c>
      <c r="G31">
        <v>0.46</v>
      </c>
      <c r="H31">
        <v>0.89</v>
      </c>
      <c r="I31">
        <v>0.496</v>
      </c>
      <c r="J31">
        <v>0.29199999999999998</v>
      </c>
      <c r="K31">
        <v>0.107</v>
      </c>
      <c r="L31">
        <v>0.224</v>
      </c>
      <c r="M31">
        <f t="shared" si="2"/>
        <v>0.34800000000000003</v>
      </c>
      <c r="N31">
        <f t="shared" si="3"/>
        <v>6.7000000000000004E-2</v>
      </c>
      <c r="O31">
        <v>4.9000000000000002E-2</v>
      </c>
    </row>
    <row r="32" spans="1:15">
      <c r="A32" s="1" t="s">
        <v>9</v>
      </c>
      <c r="B32" t="s">
        <v>8</v>
      </c>
      <c r="C32">
        <v>2019</v>
      </c>
      <c r="D32">
        <v>0.54969999999999997</v>
      </c>
      <c r="E32">
        <v>112017</v>
      </c>
      <c r="F32">
        <v>9.4E-2</v>
      </c>
      <c r="G32">
        <v>0.46</v>
      </c>
      <c r="H32">
        <v>0.89</v>
      </c>
      <c r="I32">
        <v>0.496</v>
      </c>
      <c r="J32">
        <v>0.29199999999999998</v>
      </c>
      <c r="K32">
        <v>0.107</v>
      </c>
      <c r="L32">
        <v>0.224</v>
      </c>
      <c r="M32">
        <f t="shared" si="2"/>
        <v>0.34800000000000003</v>
      </c>
      <c r="N32">
        <f t="shared" si="3"/>
        <v>6.7000000000000004E-2</v>
      </c>
      <c r="O32">
        <v>4.9000000000000002E-2</v>
      </c>
    </row>
    <row r="33" spans="1:15">
      <c r="A33" s="1" t="s">
        <v>9</v>
      </c>
      <c r="B33" t="s">
        <v>3</v>
      </c>
      <c r="C33">
        <v>2019</v>
      </c>
      <c r="D33">
        <v>0.24890000000000001</v>
      </c>
      <c r="E33">
        <v>112017</v>
      </c>
      <c r="F33">
        <v>9.4E-2</v>
      </c>
      <c r="G33">
        <v>0.46</v>
      </c>
      <c r="H33">
        <v>0.89</v>
      </c>
      <c r="I33">
        <v>0.496</v>
      </c>
      <c r="J33">
        <v>0.29199999999999998</v>
      </c>
      <c r="K33">
        <v>0.107</v>
      </c>
      <c r="L33">
        <v>0.224</v>
      </c>
      <c r="M33">
        <f t="shared" si="2"/>
        <v>0.34800000000000003</v>
      </c>
      <c r="N33">
        <f t="shared" si="3"/>
        <v>6.7000000000000004E-2</v>
      </c>
      <c r="O33">
        <v>4.9000000000000002E-2</v>
      </c>
    </row>
    <row r="34" spans="1:15">
      <c r="A34" s="1" t="s">
        <v>9</v>
      </c>
      <c r="B34" t="s">
        <v>4</v>
      </c>
      <c r="C34">
        <v>2019</v>
      </c>
      <c r="D34">
        <v>0.33650000000000002</v>
      </c>
      <c r="E34">
        <v>112017</v>
      </c>
      <c r="F34">
        <v>9.4E-2</v>
      </c>
      <c r="G34">
        <v>0.46</v>
      </c>
      <c r="H34">
        <v>0.89</v>
      </c>
      <c r="I34">
        <v>0.496</v>
      </c>
      <c r="J34">
        <v>0.29199999999999998</v>
      </c>
      <c r="K34">
        <v>0.107</v>
      </c>
      <c r="L34">
        <v>0.224</v>
      </c>
      <c r="M34">
        <f t="shared" si="2"/>
        <v>0.34800000000000003</v>
      </c>
      <c r="N34">
        <f t="shared" si="3"/>
        <v>6.7000000000000004E-2</v>
      </c>
      <c r="O34">
        <v>4.9000000000000002E-2</v>
      </c>
    </row>
    <row r="35" spans="1:15">
      <c r="A35" s="1" t="s">
        <v>9</v>
      </c>
      <c r="B35" t="s">
        <v>5</v>
      </c>
      <c r="C35">
        <v>2019</v>
      </c>
      <c r="D35">
        <v>0.72870000000000001</v>
      </c>
      <c r="E35">
        <v>112017</v>
      </c>
      <c r="F35">
        <v>9.4E-2</v>
      </c>
      <c r="G35">
        <v>0.46</v>
      </c>
      <c r="H35">
        <v>0.89</v>
      </c>
      <c r="I35">
        <v>0.496</v>
      </c>
      <c r="J35">
        <v>0.29199999999999998</v>
      </c>
      <c r="K35">
        <v>0.107</v>
      </c>
      <c r="L35">
        <v>0.224</v>
      </c>
      <c r="M35">
        <f t="shared" si="2"/>
        <v>0.34800000000000003</v>
      </c>
      <c r="N35">
        <f t="shared" si="3"/>
        <v>6.7000000000000004E-2</v>
      </c>
      <c r="O35">
        <v>4.9000000000000002E-2</v>
      </c>
    </row>
    <row r="36" spans="1:15">
      <c r="A36" s="1" t="s">
        <v>9</v>
      </c>
      <c r="B36" t="s">
        <v>7</v>
      </c>
      <c r="C36">
        <v>2019</v>
      </c>
      <c r="D36">
        <v>0.59065000000000001</v>
      </c>
      <c r="E36">
        <v>112017</v>
      </c>
      <c r="F36">
        <v>9.4E-2</v>
      </c>
      <c r="G36">
        <v>0.46</v>
      </c>
      <c r="H36">
        <v>0.89</v>
      </c>
      <c r="I36">
        <v>0.496</v>
      </c>
      <c r="J36">
        <v>0.29199999999999998</v>
      </c>
      <c r="K36">
        <v>0.107</v>
      </c>
      <c r="L36">
        <v>0.224</v>
      </c>
      <c r="M36">
        <f t="shared" si="2"/>
        <v>0.34800000000000003</v>
      </c>
      <c r="N36">
        <f t="shared" si="3"/>
        <v>6.7000000000000004E-2</v>
      </c>
      <c r="O36">
        <v>4.9000000000000002E-2</v>
      </c>
    </row>
    <row r="37" spans="1:15">
      <c r="A37" s="1" t="s">
        <v>9</v>
      </c>
      <c r="B37" t="s">
        <v>6</v>
      </c>
      <c r="C37">
        <v>2019</v>
      </c>
      <c r="D37">
        <v>0.56833</v>
      </c>
      <c r="E37">
        <v>112017</v>
      </c>
      <c r="F37">
        <v>9.4E-2</v>
      </c>
      <c r="G37">
        <v>0.46</v>
      </c>
      <c r="H37">
        <v>0.89</v>
      </c>
      <c r="I37">
        <v>0.496</v>
      </c>
      <c r="J37">
        <v>0.29199999999999998</v>
      </c>
      <c r="K37">
        <v>0.107</v>
      </c>
      <c r="L37">
        <v>0.224</v>
      </c>
      <c r="M37">
        <f t="shared" si="2"/>
        <v>0.34800000000000003</v>
      </c>
      <c r="N37">
        <f t="shared" si="3"/>
        <v>6.7000000000000004E-2</v>
      </c>
      <c r="O37">
        <v>4.9000000000000002E-2</v>
      </c>
    </row>
    <row r="38" spans="1:15" s="4" customFormat="1">
      <c r="A38" s="5" t="s">
        <v>10</v>
      </c>
      <c r="B38" s="4" t="s">
        <v>8</v>
      </c>
      <c r="C38" s="4">
        <v>2022</v>
      </c>
      <c r="D38" s="4">
        <v>0.316</v>
      </c>
      <c r="E38" s="4">
        <v>69955</v>
      </c>
      <c r="F38" s="4">
        <v>0.111</v>
      </c>
      <c r="G38" s="4">
        <v>9.6000000000000002E-2</v>
      </c>
      <c r="H38" s="4">
        <v>0.91300000000000003</v>
      </c>
      <c r="I38" s="4">
        <v>0.19500000000000001</v>
      </c>
      <c r="J38" s="4">
        <v>0.76</v>
      </c>
      <c r="K38" s="4">
        <v>0.03</v>
      </c>
      <c r="L38" s="4">
        <v>1.84E-2</v>
      </c>
      <c r="M38" s="4">
        <f>0.018+0.004</f>
        <v>2.1999999999999999E-2</v>
      </c>
      <c r="N38" s="4">
        <f>0.021+0.036</f>
        <v>5.6999999999999995E-2</v>
      </c>
      <c r="O38" s="4">
        <v>6.4000000000000001E-2</v>
      </c>
    </row>
    <row r="39" spans="1:15" s="4" customFormat="1">
      <c r="A39" s="5" t="s">
        <v>10</v>
      </c>
      <c r="B39" s="4" t="s">
        <v>4</v>
      </c>
      <c r="C39" s="4">
        <v>2022</v>
      </c>
      <c r="D39" s="4">
        <v>0.2281</v>
      </c>
      <c r="E39" s="4">
        <v>69955</v>
      </c>
      <c r="F39" s="4">
        <v>0.111</v>
      </c>
      <c r="G39" s="4">
        <v>9.6000000000000002E-2</v>
      </c>
      <c r="H39" s="4">
        <v>0.91300000000000003</v>
      </c>
      <c r="I39" s="4">
        <v>0.19500000000000001</v>
      </c>
      <c r="J39" s="4">
        <v>0.76</v>
      </c>
      <c r="K39" s="4">
        <v>0.03</v>
      </c>
      <c r="L39" s="4">
        <v>1.84E-2</v>
      </c>
      <c r="M39" s="4">
        <f t="shared" ref="M39:M49" si="4">0.018+0.004</f>
        <v>2.1999999999999999E-2</v>
      </c>
      <c r="N39" s="4">
        <f t="shared" ref="N39:N49" si="5">0.021+0.036</f>
        <v>5.6999999999999995E-2</v>
      </c>
      <c r="O39" s="4">
        <v>6.4000000000000001E-2</v>
      </c>
    </row>
    <row r="40" spans="1:15" s="4" customFormat="1">
      <c r="A40" s="5" t="s">
        <v>10</v>
      </c>
      <c r="B40" s="4" t="s">
        <v>5</v>
      </c>
      <c r="C40" s="4">
        <v>2022</v>
      </c>
      <c r="D40" s="4">
        <v>0.32740000000000002</v>
      </c>
      <c r="E40" s="4">
        <v>69955</v>
      </c>
      <c r="F40" s="4">
        <v>0.111</v>
      </c>
      <c r="G40" s="4">
        <v>9.6000000000000002E-2</v>
      </c>
      <c r="H40" s="4">
        <v>0.91300000000000003</v>
      </c>
      <c r="I40" s="4">
        <v>0.19500000000000001</v>
      </c>
      <c r="J40" s="4">
        <v>0.76</v>
      </c>
      <c r="K40" s="4">
        <v>0.03</v>
      </c>
      <c r="L40" s="4">
        <v>1.84E-2</v>
      </c>
      <c r="M40" s="4">
        <f t="shared" si="4"/>
        <v>2.1999999999999999E-2</v>
      </c>
      <c r="N40" s="4">
        <f t="shared" si="5"/>
        <v>5.6999999999999995E-2</v>
      </c>
      <c r="O40" s="4">
        <v>6.4000000000000001E-2</v>
      </c>
    </row>
    <row r="41" spans="1:15" s="4" customFormat="1">
      <c r="A41" s="5" t="s">
        <v>10</v>
      </c>
      <c r="B41" s="4" t="s">
        <v>7</v>
      </c>
      <c r="C41" s="4">
        <v>2022</v>
      </c>
      <c r="D41" s="4">
        <v>0.35</v>
      </c>
      <c r="E41" s="4">
        <v>69955</v>
      </c>
      <c r="F41" s="4">
        <v>0.111</v>
      </c>
      <c r="G41" s="4">
        <v>9.6000000000000002E-2</v>
      </c>
      <c r="H41" s="4">
        <v>0.91300000000000003</v>
      </c>
      <c r="I41" s="4">
        <v>0.19500000000000001</v>
      </c>
      <c r="J41" s="4">
        <v>0.76</v>
      </c>
      <c r="K41" s="4">
        <v>0.03</v>
      </c>
      <c r="L41" s="4">
        <v>1.84E-2</v>
      </c>
      <c r="M41" s="4">
        <f t="shared" si="4"/>
        <v>2.1999999999999999E-2</v>
      </c>
      <c r="N41" s="4">
        <f t="shared" si="5"/>
        <v>5.6999999999999995E-2</v>
      </c>
      <c r="O41" s="4">
        <v>6.4000000000000001E-2</v>
      </c>
    </row>
    <row r="42" spans="1:15" s="4" customFormat="1">
      <c r="A42" s="5" t="s">
        <v>10</v>
      </c>
      <c r="B42" s="4" t="s">
        <v>7</v>
      </c>
      <c r="C42" s="4">
        <v>2018</v>
      </c>
      <c r="D42" s="4">
        <v>0.4118</v>
      </c>
      <c r="E42" s="4">
        <v>69955</v>
      </c>
      <c r="F42" s="4">
        <v>0.111</v>
      </c>
      <c r="G42" s="4">
        <v>9.6000000000000002E-2</v>
      </c>
      <c r="H42" s="4">
        <v>0.91300000000000003</v>
      </c>
      <c r="I42" s="4">
        <v>0.19500000000000001</v>
      </c>
      <c r="J42" s="4">
        <v>0.76</v>
      </c>
      <c r="K42" s="4">
        <v>0.03</v>
      </c>
      <c r="L42" s="4">
        <v>1.84E-2</v>
      </c>
      <c r="M42" s="4">
        <f t="shared" si="4"/>
        <v>2.1999999999999999E-2</v>
      </c>
      <c r="N42" s="4">
        <f t="shared" si="5"/>
        <v>5.6999999999999995E-2</v>
      </c>
      <c r="O42" s="4">
        <v>6.4000000000000001E-2</v>
      </c>
    </row>
    <row r="43" spans="1:15" s="4" customFormat="1">
      <c r="A43" s="5" t="s">
        <v>10</v>
      </c>
      <c r="B43" s="4" t="s">
        <v>4</v>
      </c>
      <c r="C43" s="4">
        <v>2018</v>
      </c>
      <c r="D43" s="4">
        <v>0.32690000000000002</v>
      </c>
      <c r="E43" s="4">
        <v>69955</v>
      </c>
      <c r="F43" s="4">
        <v>0.111</v>
      </c>
      <c r="G43" s="4">
        <v>9.6000000000000002E-2</v>
      </c>
      <c r="H43" s="4">
        <v>0.91300000000000003</v>
      </c>
      <c r="I43" s="4">
        <v>0.19500000000000001</v>
      </c>
      <c r="J43" s="4">
        <v>0.76</v>
      </c>
      <c r="K43" s="4">
        <v>0.03</v>
      </c>
      <c r="L43" s="4">
        <v>1.84E-2</v>
      </c>
      <c r="M43" s="4">
        <f t="shared" si="4"/>
        <v>2.1999999999999999E-2</v>
      </c>
      <c r="N43" s="4">
        <f t="shared" si="5"/>
        <v>5.6999999999999995E-2</v>
      </c>
      <c r="O43" s="4">
        <v>6.4000000000000001E-2</v>
      </c>
    </row>
    <row r="44" spans="1:15" s="4" customFormat="1">
      <c r="A44" s="5" t="s">
        <v>10</v>
      </c>
      <c r="B44" s="4" t="s">
        <v>5</v>
      </c>
      <c r="C44" s="4">
        <v>2018</v>
      </c>
      <c r="D44" s="4">
        <v>0.39329999999999998</v>
      </c>
      <c r="E44" s="4">
        <v>69955</v>
      </c>
      <c r="F44" s="4">
        <v>0.111</v>
      </c>
      <c r="G44" s="4">
        <v>9.6000000000000002E-2</v>
      </c>
      <c r="H44" s="4">
        <v>0.91300000000000003</v>
      </c>
      <c r="I44" s="4">
        <v>0.19500000000000001</v>
      </c>
      <c r="J44" s="4">
        <v>0.76</v>
      </c>
      <c r="K44" s="4">
        <v>0.03</v>
      </c>
      <c r="L44" s="4">
        <v>1.84E-2</v>
      </c>
      <c r="M44" s="4">
        <f t="shared" si="4"/>
        <v>2.1999999999999999E-2</v>
      </c>
      <c r="N44" s="4">
        <f t="shared" si="5"/>
        <v>5.6999999999999995E-2</v>
      </c>
      <c r="O44" s="4">
        <v>6.4000000000000001E-2</v>
      </c>
    </row>
    <row r="45" spans="1:15" s="4" customFormat="1">
      <c r="A45" s="5" t="s">
        <v>10</v>
      </c>
      <c r="B45" s="4" t="s">
        <v>8</v>
      </c>
      <c r="C45" s="4">
        <v>2018</v>
      </c>
      <c r="D45" s="4">
        <v>0.38979999999999998</v>
      </c>
      <c r="E45" s="4">
        <v>69955</v>
      </c>
      <c r="F45" s="4">
        <v>0.111</v>
      </c>
      <c r="G45" s="4">
        <v>9.6000000000000002E-2</v>
      </c>
      <c r="H45" s="4">
        <v>0.91300000000000003</v>
      </c>
      <c r="I45" s="4">
        <v>0.19500000000000001</v>
      </c>
      <c r="J45" s="4">
        <v>0.76</v>
      </c>
      <c r="K45" s="4">
        <v>0.03</v>
      </c>
      <c r="L45" s="4">
        <v>1.84E-2</v>
      </c>
      <c r="M45" s="4">
        <f t="shared" si="4"/>
        <v>2.1999999999999999E-2</v>
      </c>
      <c r="N45" s="4">
        <f t="shared" si="5"/>
        <v>5.6999999999999995E-2</v>
      </c>
      <c r="O45" s="4">
        <v>6.4000000000000001E-2</v>
      </c>
    </row>
    <row r="46" spans="1:15" s="4" customFormat="1">
      <c r="A46" s="5" t="s">
        <v>10</v>
      </c>
      <c r="B46" s="4" t="s">
        <v>8</v>
      </c>
      <c r="C46" s="4">
        <v>2019</v>
      </c>
      <c r="D46" s="4">
        <v>0.43140000000000001</v>
      </c>
      <c r="E46" s="4">
        <v>69955</v>
      </c>
      <c r="F46" s="4">
        <v>0.111</v>
      </c>
      <c r="G46" s="4">
        <v>9.6000000000000002E-2</v>
      </c>
      <c r="H46" s="4">
        <v>0.91300000000000003</v>
      </c>
      <c r="I46" s="4">
        <v>0.19500000000000001</v>
      </c>
      <c r="J46" s="4">
        <v>0.76</v>
      </c>
      <c r="K46" s="4">
        <v>0.03</v>
      </c>
      <c r="L46" s="4">
        <v>1.84E-2</v>
      </c>
      <c r="M46" s="4">
        <f t="shared" si="4"/>
        <v>2.1999999999999999E-2</v>
      </c>
      <c r="N46" s="4">
        <f t="shared" si="5"/>
        <v>5.6999999999999995E-2</v>
      </c>
      <c r="O46" s="4">
        <v>6.4000000000000001E-2</v>
      </c>
    </row>
    <row r="47" spans="1:15" s="4" customFormat="1">
      <c r="A47" s="5" t="s">
        <v>10</v>
      </c>
      <c r="B47" s="4" t="s">
        <v>4</v>
      </c>
      <c r="C47" s="4">
        <v>2019</v>
      </c>
      <c r="D47" s="4">
        <v>0.2031</v>
      </c>
      <c r="E47" s="4">
        <v>69955</v>
      </c>
      <c r="F47" s="4">
        <v>0.111</v>
      </c>
      <c r="G47" s="4">
        <v>9.6000000000000002E-2</v>
      </c>
      <c r="H47" s="4">
        <v>0.91300000000000003</v>
      </c>
      <c r="I47" s="4">
        <v>0.19500000000000001</v>
      </c>
      <c r="J47" s="4">
        <v>0.76</v>
      </c>
      <c r="K47" s="4">
        <v>0.03</v>
      </c>
      <c r="L47" s="4">
        <v>1.84E-2</v>
      </c>
      <c r="M47" s="4">
        <f t="shared" si="4"/>
        <v>2.1999999999999999E-2</v>
      </c>
      <c r="N47" s="4">
        <f t="shared" si="5"/>
        <v>5.6999999999999995E-2</v>
      </c>
      <c r="O47" s="4">
        <v>6.4000000000000001E-2</v>
      </c>
    </row>
    <row r="48" spans="1:15" s="4" customFormat="1">
      <c r="A48" s="5" t="s">
        <v>10</v>
      </c>
      <c r="B48" s="4" t="s">
        <v>5</v>
      </c>
      <c r="C48" s="4">
        <v>2019</v>
      </c>
      <c r="D48" s="4">
        <v>0.50470000000000004</v>
      </c>
      <c r="E48" s="4">
        <v>69955</v>
      </c>
      <c r="F48" s="4">
        <v>0.111</v>
      </c>
      <c r="G48" s="4">
        <v>9.6000000000000002E-2</v>
      </c>
      <c r="H48" s="4">
        <v>0.91300000000000003</v>
      </c>
      <c r="I48" s="4">
        <v>0.19500000000000001</v>
      </c>
      <c r="J48" s="4">
        <v>0.76</v>
      </c>
      <c r="K48" s="4">
        <v>0.03</v>
      </c>
      <c r="L48" s="4">
        <v>1.84E-2</v>
      </c>
      <c r="M48" s="4">
        <f t="shared" si="4"/>
        <v>2.1999999999999999E-2</v>
      </c>
      <c r="N48" s="4">
        <f t="shared" si="5"/>
        <v>5.6999999999999995E-2</v>
      </c>
      <c r="O48" s="4">
        <v>6.4000000000000001E-2</v>
      </c>
    </row>
    <row r="49" spans="1:15" s="4" customFormat="1">
      <c r="A49" s="5" t="s">
        <v>10</v>
      </c>
      <c r="B49" s="4" t="s">
        <v>7</v>
      </c>
      <c r="C49" s="4">
        <v>2019</v>
      </c>
      <c r="D49" s="4">
        <v>0.42109999999999997</v>
      </c>
      <c r="E49" s="4">
        <v>69955</v>
      </c>
      <c r="F49" s="4">
        <v>0.111</v>
      </c>
      <c r="G49" s="4">
        <v>9.6000000000000002E-2</v>
      </c>
      <c r="H49" s="4">
        <v>0.91300000000000003</v>
      </c>
      <c r="I49" s="4">
        <v>0.19500000000000001</v>
      </c>
      <c r="J49" s="4">
        <v>0.76</v>
      </c>
      <c r="K49" s="4">
        <v>0.03</v>
      </c>
      <c r="L49" s="4">
        <v>1.84E-2</v>
      </c>
      <c r="M49" s="4">
        <f t="shared" si="4"/>
        <v>2.1999999999999999E-2</v>
      </c>
      <c r="N49" s="4">
        <f t="shared" si="5"/>
        <v>5.6999999999999995E-2</v>
      </c>
      <c r="O49" s="4">
        <v>6.4000000000000001E-2</v>
      </c>
    </row>
    <row r="50" spans="1:15">
      <c r="A50" s="1" t="s">
        <v>11</v>
      </c>
      <c r="B50" t="s">
        <v>8</v>
      </c>
      <c r="C50">
        <v>2022</v>
      </c>
      <c r="D50">
        <v>0.37409999999999999</v>
      </c>
      <c r="E50">
        <v>59863</v>
      </c>
      <c r="F50">
        <v>0.16600000000000001</v>
      </c>
      <c r="G50">
        <v>0.158</v>
      </c>
      <c r="H50">
        <v>0.90300000000000002</v>
      </c>
      <c r="I50">
        <v>0.29799999999999999</v>
      </c>
      <c r="J50">
        <v>0.69199999999999995</v>
      </c>
      <c r="K50">
        <v>0.02</v>
      </c>
      <c r="L50">
        <v>0.184</v>
      </c>
      <c r="M50">
        <f>0.053+0.003</f>
        <v>5.6000000000000001E-2</v>
      </c>
      <c r="N50">
        <f>0.027+0.049</f>
        <v>7.5999999999999998E-2</v>
      </c>
      <c r="O50">
        <v>7.1999999999999995E-2</v>
      </c>
    </row>
    <row r="51" spans="1:15">
      <c r="A51" s="1" t="s">
        <v>11</v>
      </c>
      <c r="B51" t="s">
        <v>3</v>
      </c>
      <c r="C51">
        <v>2022</v>
      </c>
      <c r="D51">
        <v>0.2</v>
      </c>
      <c r="E51">
        <v>59863</v>
      </c>
      <c r="F51">
        <v>0.16600000000000001</v>
      </c>
      <c r="G51">
        <v>0.158</v>
      </c>
      <c r="H51">
        <v>0.90300000000000002</v>
      </c>
      <c r="I51">
        <v>0.29799999999999999</v>
      </c>
      <c r="J51">
        <v>0.69199999999999995</v>
      </c>
      <c r="K51">
        <v>0.02</v>
      </c>
      <c r="L51">
        <v>0.184</v>
      </c>
      <c r="M51">
        <f t="shared" ref="M51:M67" si="6">0.053+0.003</f>
        <v>5.6000000000000001E-2</v>
      </c>
      <c r="N51">
        <f t="shared" ref="N51:N67" si="7">0.027+0.049</f>
        <v>7.5999999999999998E-2</v>
      </c>
      <c r="O51">
        <v>7.1999999999999995E-2</v>
      </c>
    </row>
    <row r="52" spans="1:15">
      <c r="A52" s="1" t="s">
        <v>11</v>
      </c>
      <c r="B52" t="s">
        <v>4</v>
      </c>
      <c r="C52">
        <v>2022</v>
      </c>
      <c r="D52">
        <v>0.28860000000000002</v>
      </c>
      <c r="E52">
        <v>59863</v>
      </c>
      <c r="F52">
        <v>0.16600000000000001</v>
      </c>
      <c r="G52">
        <v>0.158</v>
      </c>
      <c r="H52">
        <v>0.90300000000000002</v>
      </c>
      <c r="I52">
        <v>0.29799999999999999</v>
      </c>
      <c r="J52">
        <v>0.69199999999999995</v>
      </c>
      <c r="K52">
        <v>0.02</v>
      </c>
      <c r="L52">
        <v>0.184</v>
      </c>
      <c r="M52">
        <f t="shared" si="6"/>
        <v>5.6000000000000001E-2</v>
      </c>
      <c r="N52">
        <f t="shared" si="7"/>
        <v>7.5999999999999998E-2</v>
      </c>
      <c r="O52">
        <v>7.1999999999999995E-2</v>
      </c>
    </row>
    <row r="53" spans="1:15">
      <c r="A53" s="1" t="s">
        <v>11</v>
      </c>
      <c r="B53" t="s">
        <v>5</v>
      </c>
      <c r="C53">
        <v>2022</v>
      </c>
      <c r="D53">
        <v>0.43869999999999998</v>
      </c>
      <c r="E53">
        <v>59863</v>
      </c>
      <c r="F53">
        <v>0.16600000000000001</v>
      </c>
      <c r="G53">
        <v>0.158</v>
      </c>
      <c r="H53">
        <v>0.90300000000000002</v>
      </c>
      <c r="I53">
        <v>0.29799999999999999</v>
      </c>
      <c r="J53">
        <v>0.69199999999999995</v>
      </c>
      <c r="K53">
        <v>0.02</v>
      </c>
      <c r="L53">
        <v>0.184</v>
      </c>
      <c r="M53">
        <f t="shared" si="6"/>
        <v>5.6000000000000001E-2</v>
      </c>
      <c r="N53">
        <f t="shared" si="7"/>
        <v>7.5999999999999998E-2</v>
      </c>
      <c r="O53">
        <v>7.1999999999999995E-2</v>
      </c>
    </row>
    <row r="54" spans="1:15">
      <c r="A54" s="1" t="s">
        <v>11</v>
      </c>
      <c r="B54" t="s">
        <v>6</v>
      </c>
      <c r="C54">
        <v>2022</v>
      </c>
      <c r="D54">
        <v>0.27150000000000002</v>
      </c>
      <c r="E54">
        <v>59863</v>
      </c>
      <c r="F54">
        <v>0.16600000000000001</v>
      </c>
      <c r="G54">
        <v>0.158</v>
      </c>
      <c r="H54">
        <v>0.90300000000000002</v>
      </c>
      <c r="I54">
        <v>0.29799999999999999</v>
      </c>
      <c r="J54">
        <v>0.69199999999999995</v>
      </c>
      <c r="K54">
        <v>0.02</v>
      </c>
      <c r="L54">
        <v>0.184</v>
      </c>
      <c r="M54">
        <f t="shared" si="6"/>
        <v>5.6000000000000001E-2</v>
      </c>
      <c r="N54">
        <f t="shared" si="7"/>
        <v>7.5999999999999998E-2</v>
      </c>
      <c r="O54">
        <v>7.1999999999999995E-2</v>
      </c>
    </row>
    <row r="55" spans="1:15">
      <c r="A55" s="1" t="s">
        <v>11</v>
      </c>
      <c r="B55" t="s">
        <v>7</v>
      </c>
      <c r="C55">
        <v>2022</v>
      </c>
      <c r="D55">
        <v>0.38629999999999998</v>
      </c>
      <c r="E55">
        <v>59863</v>
      </c>
      <c r="F55">
        <v>0.16600000000000001</v>
      </c>
      <c r="G55">
        <v>0.158</v>
      </c>
      <c r="H55">
        <v>0.90300000000000002</v>
      </c>
      <c r="I55">
        <v>0.29799999999999999</v>
      </c>
      <c r="J55">
        <v>0.69199999999999995</v>
      </c>
      <c r="K55">
        <v>0.02</v>
      </c>
      <c r="L55">
        <v>0.184</v>
      </c>
      <c r="M55">
        <f t="shared" si="6"/>
        <v>5.6000000000000001E-2</v>
      </c>
      <c r="N55">
        <f t="shared" si="7"/>
        <v>7.5999999999999998E-2</v>
      </c>
      <c r="O55">
        <v>7.1999999999999995E-2</v>
      </c>
    </row>
    <row r="56" spans="1:15">
      <c r="A56" s="1" t="s">
        <v>11</v>
      </c>
      <c r="B56" t="s">
        <v>6</v>
      </c>
      <c r="C56">
        <v>2018</v>
      </c>
      <c r="D56">
        <v>0.42180000000000001</v>
      </c>
      <c r="E56">
        <v>59863</v>
      </c>
      <c r="F56">
        <v>0.16600000000000001</v>
      </c>
      <c r="G56">
        <v>0.158</v>
      </c>
      <c r="H56">
        <v>0.90300000000000002</v>
      </c>
      <c r="I56">
        <v>0.29799999999999999</v>
      </c>
      <c r="J56">
        <v>0.69199999999999995</v>
      </c>
      <c r="K56">
        <v>0.02</v>
      </c>
      <c r="L56">
        <v>0.184</v>
      </c>
      <c r="M56">
        <f t="shared" si="6"/>
        <v>5.6000000000000001E-2</v>
      </c>
      <c r="N56">
        <f t="shared" si="7"/>
        <v>7.5999999999999998E-2</v>
      </c>
      <c r="O56">
        <v>7.1999999999999995E-2</v>
      </c>
    </row>
    <row r="57" spans="1:15">
      <c r="A57" s="1" t="s">
        <v>11</v>
      </c>
      <c r="B57" t="s">
        <v>7</v>
      </c>
      <c r="C57">
        <v>2018</v>
      </c>
      <c r="D57">
        <v>0.30654999999999999</v>
      </c>
      <c r="E57">
        <v>59863</v>
      </c>
      <c r="F57">
        <v>0.16600000000000001</v>
      </c>
      <c r="G57">
        <v>0.158</v>
      </c>
      <c r="H57">
        <v>0.90300000000000002</v>
      </c>
      <c r="I57">
        <v>0.29799999999999999</v>
      </c>
      <c r="J57">
        <v>0.69199999999999995</v>
      </c>
      <c r="K57">
        <v>0.02</v>
      </c>
      <c r="L57">
        <v>0.184</v>
      </c>
      <c r="M57">
        <f t="shared" si="6"/>
        <v>5.6000000000000001E-2</v>
      </c>
      <c r="N57">
        <f t="shared" si="7"/>
        <v>7.5999999999999998E-2</v>
      </c>
      <c r="O57">
        <v>7.1999999999999995E-2</v>
      </c>
    </row>
    <row r="58" spans="1:15">
      <c r="A58" s="1" t="s">
        <v>11</v>
      </c>
      <c r="B58" t="s">
        <v>3</v>
      </c>
      <c r="C58">
        <v>2018</v>
      </c>
      <c r="D58">
        <v>0.27029999999999998</v>
      </c>
      <c r="E58">
        <v>59863</v>
      </c>
      <c r="F58">
        <v>0.16600000000000001</v>
      </c>
      <c r="G58">
        <v>0.158</v>
      </c>
      <c r="H58">
        <v>0.90300000000000002</v>
      </c>
      <c r="I58">
        <v>0.29799999999999999</v>
      </c>
      <c r="J58">
        <v>0.69199999999999995</v>
      </c>
      <c r="K58">
        <v>0.02</v>
      </c>
      <c r="L58">
        <v>0.184</v>
      </c>
      <c r="M58">
        <f t="shared" si="6"/>
        <v>5.6000000000000001E-2</v>
      </c>
      <c r="N58">
        <f t="shared" si="7"/>
        <v>7.5999999999999998E-2</v>
      </c>
      <c r="O58">
        <v>7.1999999999999995E-2</v>
      </c>
    </row>
    <row r="59" spans="1:15">
      <c r="A59" s="1" t="s">
        <v>11</v>
      </c>
      <c r="B59" t="s">
        <v>4</v>
      </c>
      <c r="C59">
        <v>2018</v>
      </c>
      <c r="D59">
        <v>0.34410000000000002</v>
      </c>
      <c r="E59">
        <v>59863</v>
      </c>
      <c r="F59">
        <v>0.16600000000000001</v>
      </c>
      <c r="G59">
        <v>0.158</v>
      </c>
      <c r="H59">
        <v>0.90300000000000002</v>
      </c>
      <c r="I59">
        <v>0.29799999999999999</v>
      </c>
      <c r="J59">
        <v>0.69199999999999995</v>
      </c>
      <c r="K59">
        <v>0.02</v>
      </c>
      <c r="L59">
        <v>0.184</v>
      </c>
      <c r="M59">
        <f t="shared" si="6"/>
        <v>5.6000000000000001E-2</v>
      </c>
      <c r="N59">
        <f t="shared" si="7"/>
        <v>7.5999999999999998E-2</v>
      </c>
      <c r="O59">
        <v>7.1999999999999995E-2</v>
      </c>
    </row>
    <row r="60" spans="1:15">
      <c r="A60" s="1" t="s">
        <v>11</v>
      </c>
      <c r="B60" t="s">
        <v>5</v>
      </c>
      <c r="C60">
        <v>2018</v>
      </c>
      <c r="D60">
        <v>0.46539999999999998</v>
      </c>
      <c r="E60">
        <v>59863</v>
      </c>
      <c r="F60">
        <v>0.16600000000000001</v>
      </c>
      <c r="G60">
        <v>0.158</v>
      </c>
      <c r="H60">
        <v>0.90300000000000002</v>
      </c>
      <c r="I60">
        <v>0.29799999999999999</v>
      </c>
      <c r="J60">
        <v>0.69199999999999995</v>
      </c>
      <c r="K60">
        <v>0.02</v>
      </c>
      <c r="L60">
        <v>0.184</v>
      </c>
      <c r="M60">
        <f t="shared" si="6"/>
        <v>5.6000000000000001E-2</v>
      </c>
      <c r="N60">
        <f t="shared" si="7"/>
        <v>7.5999999999999998E-2</v>
      </c>
      <c r="O60">
        <v>7.1999999999999995E-2</v>
      </c>
    </row>
    <row r="61" spans="1:15">
      <c r="A61" s="1" t="s">
        <v>11</v>
      </c>
      <c r="B61" t="s">
        <v>8</v>
      </c>
      <c r="C61">
        <v>2018</v>
      </c>
      <c r="D61">
        <v>0.41360000000000002</v>
      </c>
      <c r="E61">
        <v>59863</v>
      </c>
      <c r="F61">
        <v>0.16600000000000001</v>
      </c>
      <c r="G61">
        <v>0.158</v>
      </c>
      <c r="H61">
        <v>0.90300000000000002</v>
      </c>
      <c r="I61">
        <v>0.29799999999999999</v>
      </c>
      <c r="J61">
        <v>0.69199999999999995</v>
      </c>
      <c r="K61">
        <v>0.02</v>
      </c>
      <c r="L61">
        <v>0.184</v>
      </c>
      <c r="M61">
        <f t="shared" si="6"/>
        <v>5.6000000000000001E-2</v>
      </c>
      <c r="N61">
        <f t="shared" si="7"/>
        <v>7.5999999999999998E-2</v>
      </c>
      <c r="O61">
        <v>7.1999999999999995E-2</v>
      </c>
    </row>
    <row r="62" spans="1:15">
      <c r="A62" s="1" t="s">
        <v>11</v>
      </c>
      <c r="B62" t="s">
        <v>8</v>
      </c>
      <c r="C62">
        <v>2019</v>
      </c>
      <c r="D62">
        <v>0.434</v>
      </c>
      <c r="E62">
        <v>59863</v>
      </c>
      <c r="F62">
        <v>0.16600000000000001</v>
      </c>
      <c r="G62">
        <v>0.158</v>
      </c>
      <c r="H62">
        <v>0.90300000000000002</v>
      </c>
      <c r="I62">
        <v>0.29799999999999999</v>
      </c>
      <c r="J62">
        <v>0.69199999999999995</v>
      </c>
      <c r="K62">
        <v>0.02</v>
      </c>
      <c r="L62">
        <v>0.184</v>
      </c>
      <c r="M62">
        <f t="shared" si="6"/>
        <v>5.6000000000000001E-2</v>
      </c>
      <c r="N62">
        <f t="shared" si="7"/>
        <v>7.5999999999999998E-2</v>
      </c>
      <c r="O62">
        <v>7.1999999999999995E-2</v>
      </c>
    </row>
    <row r="63" spans="1:15">
      <c r="A63" s="1" t="s">
        <v>11</v>
      </c>
      <c r="B63" t="s">
        <v>3</v>
      </c>
      <c r="C63">
        <v>2019</v>
      </c>
      <c r="D63">
        <v>0.32429999999999998</v>
      </c>
      <c r="E63">
        <v>59863</v>
      </c>
      <c r="F63">
        <v>0.16600000000000001</v>
      </c>
      <c r="G63">
        <v>0.158</v>
      </c>
      <c r="H63">
        <v>0.90300000000000002</v>
      </c>
      <c r="I63">
        <v>0.29799999999999999</v>
      </c>
      <c r="J63">
        <v>0.69199999999999995</v>
      </c>
      <c r="K63">
        <v>0.02</v>
      </c>
      <c r="L63">
        <v>0.184</v>
      </c>
      <c r="M63">
        <f t="shared" si="6"/>
        <v>5.6000000000000001E-2</v>
      </c>
      <c r="N63">
        <f t="shared" si="7"/>
        <v>7.5999999999999998E-2</v>
      </c>
      <c r="O63">
        <v>7.1999999999999995E-2</v>
      </c>
    </row>
    <row r="64" spans="1:15">
      <c r="A64" s="1" t="s">
        <v>11</v>
      </c>
      <c r="B64" t="s">
        <v>4</v>
      </c>
      <c r="C64">
        <v>2019</v>
      </c>
      <c r="D64">
        <v>0.30909999999999999</v>
      </c>
      <c r="E64">
        <v>59863</v>
      </c>
      <c r="F64">
        <v>0.16600000000000001</v>
      </c>
      <c r="G64">
        <v>0.158</v>
      </c>
      <c r="H64">
        <v>0.90300000000000002</v>
      </c>
      <c r="I64">
        <v>0.29799999999999999</v>
      </c>
      <c r="J64">
        <v>0.69199999999999995</v>
      </c>
      <c r="K64">
        <v>0.02</v>
      </c>
      <c r="L64">
        <v>0.184</v>
      </c>
      <c r="M64">
        <f t="shared" si="6"/>
        <v>5.6000000000000001E-2</v>
      </c>
      <c r="N64">
        <f t="shared" si="7"/>
        <v>7.5999999999999998E-2</v>
      </c>
      <c r="O64">
        <v>7.1999999999999995E-2</v>
      </c>
    </row>
    <row r="65" spans="1:15">
      <c r="A65" s="1" t="s">
        <v>11</v>
      </c>
      <c r="B65" t="s">
        <v>5</v>
      </c>
      <c r="C65">
        <v>2019</v>
      </c>
      <c r="D65">
        <v>0.48470000000000002</v>
      </c>
      <c r="E65">
        <v>59863</v>
      </c>
      <c r="F65">
        <v>0.16600000000000001</v>
      </c>
      <c r="G65">
        <v>0.158</v>
      </c>
      <c r="H65">
        <v>0.90300000000000002</v>
      </c>
      <c r="I65">
        <v>0.29799999999999999</v>
      </c>
      <c r="J65">
        <v>0.69199999999999995</v>
      </c>
      <c r="K65">
        <v>0.02</v>
      </c>
      <c r="L65">
        <v>0.184</v>
      </c>
      <c r="M65">
        <f t="shared" si="6"/>
        <v>5.6000000000000001E-2</v>
      </c>
      <c r="N65">
        <f t="shared" si="7"/>
        <v>7.5999999999999998E-2</v>
      </c>
      <c r="O65">
        <v>7.1999999999999995E-2</v>
      </c>
    </row>
    <row r="66" spans="1:15">
      <c r="A66" s="1" t="s">
        <v>11</v>
      </c>
      <c r="B66" t="s">
        <v>7</v>
      </c>
      <c r="C66">
        <v>2019</v>
      </c>
      <c r="D66">
        <v>0.35594999999999999</v>
      </c>
      <c r="E66">
        <v>59863</v>
      </c>
      <c r="F66">
        <v>0.16600000000000001</v>
      </c>
      <c r="G66">
        <v>0.158</v>
      </c>
      <c r="H66">
        <v>0.90300000000000002</v>
      </c>
      <c r="I66">
        <v>0.29799999999999999</v>
      </c>
      <c r="J66">
        <v>0.69199999999999995</v>
      </c>
      <c r="K66">
        <v>0.02</v>
      </c>
      <c r="L66">
        <v>0.184</v>
      </c>
      <c r="M66">
        <f t="shared" si="6"/>
        <v>5.6000000000000001E-2</v>
      </c>
      <c r="N66">
        <f t="shared" si="7"/>
        <v>7.5999999999999998E-2</v>
      </c>
      <c r="O66">
        <v>7.1999999999999995E-2</v>
      </c>
    </row>
    <row r="67" spans="1:15">
      <c r="A67" s="1" t="s">
        <v>11</v>
      </c>
      <c r="B67" t="s">
        <v>6</v>
      </c>
      <c r="C67">
        <v>2019</v>
      </c>
      <c r="D67">
        <v>0.47949999999999998</v>
      </c>
      <c r="E67">
        <v>59863</v>
      </c>
      <c r="F67">
        <v>0.16600000000000001</v>
      </c>
      <c r="G67">
        <v>0.158</v>
      </c>
      <c r="H67">
        <v>0.90300000000000002</v>
      </c>
      <c r="I67">
        <v>0.29799999999999999</v>
      </c>
      <c r="J67">
        <v>0.69199999999999995</v>
      </c>
      <c r="K67">
        <v>0.02</v>
      </c>
      <c r="L67">
        <v>0.184</v>
      </c>
      <c r="M67">
        <f t="shared" si="6"/>
        <v>5.6000000000000001E-2</v>
      </c>
      <c r="N67">
        <f t="shared" si="7"/>
        <v>7.5999999999999998E-2</v>
      </c>
      <c r="O67">
        <v>7.1999999999999995E-2</v>
      </c>
    </row>
    <row r="68" spans="1:15" s="4" customFormat="1">
      <c r="A68" s="5" t="s">
        <v>12</v>
      </c>
      <c r="B68" s="4" t="s">
        <v>8</v>
      </c>
      <c r="C68" s="4">
        <v>2022</v>
      </c>
      <c r="D68" s="4">
        <v>0.30509999999999998</v>
      </c>
      <c r="E68" s="4">
        <v>70119</v>
      </c>
      <c r="F68" s="4">
        <v>0.13500000000000001</v>
      </c>
      <c r="G68" s="4">
        <v>8.6999999999999994E-2</v>
      </c>
      <c r="H68" s="4">
        <v>0.90800000000000003</v>
      </c>
      <c r="I68" s="4">
        <v>0.19900000000000001</v>
      </c>
      <c r="J68" s="4">
        <v>0.78400000000000003</v>
      </c>
      <c r="K68" s="4">
        <v>1.2E-2</v>
      </c>
      <c r="L68" s="4">
        <v>0.14099999999999999</v>
      </c>
      <c r="M68" s="4">
        <f>0.021+0.003</f>
        <v>2.4E-2</v>
      </c>
      <c r="N68" s="4">
        <f>0.021+0.042</f>
        <v>6.3E-2</v>
      </c>
      <c r="O68" s="4">
        <v>7.1999999999999995E-2</v>
      </c>
    </row>
    <row r="69" spans="1:15" s="4" customFormat="1">
      <c r="A69" s="5" t="s">
        <v>12</v>
      </c>
      <c r="B69" s="4" t="s">
        <v>4</v>
      </c>
      <c r="C69" s="4">
        <v>2022</v>
      </c>
      <c r="D69" s="4">
        <v>0.19739999999999999</v>
      </c>
      <c r="E69" s="4">
        <v>70119</v>
      </c>
      <c r="F69" s="4">
        <v>0.13500000000000001</v>
      </c>
      <c r="G69" s="4">
        <v>8.6999999999999994E-2</v>
      </c>
      <c r="H69" s="4">
        <v>0.90800000000000003</v>
      </c>
      <c r="I69" s="4">
        <v>0.19900000000000001</v>
      </c>
      <c r="J69" s="4">
        <v>0.78400000000000003</v>
      </c>
      <c r="K69" s="4">
        <v>1.2E-2</v>
      </c>
      <c r="L69" s="4">
        <v>0.14099999999999999</v>
      </c>
      <c r="M69" s="4">
        <f t="shared" ref="M69:M79" si="8">0.021+0.003</f>
        <v>2.4E-2</v>
      </c>
      <c r="N69" s="4">
        <f t="shared" ref="N69:N79" si="9">0.021+0.042</f>
        <v>6.3E-2</v>
      </c>
      <c r="O69" s="4">
        <v>7.1999999999999995E-2</v>
      </c>
    </row>
    <row r="70" spans="1:15" s="4" customFormat="1">
      <c r="A70" s="5" t="s">
        <v>12</v>
      </c>
      <c r="B70" s="4" t="s">
        <v>5</v>
      </c>
      <c r="C70" s="4">
        <v>2022</v>
      </c>
      <c r="D70" s="4">
        <v>0.34649999999999997</v>
      </c>
      <c r="E70" s="4">
        <v>70119</v>
      </c>
      <c r="F70" s="4">
        <v>0.13500000000000001</v>
      </c>
      <c r="G70" s="4">
        <v>8.6999999999999994E-2</v>
      </c>
      <c r="H70" s="4">
        <v>0.90800000000000003</v>
      </c>
      <c r="I70" s="4">
        <v>0.19900000000000001</v>
      </c>
      <c r="J70" s="4">
        <v>0.78400000000000003</v>
      </c>
      <c r="K70" s="4">
        <v>1.2E-2</v>
      </c>
      <c r="L70" s="4">
        <v>0.14099999999999999</v>
      </c>
      <c r="M70" s="4">
        <f t="shared" si="8"/>
        <v>2.4E-2</v>
      </c>
      <c r="N70" s="4">
        <f t="shared" si="9"/>
        <v>6.3E-2</v>
      </c>
      <c r="O70" s="4">
        <v>7.1999999999999995E-2</v>
      </c>
    </row>
    <row r="71" spans="1:15" s="4" customFormat="1">
      <c r="A71" s="5" t="s">
        <v>12</v>
      </c>
      <c r="B71" s="4" t="s">
        <v>7</v>
      </c>
      <c r="C71" s="4">
        <v>2022</v>
      </c>
      <c r="D71" s="4">
        <v>0.28570000000000001</v>
      </c>
      <c r="E71" s="4">
        <v>70119</v>
      </c>
      <c r="F71" s="4">
        <v>0.13500000000000001</v>
      </c>
      <c r="G71" s="4">
        <v>8.6999999999999994E-2</v>
      </c>
      <c r="H71" s="4">
        <v>0.90800000000000003</v>
      </c>
      <c r="I71" s="4">
        <v>0.19900000000000001</v>
      </c>
      <c r="J71" s="4">
        <v>0.78400000000000003</v>
      </c>
      <c r="K71" s="4">
        <v>1.2E-2</v>
      </c>
      <c r="L71" s="4">
        <v>0.14099999999999999</v>
      </c>
      <c r="M71" s="4">
        <f t="shared" si="8"/>
        <v>2.4E-2</v>
      </c>
      <c r="N71" s="4">
        <f t="shared" si="9"/>
        <v>6.3E-2</v>
      </c>
      <c r="O71" s="4">
        <v>7.1999999999999995E-2</v>
      </c>
    </row>
    <row r="72" spans="1:15" s="4" customFormat="1">
      <c r="A72" s="5" t="s">
        <v>12</v>
      </c>
      <c r="B72" s="4" t="s">
        <v>7</v>
      </c>
      <c r="C72" s="4">
        <v>2018</v>
      </c>
      <c r="D72" s="4">
        <v>0.375</v>
      </c>
      <c r="E72" s="4">
        <v>70119</v>
      </c>
      <c r="F72" s="4">
        <v>0.13500000000000001</v>
      </c>
      <c r="G72" s="4">
        <v>8.6999999999999994E-2</v>
      </c>
      <c r="H72" s="4">
        <v>0.90800000000000003</v>
      </c>
      <c r="I72" s="4">
        <v>0.19900000000000001</v>
      </c>
      <c r="J72" s="4">
        <v>0.78400000000000003</v>
      </c>
      <c r="K72" s="4">
        <v>1.2E-2</v>
      </c>
      <c r="L72" s="4">
        <v>0.14099999999999999</v>
      </c>
      <c r="M72" s="4">
        <f t="shared" si="8"/>
        <v>2.4E-2</v>
      </c>
      <c r="N72" s="4">
        <f t="shared" si="9"/>
        <v>6.3E-2</v>
      </c>
      <c r="O72" s="4">
        <v>7.1999999999999995E-2</v>
      </c>
    </row>
    <row r="73" spans="1:15" s="4" customFormat="1">
      <c r="A73" s="5" t="s">
        <v>12</v>
      </c>
      <c r="B73" s="4" t="s">
        <v>4</v>
      </c>
      <c r="C73" s="4">
        <v>2018</v>
      </c>
      <c r="D73" s="4">
        <v>0.3377</v>
      </c>
      <c r="E73" s="4">
        <v>70119</v>
      </c>
      <c r="F73" s="4">
        <v>0.13500000000000001</v>
      </c>
      <c r="G73" s="4">
        <v>8.6999999999999994E-2</v>
      </c>
      <c r="H73" s="4">
        <v>0.90800000000000003</v>
      </c>
      <c r="I73" s="4">
        <v>0.19900000000000001</v>
      </c>
      <c r="J73" s="4">
        <v>0.78400000000000003</v>
      </c>
      <c r="K73" s="4">
        <v>1.2E-2</v>
      </c>
      <c r="L73" s="4">
        <v>0.14099999999999999</v>
      </c>
      <c r="M73" s="4">
        <f t="shared" si="8"/>
        <v>2.4E-2</v>
      </c>
      <c r="N73" s="4">
        <f t="shared" si="9"/>
        <v>6.3E-2</v>
      </c>
      <c r="O73" s="4">
        <v>7.1999999999999995E-2</v>
      </c>
    </row>
    <row r="74" spans="1:15" s="4" customFormat="1">
      <c r="A74" s="5" t="s">
        <v>12</v>
      </c>
      <c r="B74" s="4" t="s">
        <v>5</v>
      </c>
      <c r="C74" s="4">
        <v>2018</v>
      </c>
      <c r="D74" s="4">
        <v>0.4</v>
      </c>
      <c r="E74" s="4">
        <v>70119</v>
      </c>
      <c r="F74" s="4">
        <v>0.13500000000000001</v>
      </c>
      <c r="G74" s="4">
        <v>8.6999999999999994E-2</v>
      </c>
      <c r="H74" s="4">
        <v>0.90800000000000003</v>
      </c>
      <c r="I74" s="4">
        <v>0.19900000000000001</v>
      </c>
      <c r="J74" s="4">
        <v>0.78400000000000003</v>
      </c>
      <c r="K74" s="4">
        <v>1.2E-2</v>
      </c>
      <c r="L74" s="4">
        <v>0.14099999999999999</v>
      </c>
      <c r="M74" s="4">
        <f t="shared" si="8"/>
        <v>2.4E-2</v>
      </c>
      <c r="N74" s="4">
        <f t="shared" si="9"/>
        <v>6.3E-2</v>
      </c>
      <c r="O74" s="4">
        <v>7.1999999999999995E-2</v>
      </c>
    </row>
    <row r="75" spans="1:15" s="4" customFormat="1">
      <c r="A75" s="5" t="s">
        <v>12</v>
      </c>
      <c r="B75" s="4" t="s">
        <v>8</v>
      </c>
      <c r="C75" s="4">
        <v>2018</v>
      </c>
      <c r="D75" s="4">
        <v>0.38109999999999999</v>
      </c>
      <c r="E75" s="4">
        <v>70119</v>
      </c>
      <c r="F75" s="4">
        <v>0.13500000000000001</v>
      </c>
      <c r="G75" s="4">
        <v>8.6999999999999994E-2</v>
      </c>
      <c r="H75" s="4">
        <v>0.90800000000000003</v>
      </c>
      <c r="I75" s="4">
        <v>0.19900000000000001</v>
      </c>
      <c r="J75" s="4">
        <v>0.78400000000000003</v>
      </c>
      <c r="K75" s="4">
        <v>1.2E-2</v>
      </c>
      <c r="L75" s="4">
        <v>0.14099999999999999</v>
      </c>
      <c r="M75" s="4">
        <f t="shared" si="8"/>
        <v>2.4E-2</v>
      </c>
      <c r="N75" s="4">
        <f t="shared" si="9"/>
        <v>6.3E-2</v>
      </c>
      <c r="O75" s="4">
        <v>7.1999999999999995E-2</v>
      </c>
    </row>
    <row r="76" spans="1:15" s="4" customFormat="1">
      <c r="A76" s="5" t="s">
        <v>12</v>
      </c>
      <c r="B76" s="4" t="s">
        <v>8</v>
      </c>
      <c r="C76" s="4">
        <v>2019</v>
      </c>
      <c r="D76" s="4">
        <v>0.36890000000000001</v>
      </c>
      <c r="E76" s="4">
        <v>70119</v>
      </c>
      <c r="F76" s="4">
        <v>0.13500000000000001</v>
      </c>
      <c r="G76" s="4">
        <v>8.6999999999999994E-2</v>
      </c>
      <c r="H76" s="4">
        <v>0.90800000000000003</v>
      </c>
      <c r="I76" s="4">
        <v>0.19900000000000001</v>
      </c>
      <c r="J76" s="4">
        <v>0.78400000000000003</v>
      </c>
      <c r="K76" s="4">
        <v>1.2E-2</v>
      </c>
      <c r="L76" s="4">
        <v>0.14099999999999999</v>
      </c>
      <c r="M76" s="4">
        <f t="shared" si="8"/>
        <v>2.4E-2</v>
      </c>
      <c r="N76" s="4">
        <f t="shared" si="9"/>
        <v>6.3E-2</v>
      </c>
      <c r="O76" s="4">
        <v>7.1999999999999995E-2</v>
      </c>
    </row>
    <row r="77" spans="1:15" s="4" customFormat="1">
      <c r="A77" s="5" t="s">
        <v>12</v>
      </c>
      <c r="B77" s="4" t="s">
        <v>4</v>
      </c>
      <c r="C77" s="4">
        <v>2019</v>
      </c>
      <c r="D77" s="4">
        <v>0.30669999999999997</v>
      </c>
      <c r="E77" s="4">
        <v>70119</v>
      </c>
      <c r="F77" s="4">
        <v>0.13500000000000001</v>
      </c>
      <c r="G77" s="4">
        <v>8.6999999999999994E-2</v>
      </c>
      <c r="H77" s="4">
        <v>0.90800000000000003</v>
      </c>
      <c r="I77" s="4">
        <v>0.19900000000000001</v>
      </c>
      <c r="J77" s="4">
        <v>0.78400000000000003</v>
      </c>
      <c r="K77" s="4">
        <v>1.2E-2</v>
      </c>
      <c r="L77" s="4">
        <v>0.14099999999999999</v>
      </c>
      <c r="M77" s="4">
        <f t="shared" si="8"/>
        <v>2.4E-2</v>
      </c>
      <c r="N77" s="4">
        <f t="shared" si="9"/>
        <v>6.3E-2</v>
      </c>
      <c r="O77" s="4">
        <v>7.1999999999999995E-2</v>
      </c>
    </row>
    <row r="78" spans="1:15" s="4" customFormat="1">
      <c r="A78" s="5" t="s">
        <v>12</v>
      </c>
      <c r="B78" s="4" t="s">
        <v>5</v>
      </c>
      <c r="C78" s="4">
        <v>2019</v>
      </c>
      <c r="D78" s="4">
        <v>0.39219999999999999</v>
      </c>
      <c r="E78" s="4">
        <v>70119</v>
      </c>
      <c r="F78" s="4">
        <v>0.13500000000000001</v>
      </c>
      <c r="G78" s="4">
        <v>8.6999999999999994E-2</v>
      </c>
      <c r="H78" s="4">
        <v>0.90800000000000003</v>
      </c>
      <c r="I78" s="4">
        <v>0.19900000000000001</v>
      </c>
      <c r="J78" s="4">
        <v>0.78400000000000003</v>
      </c>
      <c r="K78" s="4">
        <v>1.2E-2</v>
      </c>
      <c r="L78" s="4">
        <v>0.14099999999999999</v>
      </c>
      <c r="M78" s="4">
        <f t="shared" si="8"/>
        <v>2.4E-2</v>
      </c>
      <c r="N78" s="4">
        <f t="shared" si="9"/>
        <v>6.3E-2</v>
      </c>
      <c r="O78" s="4">
        <v>7.1999999999999995E-2</v>
      </c>
    </row>
    <row r="79" spans="1:15" s="4" customFormat="1">
      <c r="A79" s="5" t="s">
        <v>12</v>
      </c>
      <c r="B79" s="4" t="s">
        <v>7</v>
      </c>
      <c r="C79" s="4">
        <v>2019</v>
      </c>
      <c r="D79" s="4">
        <v>0.40910000000000002</v>
      </c>
      <c r="E79" s="4">
        <v>70119</v>
      </c>
      <c r="F79" s="4">
        <v>0.13500000000000001</v>
      </c>
      <c r="G79" s="4">
        <v>8.6999999999999994E-2</v>
      </c>
      <c r="H79" s="4">
        <v>0.90800000000000003</v>
      </c>
      <c r="I79" s="4">
        <v>0.19900000000000001</v>
      </c>
      <c r="J79" s="4">
        <v>0.78400000000000003</v>
      </c>
      <c r="K79" s="4">
        <v>1.2E-2</v>
      </c>
      <c r="L79" s="4">
        <v>0.14099999999999999</v>
      </c>
      <c r="M79" s="4">
        <f t="shared" si="8"/>
        <v>2.4E-2</v>
      </c>
      <c r="N79" s="4">
        <f t="shared" si="9"/>
        <v>6.3E-2</v>
      </c>
      <c r="O79" s="4">
        <v>7.1999999999999995E-2</v>
      </c>
    </row>
    <row r="80" spans="1:15">
      <c r="A80" s="1" t="s">
        <v>13</v>
      </c>
      <c r="B80" t="s">
        <v>8</v>
      </c>
      <c r="C80">
        <v>2022</v>
      </c>
      <c r="D80">
        <v>0.36530000000000001</v>
      </c>
      <c r="E80">
        <v>61861</v>
      </c>
      <c r="F80">
        <v>0.114</v>
      </c>
      <c r="G80">
        <v>0.51600000000000001</v>
      </c>
      <c r="H80">
        <v>0.73299999999999998</v>
      </c>
      <c r="I80">
        <v>0.14699999999999999</v>
      </c>
      <c r="J80">
        <v>0.33</v>
      </c>
      <c r="K80">
        <v>1.4999999999999999E-2</v>
      </c>
      <c r="L80">
        <v>0.61299999999999999</v>
      </c>
      <c r="M80">
        <f>0.016+0.006</f>
        <v>2.1999999999999999E-2</v>
      </c>
      <c r="N80">
        <f>0.029+0.028</f>
        <v>5.7000000000000002E-2</v>
      </c>
      <c r="O80">
        <v>0.13</v>
      </c>
    </row>
    <row r="81" spans="1:15">
      <c r="A81" s="1" t="s">
        <v>13</v>
      </c>
      <c r="B81" t="s">
        <v>4</v>
      </c>
      <c r="C81">
        <v>2022</v>
      </c>
      <c r="D81">
        <v>0.3422</v>
      </c>
      <c r="E81">
        <v>61861</v>
      </c>
      <c r="F81">
        <v>0.114</v>
      </c>
      <c r="G81">
        <v>0.51600000000000001</v>
      </c>
      <c r="H81">
        <v>0.73299999999999998</v>
      </c>
      <c r="I81">
        <v>0.14699999999999999</v>
      </c>
      <c r="J81">
        <v>0.33</v>
      </c>
      <c r="K81">
        <v>1.4999999999999999E-2</v>
      </c>
      <c r="L81">
        <v>0.61299999999999999</v>
      </c>
      <c r="M81">
        <f t="shared" ref="M81:M88" si="10">0.016+0.006</f>
        <v>2.1999999999999999E-2</v>
      </c>
      <c r="N81">
        <f t="shared" ref="N81:N88" si="11">0.029+0.028</f>
        <v>5.7000000000000002E-2</v>
      </c>
      <c r="O81">
        <v>0.13</v>
      </c>
    </row>
    <row r="82" spans="1:15">
      <c r="A82" s="1" t="s">
        <v>13</v>
      </c>
      <c r="B82" t="s">
        <v>5</v>
      </c>
      <c r="C82">
        <v>2022</v>
      </c>
      <c r="D82">
        <v>0.48980000000000001</v>
      </c>
      <c r="E82">
        <v>61861</v>
      </c>
      <c r="F82">
        <v>0.114</v>
      </c>
      <c r="G82">
        <v>0.51600000000000001</v>
      </c>
      <c r="H82">
        <v>0.73299999999999998</v>
      </c>
      <c r="I82">
        <v>0.14699999999999999</v>
      </c>
      <c r="J82">
        <v>0.33</v>
      </c>
      <c r="K82">
        <v>1.4999999999999999E-2</v>
      </c>
      <c r="L82">
        <v>0.61299999999999999</v>
      </c>
      <c r="M82">
        <f t="shared" si="10"/>
        <v>2.1999999999999999E-2</v>
      </c>
      <c r="N82">
        <f t="shared" si="11"/>
        <v>5.7000000000000002E-2</v>
      </c>
      <c r="O82">
        <v>0.13</v>
      </c>
    </row>
    <row r="83" spans="1:15">
      <c r="A83" s="1" t="s">
        <v>13</v>
      </c>
      <c r="B83" t="s">
        <v>4</v>
      </c>
      <c r="C83">
        <v>2018</v>
      </c>
      <c r="D83">
        <v>0.41220000000000001</v>
      </c>
      <c r="E83">
        <v>61861</v>
      </c>
      <c r="F83">
        <v>0.114</v>
      </c>
      <c r="G83">
        <v>0.51600000000000001</v>
      </c>
      <c r="H83">
        <v>0.73299999999999998</v>
      </c>
      <c r="I83">
        <v>0.14699999999999999</v>
      </c>
      <c r="J83">
        <v>0.33</v>
      </c>
      <c r="K83">
        <v>1.4999999999999999E-2</v>
      </c>
      <c r="L83">
        <v>0.61299999999999999</v>
      </c>
      <c r="M83">
        <f t="shared" si="10"/>
        <v>2.1999999999999999E-2</v>
      </c>
      <c r="N83">
        <f t="shared" si="11"/>
        <v>5.7000000000000002E-2</v>
      </c>
      <c r="O83">
        <v>0.13</v>
      </c>
    </row>
    <row r="84" spans="1:15">
      <c r="A84" s="1" t="s">
        <v>13</v>
      </c>
      <c r="B84" t="s">
        <v>5</v>
      </c>
      <c r="C84">
        <v>2018</v>
      </c>
      <c r="D84">
        <v>0.5</v>
      </c>
      <c r="E84">
        <v>61861</v>
      </c>
      <c r="F84">
        <v>0.114</v>
      </c>
      <c r="G84">
        <v>0.51600000000000001</v>
      </c>
      <c r="H84">
        <v>0.73299999999999998</v>
      </c>
      <c r="I84">
        <v>0.14699999999999999</v>
      </c>
      <c r="J84">
        <v>0.33</v>
      </c>
      <c r="K84">
        <v>1.4999999999999999E-2</v>
      </c>
      <c r="L84">
        <v>0.61299999999999999</v>
      </c>
      <c r="M84">
        <f t="shared" si="10"/>
        <v>2.1999999999999999E-2</v>
      </c>
      <c r="N84">
        <f t="shared" si="11"/>
        <v>5.7000000000000002E-2</v>
      </c>
      <c r="O84">
        <v>0.13</v>
      </c>
    </row>
    <row r="85" spans="1:15">
      <c r="A85" s="1" t="s">
        <v>13</v>
      </c>
      <c r="B85" t="s">
        <v>8</v>
      </c>
      <c r="C85">
        <v>2018</v>
      </c>
      <c r="D85">
        <v>0.42320000000000002</v>
      </c>
      <c r="E85">
        <v>61861</v>
      </c>
      <c r="F85">
        <v>0.114</v>
      </c>
      <c r="G85">
        <v>0.51600000000000001</v>
      </c>
      <c r="H85">
        <v>0.73299999999999998</v>
      </c>
      <c r="I85">
        <v>0.14699999999999999</v>
      </c>
      <c r="J85">
        <v>0.33</v>
      </c>
      <c r="K85">
        <v>1.4999999999999999E-2</v>
      </c>
      <c r="L85">
        <v>0.61299999999999999</v>
      </c>
      <c r="M85">
        <f t="shared" si="10"/>
        <v>2.1999999999999999E-2</v>
      </c>
      <c r="N85">
        <f t="shared" si="11"/>
        <v>5.7000000000000002E-2</v>
      </c>
      <c r="O85">
        <v>0.13</v>
      </c>
    </row>
    <row r="86" spans="1:15">
      <c r="A86" s="1" t="s">
        <v>13</v>
      </c>
      <c r="B86" t="s">
        <v>8</v>
      </c>
      <c r="C86">
        <v>2019</v>
      </c>
      <c r="D86">
        <v>0.45100000000000001</v>
      </c>
      <c r="E86">
        <v>61861</v>
      </c>
      <c r="F86">
        <v>0.114</v>
      </c>
      <c r="G86">
        <v>0.51600000000000001</v>
      </c>
      <c r="H86">
        <v>0.73299999999999998</v>
      </c>
      <c r="I86">
        <v>0.14699999999999999</v>
      </c>
      <c r="J86">
        <v>0.33</v>
      </c>
      <c r="K86">
        <v>1.4999999999999999E-2</v>
      </c>
      <c r="L86">
        <v>0.61299999999999999</v>
      </c>
      <c r="M86">
        <f t="shared" si="10"/>
        <v>2.1999999999999999E-2</v>
      </c>
      <c r="N86">
        <f t="shared" si="11"/>
        <v>5.7000000000000002E-2</v>
      </c>
      <c r="O86">
        <v>0.13</v>
      </c>
    </row>
    <row r="87" spans="1:15">
      <c r="A87" s="1" t="s">
        <v>13</v>
      </c>
      <c r="B87" t="s">
        <v>4</v>
      </c>
      <c r="C87">
        <v>2019</v>
      </c>
      <c r="D87">
        <v>0.41110000000000002</v>
      </c>
      <c r="E87">
        <v>61861</v>
      </c>
      <c r="F87">
        <v>0.114</v>
      </c>
      <c r="G87">
        <v>0.51600000000000001</v>
      </c>
      <c r="H87">
        <v>0.73299999999999998</v>
      </c>
      <c r="I87">
        <v>0.14699999999999999</v>
      </c>
      <c r="J87">
        <v>0.33</v>
      </c>
      <c r="K87">
        <v>1.4999999999999999E-2</v>
      </c>
      <c r="L87">
        <v>0.61299999999999999</v>
      </c>
      <c r="M87">
        <f t="shared" si="10"/>
        <v>2.1999999999999999E-2</v>
      </c>
      <c r="N87">
        <f t="shared" si="11"/>
        <v>5.7000000000000002E-2</v>
      </c>
      <c r="O87">
        <v>0.13</v>
      </c>
    </row>
    <row r="88" spans="1:15">
      <c r="A88" s="1" t="s">
        <v>13</v>
      </c>
      <c r="B88" t="s">
        <v>5</v>
      </c>
      <c r="C88">
        <v>2019</v>
      </c>
      <c r="D88">
        <v>0.66</v>
      </c>
      <c r="E88">
        <v>61861</v>
      </c>
      <c r="F88">
        <v>0.114</v>
      </c>
      <c r="G88">
        <v>0.51600000000000001</v>
      </c>
      <c r="H88">
        <v>0.73299999999999998</v>
      </c>
      <c r="I88">
        <v>0.14699999999999999</v>
      </c>
      <c r="J88">
        <v>0.33</v>
      </c>
      <c r="K88">
        <v>1.4999999999999999E-2</v>
      </c>
      <c r="L88">
        <v>0.61299999999999999</v>
      </c>
      <c r="M88">
        <f t="shared" si="10"/>
        <v>2.1999999999999999E-2</v>
      </c>
      <c r="N88">
        <f t="shared" si="11"/>
        <v>5.7000000000000002E-2</v>
      </c>
      <c r="O88">
        <v>0.13</v>
      </c>
    </row>
    <row r="89" spans="1:15" s="4" customFormat="1">
      <c r="A89" s="5" t="s">
        <v>14</v>
      </c>
      <c r="B89" s="4" t="s">
        <v>8</v>
      </c>
      <c r="C89" s="4">
        <v>2022</v>
      </c>
      <c r="D89" s="4">
        <v>0.46860000000000002</v>
      </c>
      <c r="E89" s="4">
        <v>110455</v>
      </c>
      <c r="F89" s="4">
        <v>8.8000000000000009E-2</v>
      </c>
      <c r="G89" s="4">
        <v>0.35799999999999998</v>
      </c>
      <c r="H89" s="4">
        <v>0.89700000000000002</v>
      </c>
      <c r="I89" s="4">
        <v>0.441</v>
      </c>
      <c r="J89" s="4">
        <v>0.40799999999999997</v>
      </c>
      <c r="K89" s="4">
        <v>9.5000000000000001E-2</v>
      </c>
      <c r="L89" s="4">
        <v>0.40799999999999997</v>
      </c>
      <c r="M89" s="4">
        <f>0.193+0.006</f>
        <v>0.19900000000000001</v>
      </c>
      <c r="N89" s="4">
        <f>0.011+0.058</f>
        <v>6.9000000000000006E-2</v>
      </c>
      <c r="O89" s="4">
        <v>5.3999999999999999E-2</v>
      </c>
    </row>
    <row r="90" spans="1:15" s="4" customFormat="1">
      <c r="A90" s="5" t="s">
        <v>14</v>
      </c>
      <c r="B90" s="4" t="s">
        <v>3</v>
      </c>
      <c r="C90" s="4">
        <v>2022</v>
      </c>
      <c r="D90" s="4">
        <v>0.23080000000000001</v>
      </c>
      <c r="E90" s="4">
        <v>110455</v>
      </c>
      <c r="F90" s="4">
        <v>8.8000000000000009E-2</v>
      </c>
      <c r="G90" s="4">
        <v>0.35799999999999998</v>
      </c>
      <c r="H90" s="4">
        <v>0.89700000000000002</v>
      </c>
      <c r="I90" s="4">
        <v>0.441</v>
      </c>
      <c r="J90" s="4">
        <v>0.40799999999999997</v>
      </c>
      <c r="K90" s="4">
        <v>9.5000000000000001E-2</v>
      </c>
      <c r="L90" s="4">
        <v>0.40799999999999997</v>
      </c>
      <c r="M90" s="4">
        <f t="shared" ref="M90:M106" si="12">0.193+0.006</f>
        <v>0.19900000000000001</v>
      </c>
      <c r="N90" s="4">
        <f t="shared" ref="N90:N106" si="13">0.011+0.058</f>
        <v>6.9000000000000006E-2</v>
      </c>
      <c r="O90" s="4">
        <v>5.3999999999999999E-2</v>
      </c>
    </row>
    <row r="91" spans="1:15" s="4" customFormat="1">
      <c r="A91" s="5" t="s">
        <v>14</v>
      </c>
      <c r="B91" s="4" t="s">
        <v>4</v>
      </c>
      <c r="C91" s="4">
        <v>2022</v>
      </c>
      <c r="D91" s="4">
        <v>0.27310000000000001</v>
      </c>
      <c r="E91" s="4">
        <v>110455</v>
      </c>
      <c r="F91" s="4">
        <v>8.8000000000000009E-2</v>
      </c>
      <c r="G91" s="4">
        <v>0.35799999999999998</v>
      </c>
      <c r="H91" s="4">
        <v>0.89700000000000002</v>
      </c>
      <c r="I91" s="4">
        <v>0.441</v>
      </c>
      <c r="J91" s="4">
        <v>0.40799999999999997</v>
      </c>
      <c r="K91" s="4">
        <v>9.5000000000000001E-2</v>
      </c>
      <c r="L91" s="4">
        <v>0.40799999999999997</v>
      </c>
      <c r="M91" s="4">
        <f t="shared" si="12"/>
        <v>0.19900000000000001</v>
      </c>
      <c r="N91" s="4">
        <f t="shared" si="13"/>
        <v>6.9000000000000006E-2</v>
      </c>
      <c r="O91" s="4">
        <v>5.3999999999999999E-2</v>
      </c>
    </row>
    <row r="92" spans="1:15" s="4" customFormat="1">
      <c r="A92" s="5" t="s">
        <v>14</v>
      </c>
      <c r="B92" s="4" t="s">
        <v>5</v>
      </c>
      <c r="C92" s="4">
        <v>2022</v>
      </c>
      <c r="D92" s="4">
        <v>0.61990000000000001</v>
      </c>
      <c r="E92" s="4">
        <v>110455</v>
      </c>
      <c r="F92" s="4">
        <v>8.8000000000000009E-2</v>
      </c>
      <c r="G92" s="4">
        <v>0.35799999999999998</v>
      </c>
      <c r="H92" s="4">
        <v>0.89700000000000002</v>
      </c>
      <c r="I92" s="4">
        <v>0.441</v>
      </c>
      <c r="J92" s="4">
        <v>0.40799999999999997</v>
      </c>
      <c r="K92" s="4">
        <v>9.5000000000000001E-2</v>
      </c>
      <c r="L92" s="4">
        <v>0.40799999999999997</v>
      </c>
      <c r="M92" s="4">
        <f t="shared" si="12"/>
        <v>0.19900000000000001</v>
      </c>
      <c r="N92" s="4">
        <f t="shared" si="13"/>
        <v>6.9000000000000006E-2</v>
      </c>
      <c r="O92" s="4">
        <v>5.3999999999999999E-2</v>
      </c>
    </row>
    <row r="93" spans="1:15" s="4" customFormat="1">
      <c r="A93" s="5" t="s">
        <v>14</v>
      </c>
      <c r="B93" s="4" t="s">
        <v>6</v>
      </c>
      <c r="C93" s="4">
        <v>2022</v>
      </c>
      <c r="D93" s="4">
        <v>0.53586999999999996</v>
      </c>
      <c r="E93" s="4">
        <v>110455</v>
      </c>
      <c r="F93" s="4">
        <v>8.8000000000000009E-2</v>
      </c>
      <c r="G93" s="4">
        <v>0.35799999999999998</v>
      </c>
      <c r="H93" s="4">
        <v>0.89700000000000002</v>
      </c>
      <c r="I93" s="4">
        <v>0.441</v>
      </c>
      <c r="J93" s="4">
        <v>0.40799999999999997</v>
      </c>
      <c r="K93" s="4">
        <v>9.5000000000000001E-2</v>
      </c>
      <c r="L93" s="4">
        <v>0.40799999999999997</v>
      </c>
      <c r="M93" s="4">
        <f t="shared" si="12"/>
        <v>0.19900000000000001</v>
      </c>
      <c r="N93" s="4">
        <f t="shared" si="13"/>
        <v>6.9000000000000006E-2</v>
      </c>
      <c r="O93" s="4">
        <v>5.3999999999999999E-2</v>
      </c>
    </row>
    <row r="94" spans="1:15" s="4" customFormat="1">
      <c r="A94" s="5" t="s">
        <v>14</v>
      </c>
      <c r="B94" s="4" t="s">
        <v>7</v>
      </c>
      <c r="C94" s="4">
        <v>2022</v>
      </c>
      <c r="D94" s="4">
        <v>0.51905000000000001</v>
      </c>
      <c r="E94" s="4">
        <v>110455</v>
      </c>
      <c r="F94" s="4">
        <v>8.8000000000000009E-2</v>
      </c>
      <c r="G94" s="4">
        <v>0.35799999999999998</v>
      </c>
      <c r="H94" s="4">
        <v>0.89700000000000002</v>
      </c>
      <c r="I94" s="4">
        <v>0.441</v>
      </c>
      <c r="J94" s="4">
        <v>0.40799999999999997</v>
      </c>
      <c r="K94" s="4">
        <v>9.5000000000000001E-2</v>
      </c>
      <c r="L94" s="4">
        <v>0.40799999999999997</v>
      </c>
      <c r="M94" s="4">
        <f t="shared" si="12"/>
        <v>0.19900000000000001</v>
      </c>
      <c r="N94" s="4">
        <f t="shared" si="13"/>
        <v>6.9000000000000006E-2</v>
      </c>
      <c r="O94" s="4">
        <v>5.3999999999999999E-2</v>
      </c>
    </row>
    <row r="95" spans="1:15" s="4" customFormat="1">
      <c r="A95" s="5" t="s">
        <v>14</v>
      </c>
      <c r="B95" s="4" t="s">
        <v>6</v>
      </c>
      <c r="C95" s="4">
        <v>2018</v>
      </c>
      <c r="D95" s="4">
        <v>0.57450000000000001</v>
      </c>
      <c r="E95" s="4">
        <v>110455</v>
      </c>
      <c r="F95" s="4">
        <v>8.8000000000000009E-2</v>
      </c>
      <c r="G95" s="4">
        <v>0.35799999999999998</v>
      </c>
      <c r="H95" s="4">
        <v>0.89700000000000002</v>
      </c>
      <c r="I95" s="4">
        <v>0.441</v>
      </c>
      <c r="J95" s="4">
        <v>0.40799999999999997</v>
      </c>
      <c r="K95" s="4">
        <v>9.5000000000000001E-2</v>
      </c>
      <c r="L95" s="4">
        <v>0.40799999999999997</v>
      </c>
      <c r="M95" s="4">
        <f t="shared" si="12"/>
        <v>0.19900000000000001</v>
      </c>
      <c r="N95" s="4">
        <f t="shared" si="13"/>
        <v>6.9000000000000006E-2</v>
      </c>
      <c r="O95" s="4">
        <v>5.3999999999999999E-2</v>
      </c>
    </row>
    <row r="96" spans="1:15" s="4" customFormat="1">
      <c r="A96" s="5" t="s">
        <v>14</v>
      </c>
      <c r="B96" s="4" t="s">
        <v>7</v>
      </c>
      <c r="C96" s="4">
        <v>2018</v>
      </c>
      <c r="D96" s="4">
        <v>0.61309999999999998</v>
      </c>
      <c r="E96" s="4">
        <v>110455</v>
      </c>
      <c r="F96" s="4">
        <v>8.8000000000000009E-2</v>
      </c>
      <c r="G96" s="4">
        <v>0.35799999999999998</v>
      </c>
      <c r="H96" s="4">
        <v>0.89700000000000002</v>
      </c>
      <c r="I96" s="4">
        <v>0.441</v>
      </c>
      <c r="J96" s="4">
        <v>0.40799999999999997</v>
      </c>
      <c r="K96" s="4">
        <v>9.5000000000000001E-2</v>
      </c>
      <c r="L96" s="4">
        <v>0.40799999999999997</v>
      </c>
      <c r="M96" s="4">
        <f t="shared" si="12"/>
        <v>0.19900000000000001</v>
      </c>
      <c r="N96" s="4">
        <f t="shared" si="13"/>
        <v>6.9000000000000006E-2</v>
      </c>
      <c r="O96" s="4">
        <v>5.3999999999999999E-2</v>
      </c>
    </row>
    <row r="97" spans="1:15" s="4" customFormat="1">
      <c r="A97" s="5" t="s">
        <v>14</v>
      </c>
      <c r="B97" s="4" t="s">
        <v>3</v>
      </c>
      <c r="C97" s="4">
        <v>2018</v>
      </c>
      <c r="D97" s="4">
        <v>0.28029999999999999</v>
      </c>
      <c r="E97" s="4">
        <v>110455</v>
      </c>
      <c r="F97" s="4">
        <v>8.8000000000000009E-2</v>
      </c>
      <c r="G97" s="4">
        <v>0.35799999999999998</v>
      </c>
      <c r="H97" s="4">
        <v>0.89700000000000002</v>
      </c>
      <c r="I97" s="4">
        <v>0.441</v>
      </c>
      <c r="J97" s="4">
        <v>0.40799999999999997</v>
      </c>
      <c r="K97" s="4">
        <v>9.5000000000000001E-2</v>
      </c>
      <c r="L97" s="4">
        <v>0.40799999999999997</v>
      </c>
      <c r="M97" s="4">
        <f t="shared" si="12"/>
        <v>0.19900000000000001</v>
      </c>
      <c r="N97" s="4">
        <f t="shared" si="13"/>
        <v>6.9000000000000006E-2</v>
      </c>
      <c r="O97" s="4">
        <v>5.3999999999999999E-2</v>
      </c>
    </row>
    <row r="98" spans="1:15" s="4" customFormat="1">
      <c r="A98" s="5" t="s">
        <v>14</v>
      </c>
      <c r="B98" s="4" t="s">
        <v>4</v>
      </c>
      <c r="C98" s="4">
        <v>2018</v>
      </c>
      <c r="D98" s="4">
        <v>0.32579999999999998</v>
      </c>
      <c r="E98" s="4">
        <v>110455</v>
      </c>
      <c r="F98" s="4">
        <v>8.8000000000000009E-2</v>
      </c>
      <c r="G98" s="4">
        <v>0.35799999999999998</v>
      </c>
      <c r="H98" s="4">
        <v>0.89700000000000002</v>
      </c>
      <c r="I98" s="4">
        <v>0.441</v>
      </c>
      <c r="J98" s="4">
        <v>0.40799999999999997</v>
      </c>
      <c r="K98" s="4">
        <v>9.5000000000000001E-2</v>
      </c>
      <c r="L98" s="4">
        <v>0.40799999999999997</v>
      </c>
      <c r="M98" s="4">
        <f t="shared" si="12"/>
        <v>0.19900000000000001</v>
      </c>
      <c r="N98" s="4">
        <f t="shared" si="13"/>
        <v>6.9000000000000006E-2</v>
      </c>
      <c r="O98" s="4">
        <v>5.3999999999999999E-2</v>
      </c>
    </row>
    <row r="99" spans="1:15" s="4" customFormat="1">
      <c r="A99" s="5" t="s">
        <v>14</v>
      </c>
      <c r="B99" s="4" t="s">
        <v>5</v>
      </c>
      <c r="C99" s="4">
        <v>2018</v>
      </c>
      <c r="D99" s="4">
        <v>0.66959999999999997</v>
      </c>
      <c r="E99" s="4">
        <v>110455</v>
      </c>
      <c r="F99" s="4">
        <v>8.8000000000000009E-2</v>
      </c>
      <c r="G99" s="4">
        <v>0.35799999999999998</v>
      </c>
      <c r="H99" s="4">
        <v>0.89700000000000002</v>
      </c>
      <c r="I99" s="4">
        <v>0.441</v>
      </c>
      <c r="J99" s="4">
        <v>0.40799999999999997</v>
      </c>
      <c r="K99" s="4">
        <v>9.5000000000000001E-2</v>
      </c>
      <c r="L99" s="4">
        <v>0.40799999999999997</v>
      </c>
      <c r="M99" s="4">
        <f t="shared" si="12"/>
        <v>0.19900000000000001</v>
      </c>
      <c r="N99" s="4">
        <f t="shared" si="13"/>
        <v>6.9000000000000006E-2</v>
      </c>
      <c r="O99" s="4">
        <v>5.3999999999999999E-2</v>
      </c>
    </row>
    <row r="100" spans="1:15" s="4" customFormat="1">
      <c r="A100" s="5" t="s">
        <v>14</v>
      </c>
      <c r="B100" s="4" t="s">
        <v>8</v>
      </c>
      <c r="C100" s="4">
        <v>2018</v>
      </c>
      <c r="D100" s="4">
        <v>0.51570000000000005</v>
      </c>
      <c r="E100" s="4">
        <v>110455</v>
      </c>
      <c r="F100" s="4">
        <v>8.8000000000000009E-2</v>
      </c>
      <c r="G100" s="4">
        <v>0.35799999999999998</v>
      </c>
      <c r="H100" s="4">
        <v>0.89700000000000002</v>
      </c>
      <c r="I100" s="4">
        <v>0.441</v>
      </c>
      <c r="J100" s="4">
        <v>0.40799999999999997</v>
      </c>
      <c r="K100" s="4">
        <v>9.5000000000000001E-2</v>
      </c>
      <c r="L100" s="4">
        <v>0.40799999999999997</v>
      </c>
      <c r="M100" s="4">
        <f t="shared" si="12"/>
        <v>0.19900000000000001</v>
      </c>
      <c r="N100" s="4">
        <f t="shared" si="13"/>
        <v>6.9000000000000006E-2</v>
      </c>
      <c r="O100" s="4">
        <v>5.3999999999999999E-2</v>
      </c>
    </row>
    <row r="101" spans="1:15" s="4" customFormat="1">
      <c r="A101" s="5" t="s">
        <v>14</v>
      </c>
      <c r="B101" s="4" t="s">
        <v>8</v>
      </c>
      <c r="C101" s="4">
        <v>2019</v>
      </c>
      <c r="D101" s="4">
        <v>0.51229999999999998</v>
      </c>
      <c r="E101" s="4">
        <v>110455</v>
      </c>
      <c r="F101" s="4">
        <v>8.8000000000000009E-2</v>
      </c>
      <c r="G101" s="4">
        <v>0.35799999999999998</v>
      </c>
      <c r="H101" s="4">
        <v>0.89700000000000002</v>
      </c>
      <c r="I101" s="4">
        <v>0.441</v>
      </c>
      <c r="J101" s="4">
        <v>0.40799999999999997</v>
      </c>
      <c r="K101" s="4">
        <v>9.5000000000000001E-2</v>
      </c>
      <c r="L101" s="4">
        <v>0.40799999999999997</v>
      </c>
      <c r="M101" s="4">
        <f t="shared" si="12"/>
        <v>0.19900000000000001</v>
      </c>
      <c r="N101" s="4">
        <f t="shared" si="13"/>
        <v>6.9000000000000006E-2</v>
      </c>
      <c r="O101" s="4">
        <v>5.3999999999999999E-2</v>
      </c>
    </row>
    <row r="102" spans="1:15" s="4" customFormat="1">
      <c r="A102" s="5" t="s">
        <v>14</v>
      </c>
      <c r="B102" s="4" t="s">
        <v>3</v>
      </c>
      <c r="C102" s="4">
        <v>2019</v>
      </c>
      <c r="D102" s="4">
        <v>0.24929999999999999</v>
      </c>
      <c r="E102" s="4">
        <v>110455</v>
      </c>
      <c r="F102" s="4">
        <v>8.8000000000000009E-2</v>
      </c>
      <c r="G102" s="4">
        <v>0.35799999999999998</v>
      </c>
      <c r="H102" s="4">
        <v>0.89700000000000002</v>
      </c>
      <c r="I102" s="4">
        <v>0.441</v>
      </c>
      <c r="J102" s="4">
        <v>0.40799999999999997</v>
      </c>
      <c r="K102" s="4">
        <v>9.5000000000000001E-2</v>
      </c>
      <c r="L102" s="4">
        <v>0.40799999999999997</v>
      </c>
      <c r="M102" s="4">
        <f t="shared" si="12"/>
        <v>0.19900000000000001</v>
      </c>
      <c r="N102" s="4">
        <f t="shared" si="13"/>
        <v>6.9000000000000006E-2</v>
      </c>
      <c r="O102" s="4">
        <v>5.3999999999999999E-2</v>
      </c>
    </row>
    <row r="103" spans="1:15" s="4" customFormat="1">
      <c r="A103" s="5" t="s">
        <v>14</v>
      </c>
      <c r="B103" s="4" t="s">
        <v>4</v>
      </c>
      <c r="C103" s="4">
        <v>2019</v>
      </c>
      <c r="D103" s="4">
        <v>0.3306</v>
      </c>
      <c r="E103" s="4">
        <v>110455</v>
      </c>
      <c r="F103" s="4">
        <v>8.8000000000000009E-2</v>
      </c>
      <c r="G103" s="4">
        <v>0.35799999999999998</v>
      </c>
      <c r="H103" s="4">
        <v>0.89700000000000002</v>
      </c>
      <c r="I103" s="4">
        <v>0.441</v>
      </c>
      <c r="J103" s="4">
        <v>0.40799999999999997</v>
      </c>
      <c r="K103" s="4">
        <v>9.5000000000000001E-2</v>
      </c>
      <c r="L103" s="4">
        <v>0.40799999999999997</v>
      </c>
      <c r="M103" s="4">
        <f t="shared" si="12"/>
        <v>0.19900000000000001</v>
      </c>
      <c r="N103" s="4">
        <f t="shared" si="13"/>
        <v>6.9000000000000006E-2</v>
      </c>
      <c r="O103" s="4">
        <v>5.3999999999999999E-2</v>
      </c>
    </row>
    <row r="104" spans="1:15" s="4" customFormat="1">
      <c r="A104" s="5" t="s">
        <v>14</v>
      </c>
      <c r="B104" s="4" t="s">
        <v>5</v>
      </c>
      <c r="C104" s="4">
        <v>2019</v>
      </c>
      <c r="D104" s="4">
        <v>0.67100000000000004</v>
      </c>
      <c r="E104" s="4">
        <v>110455</v>
      </c>
      <c r="F104" s="4">
        <v>8.8000000000000009E-2</v>
      </c>
      <c r="G104" s="4">
        <v>0.35799999999999998</v>
      </c>
      <c r="H104" s="4">
        <v>0.89700000000000002</v>
      </c>
      <c r="I104" s="4">
        <v>0.441</v>
      </c>
      <c r="J104" s="4">
        <v>0.40799999999999997</v>
      </c>
      <c r="K104" s="4">
        <v>9.5000000000000001E-2</v>
      </c>
      <c r="L104" s="4">
        <v>0.40799999999999997</v>
      </c>
      <c r="M104" s="4">
        <f t="shared" si="12"/>
        <v>0.19900000000000001</v>
      </c>
      <c r="N104" s="4">
        <f t="shared" si="13"/>
        <v>6.9000000000000006E-2</v>
      </c>
      <c r="O104" s="4">
        <v>5.3999999999999999E-2</v>
      </c>
    </row>
    <row r="105" spans="1:15" s="4" customFormat="1">
      <c r="A105" s="5" t="s">
        <v>14</v>
      </c>
      <c r="B105" s="4" t="s">
        <v>7</v>
      </c>
      <c r="C105" s="4">
        <v>2019</v>
      </c>
      <c r="D105" s="4">
        <v>0.60419999999999996</v>
      </c>
      <c r="E105" s="4">
        <v>110455</v>
      </c>
      <c r="F105" s="4">
        <v>8.8000000000000009E-2</v>
      </c>
      <c r="G105" s="4">
        <v>0.35799999999999998</v>
      </c>
      <c r="H105" s="4">
        <v>0.89700000000000002</v>
      </c>
      <c r="I105" s="4">
        <v>0.441</v>
      </c>
      <c r="J105" s="4">
        <v>0.40799999999999997</v>
      </c>
      <c r="K105" s="4">
        <v>9.5000000000000001E-2</v>
      </c>
      <c r="L105" s="4">
        <v>0.40799999999999997</v>
      </c>
      <c r="M105" s="4">
        <f t="shared" si="12"/>
        <v>0.19900000000000001</v>
      </c>
      <c r="N105" s="4">
        <f t="shared" si="13"/>
        <v>6.9000000000000006E-2</v>
      </c>
      <c r="O105" s="4">
        <v>5.3999999999999999E-2</v>
      </c>
    </row>
    <row r="106" spans="1:15" s="4" customFormat="1">
      <c r="A106" s="5" t="s">
        <v>14</v>
      </c>
      <c r="B106" s="4" t="s">
        <v>6</v>
      </c>
      <c r="C106" s="4">
        <v>2019</v>
      </c>
      <c r="D106" s="4">
        <v>0.5444</v>
      </c>
      <c r="E106" s="4">
        <v>110455</v>
      </c>
      <c r="F106" s="4">
        <v>8.8000000000000009E-2</v>
      </c>
      <c r="G106" s="4">
        <v>0.35799999999999998</v>
      </c>
      <c r="H106" s="4">
        <v>0.89700000000000002</v>
      </c>
      <c r="I106" s="4">
        <v>0.441</v>
      </c>
      <c r="J106" s="4">
        <v>0.40799999999999997</v>
      </c>
      <c r="K106" s="4">
        <v>9.5000000000000001E-2</v>
      </c>
      <c r="L106" s="4">
        <v>0.40799999999999997</v>
      </c>
      <c r="M106" s="4">
        <f t="shared" si="12"/>
        <v>0.19900000000000001</v>
      </c>
      <c r="N106" s="4">
        <f t="shared" si="13"/>
        <v>6.9000000000000006E-2</v>
      </c>
      <c r="O106" s="4">
        <v>5.3999999999999999E-2</v>
      </c>
    </row>
    <row r="107" spans="1:15">
      <c r="A107" s="1" t="s">
        <v>15</v>
      </c>
      <c r="B107" t="s">
        <v>8</v>
      </c>
      <c r="C107">
        <v>2022</v>
      </c>
      <c r="D107">
        <v>0.19539999999999999</v>
      </c>
      <c r="E107">
        <v>53280</v>
      </c>
      <c r="F107">
        <v>0.214</v>
      </c>
      <c r="G107">
        <v>0.127</v>
      </c>
      <c r="H107">
        <v>0.80600000000000005</v>
      </c>
      <c r="I107">
        <v>0.161</v>
      </c>
      <c r="J107">
        <v>0.60699999999999998</v>
      </c>
      <c r="K107">
        <v>3.7999999999999999E-2</v>
      </c>
      <c r="L107">
        <v>0.60699999999999998</v>
      </c>
      <c r="M107">
        <f>0.032+0.002</f>
        <v>3.4000000000000002E-2</v>
      </c>
      <c r="N107">
        <f>0.097+0.055</f>
        <v>0.152</v>
      </c>
      <c r="O107">
        <v>7.0999999999999994E-2</v>
      </c>
    </row>
    <row r="108" spans="1:15">
      <c r="A108" s="1" t="s">
        <v>15</v>
      </c>
      <c r="B108" t="s">
        <v>4</v>
      </c>
      <c r="C108">
        <v>2022</v>
      </c>
      <c r="D108">
        <v>0.1772</v>
      </c>
      <c r="E108">
        <v>53280</v>
      </c>
      <c r="F108">
        <v>0.214</v>
      </c>
      <c r="G108">
        <v>0.127</v>
      </c>
      <c r="H108">
        <v>0.80600000000000005</v>
      </c>
      <c r="I108">
        <v>0.161</v>
      </c>
      <c r="J108">
        <v>0.60699999999999998</v>
      </c>
      <c r="K108">
        <v>3.7999999999999999E-2</v>
      </c>
      <c r="L108">
        <v>0.60699999999999998</v>
      </c>
      <c r="M108">
        <f t="shared" ref="M108:M120" si="14">0.032+0.002</f>
        <v>3.4000000000000002E-2</v>
      </c>
      <c r="N108">
        <f t="shared" ref="N108:N120" si="15">0.097+0.055</f>
        <v>0.152</v>
      </c>
      <c r="O108">
        <v>7.0999999999999994E-2</v>
      </c>
    </row>
    <row r="109" spans="1:15">
      <c r="A109" s="1" t="s">
        <v>15</v>
      </c>
      <c r="B109" t="s">
        <v>5</v>
      </c>
      <c r="C109">
        <v>2022</v>
      </c>
      <c r="D109">
        <v>0.25</v>
      </c>
      <c r="E109">
        <v>53280</v>
      </c>
      <c r="F109">
        <v>0.214</v>
      </c>
      <c r="G109">
        <v>0.127</v>
      </c>
      <c r="H109">
        <v>0.80600000000000005</v>
      </c>
      <c r="I109">
        <v>0.161</v>
      </c>
      <c r="J109">
        <v>0.60699999999999998</v>
      </c>
      <c r="K109">
        <v>3.7999999999999999E-2</v>
      </c>
      <c r="L109">
        <v>0.60699999999999998</v>
      </c>
      <c r="M109">
        <f t="shared" si="14"/>
        <v>3.4000000000000002E-2</v>
      </c>
      <c r="N109">
        <f t="shared" si="15"/>
        <v>0.152</v>
      </c>
      <c r="O109">
        <v>7.0999999999999994E-2</v>
      </c>
    </row>
    <row r="110" spans="1:15">
      <c r="A110" s="1" t="s">
        <v>15</v>
      </c>
      <c r="B110" t="s">
        <v>6</v>
      </c>
      <c r="C110">
        <v>2022</v>
      </c>
      <c r="D110">
        <v>0.18179999999999999</v>
      </c>
      <c r="E110">
        <v>53280</v>
      </c>
      <c r="F110">
        <v>0.214</v>
      </c>
      <c r="G110">
        <v>0.127</v>
      </c>
      <c r="H110">
        <v>0.80600000000000005</v>
      </c>
      <c r="I110">
        <v>0.161</v>
      </c>
      <c r="J110">
        <v>0.60699999999999998</v>
      </c>
      <c r="K110">
        <v>3.7999999999999999E-2</v>
      </c>
      <c r="L110">
        <v>0.60699999999999998</v>
      </c>
      <c r="M110">
        <f t="shared" si="14"/>
        <v>3.4000000000000002E-2</v>
      </c>
      <c r="N110">
        <f t="shared" si="15"/>
        <v>0.152</v>
      </c>
      <c r="O110">
        <v>7.0999999999999994E-2</v>
      </c>
    </row>
    <row r="111" spans="1:15">
      <c r="A111" s="1" t="s">
        <v>15</v>
      </c>
      <c r="B111" t="s">
        <v>7</v>
      </c>
      <c r="C111">
        <v>2022</v>
      </c>
      <c r="D111">
        <v>9.3850000000000003E-2</v>
      </c>
      <c r="E111">
        <v>53280</v>
      </c>
      <c r="F111">
        <v>0.214</v>
      </c>
      <c r="G111">
        <v>0.127</v>
      </c>
      <c r="H111">
        <v>0.80600000000000005</v>
      </c>
      <c r="I111">
        <v>0.161</v>
      </c>
      <c r="J111">
        <v>0.60699999999999998</v>
      </c>
      <c r="K111">
        <v>3.7999999999999999E-2</v>
      </c>
      <c r="L111">
        <v>0.60699999999999998</v>
      </c>
      <c r="M111">
        <f t="shared" si="14"/>
        <v>3.4000000000000002E-2</v>
      </c>
      <c r="N111">
        <f t="shared" si="15"/>
        <v>0.152</v>
      </c>
      <c r="O111">
        <v>7.0999999999999994E-2</v>
      </c>
    </row>
    <row r="112" spans="1:15">
      <c r="A112" s="1" t="s">
        <v>15</v>
      </c>
      <c r="B112" t="s">
        <v>6</v>
      </c>
      <c r="C112">
        <v>2018</v>
      </c>
      <c r="D112">
        <v>0.29409999999999997</v>
      </c>
      <c r="E112">
        <v>53280</v>
      </c>
      <c r="F112">
        <v>0.214</v>
      </c>
      <c r="G112">
        <v>0.127</v>
      </c>
      <c r="H112">
        <v>0.80600000000000005</v>
      </c>
      <c r="I112">
        <v>0.161</v>
      </c>
      <c r="J112">
        <v>0.60699999999999998</v>
      </c>
      <c r="K112">
        <v>3.7999999999999999E-2</v>
      </c>
      <c r="L112">
        <v>0.60699999999999998</v>
      </c>
      <c r="M112">
        <f t="shared" si="14"/>
        <v>3.4000000000000002E-2</v>
      </c>
      <c r="N112">
        <f t="shared" si="15"/>
        <v>0.152</v>
      </c>
      <c r="O112">
        <v>7.0999999999999994E-2</v>
      </c>
    </row>
    <row r="113" spans="1:15">
      <c r="A113" s="1" t="s">
        <v>15</v>
      </c>
      <c r="B113" t="s">
        <v>7</v>
      </c>
      <c r="C113">
        <v>2018</v>
      </c>
      <c r="D113">
        <v>0.28575</v>
      </c>
      <c r="E113">
        <v>53280</v>
      </c>
      <c r="F113">
        <v>0.214</v>
      </c>
      <c r="G113">
        <v>0.127</v>
      </c>
      <c r="H113">
        <v>0.80600000000000005</v>
      </c>
      <c r="I113">
        <v>0.161</v>
      </c>
      <c r="J113">
        <v>0.60699999999999998</v>
      </c>
      <c r="K113">
        <v>3.7999999999999999E-2</v>
      </c>
      <c r="L113">
        <v>0.60699999999999998</v>
      </c>
      <c r="M113">
        <f t="shared" si="14"/>
        <v>3.4000000000000002E-2</v>
      </c>
      <c r="N113">
        <f t="shared" si="15"/>
        <v>0.152</v>
      </c>
      <c r="O113">
        <v>7.0999999999999994E-2</v>
      </c>
    </row>
    <row r="114" spans="1:15">
      <c r="A114" s="1" t="s">
        <v>15</v>
      </c>
      <c r="B114" t="s">
        <v>4</v>
      </c>
      <c r="C114">
        <v>2018</v>
      </c>
      <c r="D114">
        <v>0.29509999999999997</v>
      </c>
      <c r="E114">
        <v>53280</v>
      </c>
      <c r="F114">
        <v>0.214</v>
      </c>
      <c r="G114">
        <v>0.127</v>
      </c>
      <c r="H114">
        <v>0.80600000000000005</v>
      </c>
      <c r="I114">
        <v>0.161</v>
      </c>
      <c r="J114">
        <v>0.60699999999999998</v>
      </c>
      <c r="K114">
        <v>3.7999999999999999E-2</v>
      </c>
      <c r="L114">
        <v>0.60699999999999998</v>
      </c>
      <c r="M114">
        <f t="shared" si="14"/>
        <v>3.4000000000000002E-2</v>
      </c>
      <c r="N114">
        <f t="shared" si="15"/>
        <v>0.152</v>
      </c>
      <c r="O114">
        <v>7.0999999999999994E-2</v>
      </c>
    </row>
    <row r="115" spans="1:15">
      <c r="A115" s="1" t="s">
        <v>15</v>
      </c>
      <c r="B115" t="s">
        <v>5</v>
      </c>
      <c r="C115">
        <v>2018</v>
      </c>
      <c r="D115">
        <v>0.31609999999999999</v>
      </c>
      <c r="E115">
        <v>53280</v>
      </c>
      <c r="F115">
        <v>0.214</v>
      </c>
      <c r="G115">
        <v>0.127</v>
      </c>
      <c r="H115">
        <v>0.80600000000000005</v>
      </c>
      <c r="I115">
        <v>0.161</v>
      </c>
      <c r="J115">
        <v>0.60699999999999998</v>
      </c>
      <c r="K115">
        <v>3.7999999999999999E-2</v>
      </c>
      <c r="L115">
        <v>0.60699999999999998</v>
      </c>
      <c r="M115">
        <f t="shared" si="14"/>
        <v>3.4000000000000002E-2</v>
      </c>
      <c r="N115">
        <f t="shared" si="15"/>
        <v>0.152</v>
      </c>
      <c r="O115">
        <v>7.0999999999999994E-2</v>
      </c>
    </row>
    <row r="116" spans="1:15">
      <c r="A116" s="1" t="s">
        <v>15</v>
      </c>
      <c r="B116" t="s">
        <v>8</v>
      </c>
      <c r="C116">
        <v>2018</v>
      </c>
      <c r="D116">
        <v>0.30230000000000001</v>
      </c>
      <c r="E116">
        <v>53280</v>
      </c>
      <c r="F116">
        <v>0.214</v>
      </c>
      <c r="G116">
        <v>0.127</v>
      </c>
      <c r="H116">
        <v>0.80600000000000005</v>
      </c>
      <c r="I116">
        <v>0.161</v>
      </c>
      <c r="J116">
        <v>0.60699999999999998</v>
      </c>
      <c r="K116">
        <v>3.7999999999999999E-2</v>
      </c>
      <c r="L116">
        <v>0.60699999999999998</v>
      </c>
      <c r="M116">
        <f t="shared" si="14"/>
        <v>3.4000000000000002E-2</v>
      </c>
      <c r="N116">
        <f t="shared" si="15"/>
        <v>0.152</v>
      </c>
      <c r="O116">
        <v>7.0999999999999994E-2</v>
      </c>
    </row>
    <row r="117" spans="1:15">
      <c r="A117" s="1" t="s">
        <v>15</v>
      </c>
      <c r="B117" t="s">
        <v>8</v>
      </c>
      <c r="C117">
        <v>2019</v>
      </c>
      <c r="D117">
        <v>0.28920000000000001</v>
      </c>
      <c r="E117">
        <v>53280</v>
      </c>
      <c r="F117">
        <v>0.214</v>
      </c>
      <c r="G117">
        <v>0.127</v>
      </c>
      <c r="H117">
        <v>0.80600000000000005</v>
      </c>
      <c r="I117">
        <v>0.161</v>
      </c>
      <c r="J117">
        <v>0.60699999999999998</v>
      </c>
      <c r="K117">
        <v>3.7999999999999999E-2</v>
      </c>
      <c r="L117">
        <v>0.60699999999999998</v>
      </c>
      <c r="M117">
        <f t="shared" si="14"/>
        <v>3.4000000000000002E-2</v>
      </c>
      <c r="N117">
        <f t="shared" si="15"/>
        <v>0.152</v>
      </c>
      <c r="O117">
        <v>7.0999999999999994E-2</v>
      </c>
    </row>
    <row r="118" spans="1:15">
      <c r="A118" s="1" t="s">
        <v>15</v>
      </c>
      <c r="B118" t="s">
        <v>4</v>
      </c>
      <c r="C118">
        <v>2019</v>
      </c>
      <c r="D118">
        <v>0.23080000000000001</v>
      </c>
      <c r="E118">
        <v>53280</v>
      </c>
      <c r="F118">
        <v>0.214</v>
      </c>
      <c r="G118">
        <v>0.127</v>
      </c>
      <c r="H118">
        <v>0.80600000000000005</v>
      </c>
      <c r="I118">
        <v>0.161</v>
      </c>
      <c r="J118">
        <v>0.60699999999999998</v>
      </c>
      <c r="K118">
        <v>3.7999999999999999E-2</v>
      </c>
      <c r="L118">
        <v>0.60699999999999998</v>
      </c>
      <c r="M118">
        <f t="shared" si="14"/>
        <v>3.4000000000000002E-2</v>
      </c>
      <c r="N118">
        <f t="shared" si="15"/>
        <v>0.152</v>
      </c>
      <c r="O118">
        <v>7.0999999999999994E-2</v>
      </c>
    </row>
    <row r="119" spans="1:15">
      <c r="A119" s="1" t="s">
        <v>15</v>
      </c>
      <c r="B119" t="s">
        <v>5</v>
      </c>
      <c r="C119">
        <v>2019</v>
      </c>
      <c r="D119">
        <v>0.34639999999999999</v>
      </c>
      <c r="E119">
        <v>53280</v>
      </c>
      <c r="F119">
        <v>0.214</v>
      </c>
      <c r="G119">
        <v>0.127</v>
      </c>
      <c r="H119">
        <v>0.80600000000000005</v>
      </c>
      <c r="I119">
        <v>0.161</v>
      </c>
      <c r="J119">
        <v>0.60699999999999998</v>
      </c>
      <c r="K119">
        <v>3.7999999999999999E-2</v>
      </c>
      <c r="L119">
        <v>0.60699999999999998</v>
      </c>
      <c r="M119">
        <f t="shared" si="14"/>
        <v>3.4000000000000002E-2</v>
      </c>
      <c r="N119">
        <f t="shared" si="15"/>
        <v>0.152</v>
      </c>
      <c r="O119">
        <v>7.0999999999999994E-2</v>
      </c>
    </row>
    <row r="120" spans="1:15">
      <c r="A120" s="1" t="s">
        <v>15</v>
      </c>
      <c r="B120" t="s">
        <v>7</v>
      </c>
      <c r="C120">
        <v>2019</v>
      </c>
      <c r="D120">
        <v>0.21590000000000001</v>
      </c>
      <c r="E120">
        <v>53280</v>
      </c>
      <c r="F120">
        <v>0.214</v>
      </c>
      <c r="G120">
        <v>0.127</v>
      </c>
      <c r="H120">
        <v>0.80600000000000005</v>
      </c>
      <c r="I120">
        <v>0.161</v>
      </c>
      <c r="J120">
        <v>0.60699999999999998</v>
      </c>
      <c r="K120">
        <v>3.7999999999999999E-2</v>
      </c>
      <c r="L120">
        <v>0.60699999999999998</v>
      </c>
      <c r="M120">
        <f t="shared" si="14"/>
        <v>3.4000000000000002E-2</v>
      </c>
      <c r="N120">
        <f t="shared" si="15"/>
        <v>0.152</v>
      </c>
      <c r="O120">
        <v>7.0999999999999994E-2</v>
      </c>
    </row>
    <row r="121" spans="1:15" s="4" customFormat="1">
      <c r="A121" s="5" t="s">
        <v>16</v>
      </c>
      <c r="B121" s="4" t="s">
        <v>8</v>
      </c>
      <c r="C121" s="4">
        <v>2022</v>
      </c>
      <c r="D121" s="4">
        <v>0.54010000000000002</v>
      </c>
      <c r="E121" s="4">
        <v>88770</v>
      </c>
      <c r="F121" s="4">
        <v>8.8000000000000009E-2</v>
      </c>
      <c r="G121" s="4">
        <v>0.11699999999999999</v>
      </c>
      <c r="H121" s="4">
        <v>0.94699999999999995</v>
      </c>
      <c r="I121" s="4">
        <v>0.36799999999999999</v>
      </c>
      <c r="J121" s="4">
        <v>0.75900000000000001</v>
      </c>
      <c r="K121" s="4">
        <v>1.0999999999999999E-2</v>
      </c>
      <c r="L121" s="4">
        <v>0.13800000000000001</v>
      </c>
      <c r="M121" s="4">
        <f>0.053+0.003</f>
        <v>5.6000000000000001E-2</v>
      </c>
      <c r="N121" s="4">
        <f>0.014+0.043</f>
        <v>5.6999999999999995E-2</v>
      </c>
      <c r="O121" s="4">
        <v>5.3999999999999999E-2</v>
      </c>
    </row>
    <row r="122" spans="1:15" s="4" customFormat="1">
      <c r="A122" s="5" t="s">
        <v>16</v>
      </c>
      <c r="B122" s="4" t="s">
        <v>3</v>
      </c>
      <c r="C122" s="4">
        <v>2022</v>
      </c>
      <c r="D122" s="4">
        <v>0.3125</v>
      </c>
      <c r="E122" s="4">
        <v>88770</v>
      </c>
      <c r="F122" s="4">
        <v>8.8000000000000009E-2</v>
      </c>
      <c r="G122" s="4">
        <v>0.11699999999999999</v>
      </c>
      <c r="H122" s="4">
        <v>0.94699999999999995</v>
      </c>
      <c r="I122" s="4">
        <v>0.36799999999999999</v>
      </c>
      <c r="J122" s="4">
        <v>0.75900000000000001</v>
      </c>
      <c r="K122" s="4">
        <v>1.0999999999999999E-2</v>
      </c>
      <c r="L122" s="4">
        <v>0.13800000000000001</v>
      </c>
      <c r="M122" s="4">
        <f t="shared" ref="M122:M138" si="16">0.053+0.003</f>
        <v>5.6000000000000001E-2</v>
      </c>
      <c r="N122" s="4">
        <f t="shared" ref="N122:N138" si="17">0.014+0.043</f>
        <v>5.6999999999999995E-2</v>
      </c>
      <c r="O122" s="4">
        <v>5.3999999999999999E-2</v>
      </c>
    </row>
    <row r="123" spans="1:15" s="4" customFormat="1">
      <c r="A123" s="5" t="s">
        <v>16</v>
      </c>
      <c r="B123" s="4" t="s">
        <v>4</v>
      </c>
      <c r="C123" s="4">
        <v>2022</v>
      </c>
      <c r="D123" s="4">
        <v>0.41810000000000003</v>
      </c>
      <c r="E123" s="4">
        <v>88770</v>
      </c>
      <c r="F123" s="4">
        <v>8.8000000000000009E-2</v>
      </c>
      <c r="G123" s="4">
        <v>0.11699999999999999</v>
      </c>
      <c r="H123" s="4">
        <v>0.94699999999999995</v>
      </c>
      <c r="I123" s="4">
        <v>0.36799999999999999</v>
      </c>
      <c r="J123" s="4">
        <v>0.75900000000000001</v>
      </c>
      <c r="K123" s="4">
        <v>1.0999999999999999E-2</v>
      </c>
      <c r="L123" s="4">
        <v>0.13800000000000001</v>
      </c>
      <c r="M123" s="4">
        <f t="shared" si="16"/>
        <v>5.6000000000000001E-2</v>
      </c>
      <c r="N123" s="4">
        <f t="shared" si="17"/>
        <v>5.6999999999999995E-2</v>
      </c>
      <c r="O123" s="4">
        <v>5.3999999999999999E-2</v>
      </c>
    </row>
    <row r="124" spans="1:15" s="4" customFormat="1">
      <c r="A124" s="5" t="s">
        <v>16</v>
      </c>
      <c r="B124" s="4" t="s">
        <v>5</v>
      </c>
      <c r="C124" s="4">
        <v>2022</v>
      </c>
      <c r="D124" s="4">
        <v>0.55389999999999995</v>
      </c>
      <c r="E124" s="4">
        <v>88770</v>
      </c>
      <c r="F124" s="4">
        <v>8.8000000000000009E-2</v>
      </c>
      <c r="G124" s="4">
        <v>0.11699999999999999</v>
      </c>
      <c r="H124" s="4">
        <v>0.94699999999999995</v>
      </c>
      <c r="I124" s="4">
        <v>0.36799999999999999</v>
      </c>
      <c r="J124" s="4">
        <v>0.75900000000000001</v>
      </c>
      <c r="K124" s="4">
        <v>1.0999999999999999E-2</v>
      </c>
      <c r="L124" s="4">
        <v>0.13800000000000001</v>
      </c>
      <c r="M124" s="4">
        <f t="shared" si="16"/>
        <v>5.6000000000000001E-2</v>
      </c>
      <c r="N124" s="4">
        <f t="shared" si="17"/>
        <v>5.6999999999999995E-2</v>
      </c>
      <c r="O124" s="4">
        <v>5.3999999999999999E-2</v>
      </c>
    </row>
    <row r="125" spans="1:15" s="4" customFormat="1">
      <c r="A125" s="5" t="s">
        <v>16</v>
      </c>
      <c r="B125" s="4" t="s">
        <v>6</v>
      </c>
      <c r="C125" s="4">
        <v>2022</v>
      </c>
      <c r="D125" s="4">
        <v>0.73660000000000003</v>
      </c>
      <c r="E125" s="4">
        <v>88770</v>
      </c>
      <c r="F125" s="4">
        <v>8.8000000000000009E-2</v>
      </c>
      <c r="G125" s="4">
        <v>0.11699999999999999</v>
      </c>
      <c r="H125" s="4">
        <v>0.94699999999999995</v>
      </c>
      <c r="I125" s="4">
        <v>0.36799999999999999</v>
      </c>
      <c r="J125" s="4">
        <v>0.75900000000000001</v>
      </c>
      <c r="K125" s="4">
        <v>1.0999999999999999E-2</v>
      </c>
      <c r="L125" s="4">
        <v>0.13800000000000001</v>
      </c>
      <c r="M125" s="4">
        <f t="shared" si="16"/>
        <v>5.6000000000000001E-2</v>
      </c>
      <c r="N125" s="4">
        <f t="shared" si="17"/>
        <v>5.6999999999999995E-2</v>
      </c>
      <c r="O125" s="4">
        <v>5.3999999999999999E-2</v>
      </c>
    </row>
    <row r="126" spans="1:15" s="4" customFormat="1">
      <c r="A126" s="5" t="s">
        <v>16</v>
      </c>
      <c r="B126" s="4" t="s">
        <v>7</v>
      </c>
      <c r="C126" s="4">
        <v>2022</v>
      </c>
      <c r="D126" s="4">
        <v>0.65115000000000001</v>
      </c>
      <c r="E126" s="4">
        <v>88770</v>
      </c>
      <c r="F126" s="4">
        <v>8.8000000000000009E-2</v>
      </c>
      <c r="G126" s="4">
        <v>0.11699999999999999</v>
      </c>
      <c r="H126" s="4">
        <v>0.94699999999999995</v>
      </c>
      <c r="I126" s="4">
        <v>0.36799999999999999</v>
      </c>
      <c r="J126" s="4">
        <v>0.75900000000000001</v>
      </c>
      <c r="K126" s="4">
        <v>1.0999999999999999E-2</v>
      </c>
      <c r="L126" s="4">
        <v>0.13800000000000001</v>
      </c>
      <c r="M126" s="4">
        <f t="shared" si="16"/>
        <v>5.6000000000000001E-2</v>
      </c>
      <c r="N126" s="4">
        <f t="shared" si="17"/>
        <v>5.6999999999999995E-2</v>
      </c>
      <c r="O126" s="4">
        <v>5.3999999999999999E-2</v>
      </c>
    </row>
    <row r="127" spans="1:15" s="4" customFormat="1">
      <c r="A127" s="5" t="s">
        <v>16</v>
      </c>
      <c r="B127" s="4" t="s">
        <v>6</v>
      </c>
      <c r="C127" s="4">
        <v>2018</v>
      </c>
      <c r="D127" s="4">
        <v>0.74519999999999997</v>
      </c>
      <c r="E127" s="4">
        <v>88770</v>
      </c>
      <c r="F127" s="4">
        <v>8.8000000000000009E-2</v>
      </c>
      <c r="G127" s="4">
        <v>0.11699999999999999</v>
      </c>
      <c r="H127" s="4">
        <v>0.94699999999999995</v>
      </c>
      <c r="I127" s="4">
        <v>0.36799999999999999</v>
      </c>
      <c r="J127" s="4">
        <v>0.75900000000000001</v>
      </c>
      <c r="K127" s="4">
        <v>1.0999999999999999E-2</v>
      </c>
      <c r="L127" s="4">
        <v>0.13800000000000001</v>
      </c>
      <c r="M127" s="4">
        <f t="shared" si="16"/>
        <v>5.6000000000000001E-2</v>
      </c>
      <c r="N127" s="4">
        <f t="shared" si="17"/>
        <v>5.6999999999999995E-2</v>
      </c>
      <c r="O127" s="4">
        <v>5.3999999999999999E-2</v>
      </c>
    </row>
    <row r="128" spans="1:15" s="4" customFormat="1">
      <c r="A128" s="5" t="s">
        <v>16</v>
      </c>
      <c r="B128" s="4" t="s">
        <v>7</v>
      </c>
      <c r="C128" s="4">
        <v>2018</v>
      </c>
      <c r="D128" s="4">
        <v>0.36880000000000002</v>
      </c>
      <c r="E128" s="4">
        <v>88770</v>
      </c>
      <c r="F128" s="4">
        <v>8.8000000000000009E-2</v>
      </c>
      <c r="G128" s="4">
        <v>0.11699999999999999</v>
      </c>
      <c r="H128" s="4">
        <v>0.94699999999999995</v>
      </c>
      <c r="I128" s="4">
        <v>0.36799999999999999</v>
      </c>
      <c r="J128" s="4">
        <v>0.75900000000000001</v>
      </c>
      <c r="K128" s="4">
        <v>1.0999999999999999E-2</v>
      </c>
      <c r="L128" s="4">
        <v>0.13800000000000001</v>
      </c>
      <c r="M128" s="4">
        <f t="shared" si="16"/>
        <v>5.6000000000000001E-2</v>
      </c>
      <c r="N128" s="4">
        <f t="shared" si="17"/>
        <v>5.6999999999999995E-2</v>
      </c>
      <c r="O128" s="4">
        <v>5.3999999999999999E-2</v>
      </c>
    </row>
    <row r="129" spans="1:15" s="4" customFormat="1">
      <c r="A129" s="5" t="s">
        <v>16</v>
      </c>
      <c r="B129" s="4" t="s">
        <v>3</v>
      </c>
      <c r="C129" s="4">
        <v>2018</v>
      </c>
      <c r="D129" s="4">
        <v>0.40910000000000002</v>
      </c>
      <c r="E129" s="4">
        <v>88770</v>
      </c>
      <c r="F129" s="4">
        <v>8.8000000000000009E-2</v>
      </c>
      <c r="G129" s="4">
        <v>0.11699999999999999</v>
      </c>
      <c r="H129" s="4">
        <v>0.94699999999999995</v>
      </c>
      <c r="I129" s="4">
        <v>0.36799999999999999</v>
      </c>
      <c r="J129" s="4">
        <v>0.75900000000000001</v>
      </c>
      <c r="K129" s="4">
        <v>1.0999999999999999E-2</v>
      </c>
      <c r="L129" s="4">
        <v>0.13800000000000001</v>
      </c>
      <c r="M129" s="4">
        <f t="shared" si="16"/>
        <v>5.6000000000000001E-2</v>
      </c>
      <c r="N129" s="4">
        <f t="shared" si="17"/>
        <v>5.6999999999999995E-2</v>
      </c>
      <c r="O129" s="4">
        <v>5.3999999999999999E-2</v>
      </c>
    </row>
    <row r="130" spans="1:15" s="4" customFormat="1">
      <c r="A130" s="5" t="s">
        <v>16</v>
      </c>
      <c r="B130" s="4" t="s">
        <v>4</v>
      </c>
      <c r="C130" s="4">
        <v>2018</v>
      </c>
      <c r="D130" s="4">
        <v>0.39760000000000001</v>
      </c>
      <c r="E130" s="4">
        <v>88770</v>
      </c>
      <c r="F130" s="4">
        <v>8.8000000000000009E-2</v>
      </c>
      <c r="G130" s="4">
        <v>0.11699999999999999</v>
      </c>
      <c r="H130" s="4">
        <v>0.94699999999999995</v>
      </c>
      <c r="I130" s="4">
        <v>0.36799999999999999</v>
      </c>
      <c r="J130" s="4">
        <v>0.75900000000000001</v>
      </c>
      <c r="K130" s="4">
        <v>1.0999999999999999E-2</v>
      </c>
      <c r="L130" s="4">
        <v>0.13800000000000001</v>
      </c>
      <c r="M130" s="4">
        <f t="shared" si="16"/>
        <v>5.6000000000000001E-2</v>
      </c>
      <c r="N130" s="4">
        <f t="shared" si="17"/>
        <v>5.6999999999999995E-2</v>
      </c>
      <c r="O130" s="4">
        <v>5.3999999999999999E-2</v>
      </c>
    </row>
    <row r="131" spans="1:15" s="4" customFormat="1">
      <c r="A131" s="5" t="s">
        <v>16</v>
      </c>
      <c r="B131" s="4" t="s">
        <v>5</v>
      </c>
      <c r="C131" s="4">
        <v>2018</v>
      </c>
      <c r="D131" s="4">
        <v>0.59919999999999995</v>
      </c>
      <c r="E131" s="4">
        <v>88770</v>
      </c>
      <c r="F131" s="4">
        <v>8.8000000000000009E-2</v>
      </c>
      <c r="G131" s="4">
        <v>0.11699999999999999</v>
      </c>
      <c r="H131" s="4">
        <v>0.94699999999999995</v>
      </c>
      <c r="I131" s="4">
        <v>0.36799999999999999</v>
      </c>
      <c r="J131" s="4">
        <v>0.75900000000000001</v>
      </c>
      <c r="K131" s="4">
        <v>1.0999999999999999E-2</v>
      </c>
      <c r="L131" s="4">
        <v>0.13800000000000001</v>
      </c>
      <c r="M131" s="4">
        <f t="shared" si="16"/>
        <v>5.6000000000000001E-2</v>
      </c>
      <c r="N131" s="4">
        <f t="shared" si="17"/>
        <v>5.6999999999999995E-2</v>
      </c>
      <c r="O131" s="4">
        <v>5.3999999999999999E-2</v>
      </c>
    </row>
    <row r="132" spans="1:15" s="4" customFormat="1">
      <c r="A132" s="5" t="s">
        <v>16</v>
      </c>
      <c r="B132" s="4" t="s">
        <v>8</v>
      </c>
      <c r="C132" s="4">
        <v>2018</v>
      </c>
      <c r="D132" s="4">
        <v>0.55510000000000004</v>
      </c>
      <c r="E132" s="4">
        <v>88770</v>
      </c>
      <c r="F132" s="4">
        <v>8.8000000000000009E-2</v>
      </c>
      <c r="G132" s="4">
        <v>0.11699999999999999</v>
      </c>
      <c r="H132" s="4">
        <v>0.94699999999999995</v>
      </c>
      <c r="I132" s="4">
        <v>0.36799999999999999</v>
      </c>
      <c r="J132" s="4">
        <v>0.75900000000000001</v>
      </c>
      <c r="K132" s="4">
        <v>1.0999999999999999E-2</v>
      </c>
      <c r="L132" s="4">
        <v>0.13800000000000001</v>
      </c>
      <c r="M132" s="4">
        <f t="shared" si="16"/>
        <v>5.6000000000000001E-2</v>
      </c>
      <c r="N132" s="4">
        <f t="shared" si="17"/>
        <v>5.6999999999999995E-2</v>
      </c>
      <c r="O132" s="4">
        <v>5.3999999999999999E-2</v>
      </c>
    </row>
    <row r="133" spans="1:15" s="4" customFormat="1">
      <c r="A133" s="5" t="s">
        <v>16</v>
      </c>
      <c r="B133" s="4" t="s">
        <v>8</v>
      </c>
      <c r="C133" s="4">
        <v>2019</v>
      </c>
      <c r="D133" s="4">
        <v>0.59370000000000001</v>
      </c>
      <c r="E133" s="4">
        <v>88770</v>
      </c>
      <c r="F133" s="4">
        <v>8.8000000000000009E-2</v>
      </c>
      <c r="G133" s="4">
        <v>0.11699999999999999</v>
      </c>
      <c r="H133" s="4">
        <v>0.94699999999999995</v>
      </c>
      <c r="I133" s="4">
        <v>0.36799999999999999</v>
      </c>
      <c r="J133" s="4">
        <v>0.75900000000000001</v>
      </c>
      <c r="K133" s="4">
        <v>1.0999999999999999E-2</v>
      </c>
      <c r="L133" s="4">
        <v>0.13800000000000001</v>
      </c>
      <c r="M133" s="4">
        <f t="shared" si="16"/>
        <v>5.6000000000000001E-2</v>
      </c>
      <c r="N133" s="4">
        <f t="shared" si="17"/>
        <v>5.6999999999999995E-2</v>
      </c>
      <c r="O133" s="4">
        <v>5.3999999999999999E-2</v>
      </c>
    </row>
    <row r="134" spans="1:15" s="4" customFormat="1">
      <c r="A134" s="5" t="s">
        <v>16</v>
      </c>
      <c r="B134" s="4" t="s">
        <v>3</v>
      </c>
      <c r="C134" s="4">
        <v>2019</v>
      </c>
      <c r="D134" s="4">
        <v>0.23080000000000001</v>
      </c>
      <c r="E134" s="4">
        <v>88770</v>
      </c>
      <c r="F134" s="4">
        <v>8.8000000000000009E-2</v>
      </c>
      <c r="G134" s="4">
        <v>0.11699999999999999</v>
      </c>
      <c r="H134" s="4">
        <v>0.94699999999999995</v>
      </c>
      <c r="I134" s="4">
        <v>0.36799999999999999</v>
      </c>
      <c r="J134" s="4">
        <v>0.75900000000000001</v>
      </c>
      <c r="K134" s="4">
        <v>1.0999999999999999E-2</v>
      </c>
      <c r="L134" s="4">
        <v>0.13800000000000001</v>
      </c>
      <c r="M134" s="4">
        <f t="shared" si="16"/>
        <v>5.6000000000000001E-2</v>
      </c>
      <c r="N134" s="4">
        <f t="shared" si="17"/>
        <v>5.6999999999999995E-2</v>
      </c>
      <c r="O134" s="4">
        <v>5.3999999999999999E-2</v>
      </c>
    </row>
    <row r="135" spans="1:15" s="4" customFormat="1">
      <c r="A135" s="5" t="s">
        <v>16</v>
      </c>
      <c r="B135" s="4" t="s">
        <v>4</v>
      </c>
      <c r="C135" s="4">
        <v>2019</v>
      </c>
      <c r="D135" s="4">
        <v>0.45350000000000001</v>
      </c>
      <c r="E135" s="4">
        <v>88770</v>
      </c>
      <c r="F135" s="4">
        <v>8.8000000000000009E-2</v>
      </c>
      <c r="G135" s="4">
        <v>0.11699999999999999</v>
      </c>
      <c r="H135" s="4">
        <v>0.94699999999999995</v>
      </c>
      <c r="I135" s="4">
        <v>0.36799999999999999</v>
      </c>
      <c r="J135" s="4">
        <v>0.75900000000000001</v>
      </c>
      <c r="K135" s="4">
        <v>1.0999999999999999E-2</v>
      </c>
      <c r="L135" s="4">
        <v>0.13800000000000001</v>
      </c>
      <c r="M135" s="4">
        <f t="shared" si="16"/>
        <v>5.6000000000000001E-2</v>
      </c>
      <c r="N135" s="4">
        <f t="shared" si="17"/>
        <v>5.6999999999999995E-2</v>
      </c>
      <c r="O135" s="4">
        <v>5.3999999999999999E-2</v>
      </c>
    </row>
    <row r="136" spans="1:15" s="4" customFormat="1">
      <c r="A136" s="5" t="s">
        <v>16</v>
      </c>
      <c r="B136" s="4" t="s">
        <v>5</v>
      </c>
      <c r="C136" s="4">
        <v>2019</v>
      </c>
      <c r="D136" s="4">
        <v>0.63390000000000002</v>
      </c>
      <c r="E136" s="4">
        <v>88770</v>
      </c>
      <c r="F136" s="4">
        <v>8.8000000000000009E-2</v>
      </c>
      <c r="G136" s="4">
        <v>0.11699999999999999</v>
      </c>
      <c r="H136" s="4">
        <v>0.94699999999999995</v>
      </c>
      <c r="I136" s="4">
        <v>0.36799999999999999</v>
      </c>
      <c r="J136" s="4">
        <v>0.75900000000000001</v>
      </c>
      <c r="K136" s="4">
        <v>1.0999999999999999E-2</v>
      </c>
      <c r="L136" s="4">
        <v>0.13800000000000001</v>
      </c>
      <c r="M136" s="4">
        <f t="shared" si="16"/>
        <v>5.6000000000000001E-2</v>
      </c>
      <c r="N136" s="4">
        <f t="shared" si="17"/>
        <v>5.6999999999999995E-2</v>
      </c>
      <c r="O136" s="4">
        <v>5.3999999999999999E-2</v>
      </c>
    </row>
    <row r="137" spans="1:15" s="4" customFormat="1">
      <c r="A137" s="5" t="s">
        <v>16</v>
      </c>
      <c r="B137" s="4" t="s">
        <v>7</v>
      </c>
      <c r="C137" s="4">
        <v>2019</v>
      </c>
      <c r="D137" s="4">
        <v>0.55449999999999999</v>
      </c>
      <c r="E137" s="4">
        <v>88770</v>
      </c>
      <c r="F137" s="4">
        <v>8.8000000000000009E-2</v>
      </c>
      <c r="G137" s="4">
        <v>0.11699999999999999</v>
      </c>
      <c r="H137" s="4">
        <v>0.94699999999999995</v>
      </c>
      <c r="I137" s="4">
        <v>0.36799999999999999</v>
      </c>
      <c r="J137" s="4">
        <v>0.75900000000000001</v>
      </c>
      <c r="K137" s="4">
        <v>1.0999999999999999E-2</v>
      </c>
      <c r="L137" s="4">
        <v>0.13800000000000001</v>
      </c>
      <c r="M137" s="4">
        <f t="shared" si="16"/>
        <v>5.6000000000000001E-2</v>
      </c>
      <c r="N137" s="4">
        <f t="shared" si="17"/>
        <v>5.6999999999999995E-2</v>
      </c>
      <c r="O137" s="4">
        <v>5.3999999999999999E-2</v>
      </c>
    </row>
    <row r="138" spans="1:15" s="4" customFormat="1">
      <c r="A138" s="5" t="s">
        <v>16</v>
      </c>
      <c r="B138" s="4" t="s">
        <v>6</v>
      </c>
      <c r="C138" s="4">
        <v>2019</v>
      </c>
      <c r="D138" s="4">
        <v>0.74950000000000006</v>
      </c>
      <c r="E138" s="4">
        <v>88770</v>
      </c>
      <c r="F138" s="4">
        <v>8.8000000000000009E-2</v>
      </c>
      <c r="G138" s="4">
        <v>0.11699999999999999</v>
      </c>
      <c r="H138" s="4">
        <v>0.94699999999999995</v>
      </c>
      <c r="I138" s="4">
        <v>0.36799999999999999</v>
      </c>
      <c r="J138" s="4">
        <v>0.75900000000000001</v>
      </c>
      <c r="K138" s="4">
        <v>1.0999999999999999E-2</v>
      </c>
      <c r="L138" s="4">
        <v>0.13800000000000001</v>
      </c>
      <c r="M138" s="4">
        <f t="shared" si="16"/>
        <v>5.6000000000000001E-2</v>
      </c>
      <c r="N138" s="4">
        <f t="shared" si="17"/>
        <v>5.6999999999999995E-2</v>
      </c>
      <c r="O138" s="4">
        <v>5.3999999999999999E-2</v>
      </c>
    </row>
    <row r="139" spans="1:15">
      <c r="A139" s="1" t="s">
        <v>17</v>
      </c>
      <c r="B139" t="s">
        <v>8</v>
      </c>
      <c r="C139">
        <v>2022</v>
      </c>
      <c r="D139">
        <v>0.36509999999999998</v>
      </c>
      <c r="E139">
        <v>61276</v>
      </c>
      <c r="F139">
        <v>0.19399999999999998</v>
      </c>
      <c r="G139">
        <v>0.436</v>
      </c>
      <c r="H139">
        <v>0.77900000000000003</v>
      </c>
      <c r="I139">
        <v>0.22600000000000001</v>
      </c>
      <c r="J139">
        <v>0.27200000000000002</v>
      </c>
      <c r="K139">
        <v>5.8999999999999997E-2</v>
      </c>
      <c r="L139">
        <v>0.54700000000000004</v>
      </c>
      <c r="M139">
        <f>0.116+0.003</f>
        <v>0.11900000000000001</v>
      </c>
      <c r="N139">
        <f>0.032+0.033</f>
        <v>6.5000000000000002E-2</v>
      </c>
      <c r="O139">
        <v>8.7999999999999995E-2</v>
      </c>
    </row>
    <row r="140" spans="1:15">
      <c r="A140" s="1" t="s">
        <v>17</v>
      </c>
      <c r="B140" t="s">
        <v>3</v>
      </c>
      <c r="C140">
        <v>2022</v>
      </c>
      <c r="D140">
        <v>0.24030000000000001</v>
      </c>
      <c r="E140">
        <v>61276</v>
      </c>
      <c r="F140">
        <v>0.19399999999999998</v>
      </c>
      <c r="G140">
        <v>0.436</v>
      </c>
      <c r="H140">
        <v>0.77900000000000003</v>
      </c>
      <c r="I140">
        <v>0.22600000000000001</v>
      </c>
      <c r="J140">
        <v>0.27200000000000002</v>
      </c>
      <c r="K140">
        <v>5.8999999999999997E-2</v>
      </c>
      <c r="L140">
        <v>0.54700000000000004</v>
      </c>
      <c r="M140">
        <f t="shared" ref="M140:M156" si="18">0.116+0.003</f>
        <v>0.11900000000000001</v>
      </c>
      <c r="N140">
        <f t="shared" ref="N140:N156" si="19">0.032+0.033</f>
        <v>6.5000000000000002E-2</v>
      </c>
      <c r="O140">
        <v>8.7999999999999995E-2</v>
      </c>
    </row>
    <row r="141" spans="1:15">
      <c r="A141" s="1" t="s">
        <v>17</v>
      </c>
      <c r="B141" t="s">
        <v>4</v>
      </c>
      <c r="C141">
        <v>2022</v>
      </c>
      <c r="D141">
        <v>0.31140000000000001</v>
      </c>
      <c r="E141">
        <v>61276</v>
      </c>
      <c r="F141">
        <v>0.19399999999999998</v>
      </c>
      <c r="G141">
        <v>0.436</v>
      </c>
      <c r="H141">
        <v>0.77900000000000003</v>
      </c>
      <c r="I141">
        <v>0.22600000000000001</v>
      </c>
      <c r="J141">
        <v>0.27200000000000002</v>
      </c>
      <c r="K141">
        <v>5.8999999999999997E-2</v>
      </c>
      <c r="L141">
        <v>0.54700000000000004</v>
      </c>
      <c r="M141">
        <f t="shared" si="18"/>
        <v>0.11900000000000001</v>
      </c>
      <c r="N141">
        <f t="shared" si="19"/>
        <v>6.5000000000000002E-2</v>
      </c>
      <c r="O141">
        <v>8.7999999999999995E-2</v>
      </c>
    </row>
    <row r="142" spans="1:15">
      <c r="A142" s="1" t="s">
        <v>17</v>
      </c>
      <c r="B142" t="s">
        <v>5</v>
      </c>
      <c r="C142">
        <v>2022</v>
      </c>
      <c r="D142">
        <v>0.56640000000000001</v>
      </c>
      <c r="E142">
        <v>61276</v>
      </c>
      <c r="F142">
        <v>0.19399999999999998</v>
      </c>
      <c r="G142">
        <v>0.436</v>
      </c>
      <c r="H142">
        <v>0.77900000000000003</v>
      </c>
      <c r="I142">
        <v>0.22600000000000001</v>
      </c>
      <c r="J142">
        <v>0.27200000000000002</v>
      </c>
      <c r="K142">
        <v>5.8999999999999997E-2</v>
      </c>
      <c r="L142">
        <v>0.54700000000000004</v>
      </c>
      <c r="M142">
        <f t="shared" si="18"/>
        <v>0.11900000000000001</v>
      </c>
      <c r="N142">
        <f t="shared" si="19"/>
        <v>6.5000000000000002E-2</v>
      </c>
      <c r="O142">
        <v>8.7999999999999995E-2</v>
      </c>
    </row>
    <row r="143" spans="1:15">
      <c r="A143" s="1" t="s">
        <v>17</v>
      </c>
      <c r="B143" t="s">
        <v>6</v>
      </c>
      <c r="C143">
        <v>2022</v>
      </c>
      <c r="D143">
        <v>0.47716999999999998</v>
      </c>
      <c r="E143">
        <v>61276</v>
      </c>
      <c r="F143">
        <v>0.19399999999999998</v>
      </c>
      <c r="G143">
        <v>0.436</v>
      </c>
      <c r="H143">
        <v>0.77900000000000003</v>
      </c>
      <c r="I143">
        <v>0.22600000000000001</v>
      </c>
      <c r="J143">
        <v>0.27200000000000002</v>
      </c>
      <c r="K143">
        <v>5.8999999999999997E-2</v>
      </c>
      <c r="L143">
        <v>0.54700000000000004</v>
      </c>
      <c r="M143">
        <f t="shared" si="18"/>
        <v>0.11900000000000001</v>
      </c>
      <c r="N143">
        <f t="shared" si="19"/>
        <v>6.5000000000000002E-2</v>
      </c>
      <c r="O143">
        <v>8.7999999999999995E-2</v>
      </c>
    </row>
    <row r="144" spans="1:15">
      <c r="A144" s="1" t="s">
        <v>17</v>
      </c>
      <c r="B144" t="s">
        <v>7</v>
      </c>
      <c r="C144">
        <v>2022</v>
      </c>
      <c r="D144">
        <v>0.38819999999999999</v>
      </c>
      <c r="E144">
        <v>61276</v>
      </c>
      <c r="F144">
        <v>0.19399999999999998</v>
      </c>
      <c r="G144">
        <v>0.436</v>
      </c>
      <c r="H144">
        <v>0.77900000000000003</v>
      </c>
      <c r="I144">
        <v>0.22600000000000001</v>
      </c>
      <c r="J144">
        <v>0.27200000000000002</v>
      </c>
      <c r="K144">
        <v>5.8999999999999997E-2</v>
      </c>
      <c r="L144">
        <v>0.54700000000000004</v>
      </c>
      <c r="M144">
        <f t="shared" si="18"/>
        <v>0.11900000000000001</v>
      </c>
      <c r="N144">
        <f t="shared" si="19"/>
        <v>6.5000000000000002E-2</v>
      </c>
      <c r="O144">
        <v>8.7999999999999995E-2</v>
      </c>
    </row>
    <row r="145" spans="1:15">
      <c r="A145" s="1" t="s">
        <v>17</v>
      </c>
      <c r="B145" t="s">
        <v>6</v>
      </c>
      <c r="C145">
        <v>2018</v>
      </c>
      <c r="D145">
        <v>0.60270000000000001</v>
      </c>
      <c r="E145">
        <v>61276</v>
      </c>
      <c r="F145">
        <v>0.19399999999999998</v>
      </c>
      <c r="G145">
        <v>0.436</v>
      </c>
      <c r="H145">
        <v>0.77900000000000003</v>
      </c>
      <c r="I145">
        <v>0.22600000000000001</v>
      </c>
      <c r="J145">
        <v>0.27200000000000002</v>
      </c>
      <c r="K145">
        <v>5.8999999999999997E-2</v>
      </c>
      <c r="L145">
        <v>0.54700000000000004</v>
      </c>
      <c r="M145">
        <f t="shared" si="18"/>
        <v>0.11900000000000001</v>
      </c>
      <c r="N145">
        <f t="shared" si="19"/>
        <v>6.5000000000000002E-2</v>
      </c>
      <c r="O145">
        <v>8.7999999999999995E-2</v>
      </c>
    </row>
    <row r="146" spans="1:15">
      <c r="A146" s="1" t="s">
        <v>17</v>
      </c>
      <c r="B146" t="s">
        <v>7</v>
      </c>
      <c r="C146">
        <v>2018</v>
      </c>
      <c r="D146">
        <v>0.52854999999999996</v>
      </c>
      <c r="E146">
        <v>61276</v>
      </c>
      <c r="F146">
        <v>0.19399999999999998</v>
      </c>
      <c r="G146">
        <v>0.436</v>
      </c>
      <c r="H146">
        <v>0.77900000000000003</v>
      </c>
      <c r="I146">
        <v>0.22600000000000001</v>
      </c>
      <c r="J146">
        <v>0.27200000000000002</v>
      </c>
      <c r="K146">
        <v>5.8999999999999997E-2</v>
      </c>
      <c r="L146">
        <v>0.54700000000000004</v>
      </c>
      <c r="M146">
        <f t="shared" si="18"/>
        <v>0.11900000000000001</v>
      </c>
      <c r="N146">
        <f t="shared" si="19"/>
        <v>6.5000000000000002E-2</v>
      </c>
      <c r="O146">
        <v>8.7999999999999995E-2</v>
      </c>
    </row>
    <row r="147" spans="1:15">
      <c r="A147" s="1" t="s">
        <v>17</v>
      </c>
      <c r="B147" t="s">
        <v>3</v>
      </c>
      <c r="C147">
        <v>2018</v>
      </c>
      <c r="D147">
        <v>0.3226</v>
      </c>
      <c r="E147">
        <v>61276</v>
      </c>
      <c r="F147">
        <v>0.19399999999999998</v>
      </c>
      <c r="G147">
        <v>0.436</v>
      </c>
      <c r="H147">
        <v>0.77900000000000003</v>
      </c>
      <c r="I147">
        <v>0.22600000000000001</v>
      </c>
      <c r="J147">
        <v>0.27200000000000002</v>
      </c>
      <c r="K147">
        <v>5.8999999999999997E-2</v>
      </c>
      <c r="L147">
        <v>0.54700000000000004</v>
      </c>
      <c r="M147">
        <f t="shared" si="18"/>
        <v>0.11900000000000001</v>
      </c>
      <c r="N147">
        <f t="shared" si="19"/>
        <v>6.5000000000000002E-2</v>
      </c>
      <c r="O147">
        <v>8.7999999999999995E-2</v>
      </c>
    </row>
    <row r="148" spans="1:15">
      <c r="A148" s="1" t="s">
        <v>17</v>
      </c>
      <c r="B148" t="s">
        <v>4</v>
      </c>
      <c r="C148">
        <v>2018</v>
      </c>
      <c r="D148">
        <v>0.41210000000000002</v>
      </c>
      <c r="E148">
        <v>61276</v>
      </c>
      <c r="F148">
        <v>0.19399999999999998</v>
      </c>
      <c r="G148">
        <v>0.436</v>
      </c>
      <c r="H148">
        <v>0.77900000000000003</v>
      </c>
      <c r="I148">
        <v>0.22600000000000001</v>
      </c>
      <c r="J148">
        <v>0.27200000000000002</v>
      </c>
      <c r="K148">
        <v>5.8999999999999997E-2</v>
      </c>
      <c r="L148">
        <v>0.54700000000000004</v>
      </c>
      <c r="M148">
        <f t="shared" si="18"/>
        <v>0.11900000000000001</v>
      </c>
      <c r="N148">
        <f t="shared" si="19"/>
        <v>6.5000000000000002E-2</v>
      </c>
      <c r="O148">
        <v>8.7999999999999995E-2</v>
      </c>
    </row>
    <row r="149" spans="1:15">
      <c r="A149" s="1" t="s">
        <v>17</v>
      </c>
      <c r="B149" t="s">
        <v>5</v>
      </c>
      <c r="C149">
        <v>2018</v>
      </c>
      <c r="D149">
        <v>0.65080000000000005</v>
      </c>
      <c r="E149">
        <v>61276</v>
      </c>
      <c r="F149">
        <v>0.19399999999999998</v>
      </c>
      <c r="G149">
        <v>0.436</v>
      </c>
      <c r="H149">
        <v>0.77900000000000003</v>
      </c>
      <c r="I149">
        <v>0.22600000000000001</v>
      </c>
      <c r="J149">
        <v>0.27200000000000002</v>
      </c>
      <c r="K149">
        <v>5.8999999999999997E-2</v>
      </c>
      <c r="L149">
        <v>0.54700000000000004</v>
      </c>
      <c r="M149">
        <f t="shared" si="18"/>
        <v>0.11900000000000001</v>
      </c>
      <c r="N149">
        <f t="shared" si="19"/>
        <v>6.5000000000000002E-2</v>
      </c>
      <c r="O149">
        <v>8.7999999999999995E-2</v>
      </c>
    </row>
    <row r="150" spans="1:15">
      <c r="A150" s="1" t="s">
        <v>17</v>
      </c>
      <c r="B150" t="s">
        <v>8</v>
      </c>
      <c r="C150">
        <v>2018</v>
      </c>
      <c r="D150">
        <v>0.46679999999999999</v>
      </c>
      <c r="E150">
        <v>61276</v>
      </c>
      <c r="F150">
        <v>0.19399999999999998</v>
      </c>
      <c r="G150">
        <v>0.436</v>
      </c>
      <c r="H150">
        <v>0.77900000000000003</v>
      </c>
      <c r="I150">
        <v>0.22600000000000001</v>
      </c>
      <c r="J150">
        <v>0.27200000000000002</v>
      </c>
      <c r="K150">
        <v>5.8999999999999997E-2</v>
      </c>
      <c r="L150">
        <v>0.54700000000000004</v>
      </c>
      <c r="M150">
        <f t="shared" si="18"/>
        <v>0.11900000000000001</v>
      </c>
      <c r="N150">
        <f t="shared" si="19"/>
        <v>6.5000000000000002E-2</v>
      </c>
      <c r="O150">
        <v>8.7999999999999995E-2</v>
      </c>
    </row>
    <row r="151" spans="1:15">
      <c r="A151" s="1" t="s">
        <v>17</v>
      </c>
      <c r="B151" t="s">
        <v>8</v>
      </c>
      <c r="C151">
        <v>2019</v>
      </c>
      <c r="D151">
        <v>0.46229999999999999</v>
      </c>
      <c r="E151">
        <v>61276</v>
      </c>
      <c r="F151">
        <v>0.19399999999999998</v>
      </c>
      <c r="G151">
        <v>0.436</v>
      </c>
      <c r="H151">
        <v>0.77900000000000003</v>
      </c>
      <c r="I151">
        <v>0.22600000000000001</v>
      </c>
      <c r="J151">
        <v>0.27200000000000002</v>
      </c>
      <c r="K151">
        <v>5.8999999999999997E-2</v>
      </c>
      <c r="L151">
        <v>0.54700000000000004</v>
      </c>
      <c r="M151">
        <f t="shared" si="18"/>
        <v>0.11900000000000001</v>
      </c>
      <c r="N151">
        <f t="shared" si="19"/>
        <v>6.5000000000000002E-2</v>
      </c>
      <c r="O151">
        <v>8.7999999999999995E-2</v>
      </c>
    </row>
    <row r="152" spans="1:15">
      <c r="A152" s="1" t="s">
        <v>17</v>
      </c>
      <c r="B152" t="s">
        <v>3</v>
      </c>
      <c r="C152">
        <v>2019</v>
      </c>
      <c r="D152">
        <v>0.34389999999999998</v>
      </c>
      <c r="E152">
        <v>61276</v>
      </c>
      <c r="F152">
        <v>0.19399999999999998</v>
      </c>
      <c r="G152">
        <v>0.436</v>
      </c>
      <c r="H152">
        <v>0.77900000000000003</v>
      </c>
      <c r="I152">
        <v>0.22600000000000001</v>
      </c>
      <c r="J152">
        <v>0.27200000000000002</v>
      </c>
      <c r="K152">
        <v>5.8999999999999997E-2</v>
      </c>
      <c r="L152">
        <v>0.54700000000000004</v>
      </c>
      <c r="M152">
        <f t="shared" si="18"/>
        <v>0.11900000000000001</v>
      </c>
      <c r="N152">
        <f t="shared" si="19"/>
        <v>6.5000000000000002E-2</v>
      </c>
      <c r="O152">
        <v>8.7999999999999995E-2</v>
      </c>
    </row>
    <row r="153" spans="1:15">
      <c r="A153" s="1" t="s">
        <v>17</v>
      </c>
      <c r="B153" t="s">
        <v>4</v>
      </c>
      <c r="C153">
        <v>2019</v>
      </c>
      <c r="D153">
        <v>0.41139999999999999</v>
      </c>
      <c r="E153">
        <v>61276</v>
      </c>
      <c r="F153">
        <v>0.19399999999999998</v>
      </c>
      <c r="G153">
        <v>0.436</v>
      </c>
      <c r="H153">
        <v>0.77900000000000003</v>
      </c>
      <c r="I153">
        <v>0.22600000000000001</v>
      </c>
      <c r="J153">
        <v>0.27200000000000002</v>
      </c>
      <c r="K153">
        <v>5.8999999999999997E-2</v>
      </c>
      <c r="L153">
        <v>0.54700000000000004</v>
      </c>
      <c r="M153">
        <f t="shared" si="18"/>
        <v>0.11900000000000001</v>
      </c>
      <c r="N153">
        <f t="shared" si="19"/>
        <v>6.5000000000000002E-2</v>
      </c>
      <c r="O153">
        <v>8.7999999999999995E-2</v>
      </c>
    </row>
    <row r="154" spans="1:15">
      <c r="A154" s="1" t="s">
        <v>17</v>
      </c>
      <c r="B154" t="s">
        <v>5</v>
      </c>
      <c r="C154">
        <v>2019</v>
      </c>
      <c r="D154">
        <v>0.64539999999999997</v>
      </c>
      <c r="E154">
        <v>61276</v>
      </c>
      <c r="F154">
        <v>0.19399999999999998</v>
      </c>
      <c r="G154">
        <v>0.436</v>
      </c>
      <c r="H154">
        <v>0.77900000000000003</v>
      </c>
      <c r="I154">
        <v>0.22600000000000001</v>
      </c>
      <c r="J154">
        <v>0.27200000000000002</v>
      </c>
      <c r="K154">
        <v>5.8999999999999997E-2</v>
      </c>
      <c r="L154">
        <v>0.54700000000000004</v>
      </c>
      <c r="M154">
        <f t="shared" si="18"/>
        <v>0.11900000000000001</v>
      </c>
      <c r="N154">
        <f t="shared" si="19"/>
        <v>6.5000000000000002E-2</v>
      </c>
      <c r="O154">
        <v>8.7999999999999995E-2</v>
      </c>
    </row>
    <row r="155" spans="1:15">
      <c r="A155" s="1" t="s">
        <v>17</v>
      </c>
      <c r="B155" t="s">
        <v>7</v>
      </c>
      <c r="C155">
        <v>2019</v>
      </c>
      <c r="D155">
        <v>0.50380000000000003</v>
      </c>
      <c r="E155">
        <v>61276</v>
      </c>
      <c r="F155">
        <v>0.19399999999999998</v>
      </c>
      <c r="G155">
        <v>0.436</v>
      </c>
      <c r="H155">
        <v>0.77900000000000003</v>
      </c>
      <c r="I155">
        <v>0.22600000000000001</v>
      </c>
      <c r="J155">
        <v>0.27200000000000002</v>
      </c>
      <c r="K155">
        <v>5.8999999999999997E-2</v>
      </c>
      <c r="L155">
        <v>0.54700000000000004</v>
      </c>
      <c r="M155">
        <f t="shared" si="18"/>
        <v>0.11900000000000001</v>
      </c>
      <c r="N155">
        <f t="shared" si="19"/>
        <v>6.5000000000000002E-2</v>
      </c>
      <c r="O155">
        <v>8.7999999999999995E-2</v>
      </c>
    </row>
    <row r="156" spans="1:15">
      <c r="A156" s="1" t="s">
        <v>17</v>
      </c>
      <c r="B156" t="s">
        <v>6</v>
      </c>
      <c r="C156">
        <v>2019</v>
      </c>
      <c r="D156">
        <v>0.56740000000000002</v>
      </c>
      <c r="E156">
        <v>61276</v>
      </c>
      <c r="F156">
        <v>0.19399999999999998</v>
      </c>
      <c r="G156">
        <v>0.436</v>
      </c>
      <c r="H156">
        <v>0.77900000000000003</v>
      </c>
      <c r="I156">
        <v>0.22600000000000001</v>
      </c>
      <c r="J156">
        <v>0.27200000000000002</v>
      </c>
      <c r="K156">
        <v>5.8999999999999997E-2</v>
      </c>
      <c r="L156">
        <v>0.54700000000000004</v>
      </c>
      <c r="M156">
        <f t="shared" si="18"/>
        <v>0.11900000000000001</v>
      </c>
      <c r="N156">
        <f t="shared" si="19"/>
        <v>6.5000000000000002E-2</v>
      </c>
      <c r="O156">
        <v>8.7999999999999995E-2</v>
      </c>
    </row>
    <row r="157" spans="1:15" s="4" customFormat="1">
      <c r="A157" s="5" t="s">
        <v>18</v>
      </c>
      <c r="B157" s="4" t="s">
        <v>8</v>
      </c>
      <c r="C157" s="4">
        <v>2022</v>
      </c>
      <c r="D157" s="4">
        <v>0.2432</v>
      </c>
      <c r="E157" s="4">
        <v>56332</v>
      </c>
      <c r="F157" s="4">
        <v>0.155</v>
      </c>
      <c r="G157" s="4">
        <v>0.39</v>
      </c>
      <c r="H157" s="4">
        <v>0.76500000000000001</v>
      </c>
      <c r="I157" s="4">
        <v>0.14899999999999999</v>
      </c>
      <c r="J157" s="4">
        <v>0.49099999999999999</v>
      </c>
      <c r="K157" s="4">
        <v>1.4999999999999999E-2</v>
      </c>
      <c r="L157" s="4">
        <v>0.44</v>
      </c>
      <c r="M157" s="4">
        <f>0.03+0.003</f>
        <v>3.3000000000000002E-2</v>
      </c>
      <c r="N157" s="4">
        <f>0.034+0.03</f>
        <v>6.4000000000000001E-2</v>
      </c>
      <c r="O157" s="4">
        <v>0.122</v>
      </c>
    </row>
    <row r="158" spans="1:15" s="4" customFormat="1">
      <c r="A158" s="5" t="s">
        <v>18</v>
      </c>
      <c r="B158" s="4" t="s">
        <v>4</v>
      </c>
      <c r="C158" s="4">
        <v>2022</v>
      </c>
      <c r="D158" s="4">
        <v>0.1583</v>
      </c>
      <c r="E158" s="4">
        <v>56332</v>
      </c>
      <c r="F158" s="4">
        <v>0.155</v>
      </c>
      <c r="G158" s="4">
        <v>0.39</v>
      </c>
      <c r="H158" s="4">
        <v>0.76500000000000001</v>
      </c>
      <c r="I158" s="4">
        <v>0.14899999999999999</v>
      </c>
      <c r="J158" s="4">
        <v>0.49099999999999999</v>
      </c>
      <c r="K158" s="4">
        <v>1.4999999999999999E-2</v>
      </c>
      <c r="L158" s="4">
        <v>0.44</v>
      </c>
      <c r="M158" s="4">
        <f t="shared" ref="M158:M168" si="20">0.03+0.003</f>
        <v>3.3000000000000002E-2</v>
      </c>
      <c r="N158" s="4">
        <f t="shared" ref="N158:N168" si="21">0.034+0.03</f>
        <v>6.4000000000000001E-2</v>
      </c>
      <c r="O158" s="4">
        <v>0.122</v>
      </c>
    </row>
    <row r="159" spans="1:15" s="4" customFormat="1">
      <c r="A159" s="5" t="s">
        <v>18</v>
      </c>
      <c r="B159" s="4" t="s">
        <v>5</v>
      </c>
      <c r="C159" s="4">
        <v>2022</v>
      </c>
      <c r="D159" s="4">
        <v>0.38179999999999997</v>
      </c>
      <c r="E159" s="4">
        <v>56332</v>
      </c>
      <c r="F159" s="4">
        <v>0.155</v>
      </c>
      <c r="G159" s="4">
        <v>0.39</v>
      </c>
      <c r="H159" s="4">
        <v>0.76500000000000001</v>
      </c>
      <c r="I159" s="4">
        <v>0.14899999999999999</v>
      </c>
      <c r="J159" s="4">
        <v>0.49099999999999999</v>
      </c>
      <c r="K159" s="4">
        <v>1.4999999999999999E-2</v>
      </c>
      <c r="L159" s="4">
        <v>0.44</v>
      </c>
      <c r="M159" s="4">
        <f t="shared" si="20"/>
        <v>3.3000000000000002E-2</v>
      </c>
      <c r="N159" s="4">
        <f t="shared" si="21"/>
        <v>6.4000000000000001E-2</v>
      </c>
      <c r="O159" s="4">
        <v>0.122</v>
      </c>
    </row>
    <row r="160" spans="1:15" s="4" customFormat="1">
      <c r="A160" s="5" t="s">
        <v>18</v>
      </c>
      <c r="B160" s="4" t="s">
        <v>7</v>
      </c>
      <c r="C160" s="4">
        <v>2022</v>
      </c>
      <c r="D160" s="4">
        <v>0.15970000000000001</v>
      </c>
      <c r="E160" s="4">
        <v>56332</v>
      </c>
      <c r="F160" s="4">
        <v>0.155</v>
      </c>
      <c r="G160" s="4">
        <v>0.39</v>
      </c>
      <c r="H160" s="4">
        <v>0.76500000000000001</v>
      </c>
      <c r="I160" s="4">
        <v>0.14899999999999999</v>
      </c>
      <c r="J160" s="4">
        <v>0.49099999999999999</v>
      </c>
      <c r="K160" s="4">
        <v>1.4999999999999999E-2</v>
      </c>
      <c r="L160" s="4">
        <v>0.44</v>
      </c>
      <c r="M160" s="4">
        <f t="shared" si="20"/>
        <v>3.3000000000000002E-2</v>
      </c>
      <c r="N160" s="4">
        <f t="shared" si="21"/>
        <v>6.4000000000000001E-2</v>
      </c>
      <c r="O160" s="4">
        <v>0.122</v>
      </c>
    </row>
    <row r="161" spans="1:15" s="4" customFormat="1">
      <c r="A161" s="5" t="s">
        <v>18</v>
      </c>
      <c r="B161" s="4" t="s">
        <v>4</v>
      </c>
      <c r="C161" s="4">
        <v>2018</v>
      </c>
      <c r="D161" s="4">
        <v>0.27500000000000002</v>
      </c>
      <c r="E161" s="4">
        <v>56332</v>
      </c>
      <c r="F161" s="4">
        <v>0.155</v>
      </c>
      <c r="G161" s="4">
        <v>0.39</v>
      </c>
      <c r="H161" s="4">
        <v>0.76500000000000001</v>
      </c>
      <c r="I161" s="4">
        <v>0.14899999999999999</v>
      </c>
      <c r="J161" s="4">
        <v>0.49099999999999999</v>
      </c>
      <c r="K161" s="4">
        <v>1.4999999999999999E-2</v>
      </c>
      <c r="L161" s="4">
        <v>0.44</v>
      </c>
      <c r="M161" s="4">
        <f t="shared" si="20"/>
        <v>3.3000000000000002E-2</v>
      </c>
      <c r="N161" s="4">
        <f t="shared" si="21"/>
        <v>6.4000000000000001E-2</v>
      </c>
      <c r="O161" s="4">
        <v>0.122</v>
      </c>
    </row>
    <row r="162" spans="1:15" s="4" customFormat="1">
      <c r="A162" s="5" t="s">
        <v>18</v>
      </c>
      <c r="B162" s="4" t="s">
        <v>5</v>
      </c>
      <c r="C162" s="4">
        <v>2018</v>
      </c>
      <c r="D162" s="4">
        <v>0.4672</v>
      </c>
      <c r="E162" s="4">
        <v>56332</v>
      </c>
      <c r="F162" s="4">
        <v>0.155</v>
      </c>
      <c r="G162" s="4">
        <v>0.39</v>
      </c>
      <c r="H162" s="4">
        <v>0.76500000000000001</v>
      </c>
      <c r="I162" s="4">
        <v>0.14899999999999999</v>
      </c>
      <c r="J162" s="4">
        <v>0.49099999999999999</v>
      </c>
      <c r="K162" s="4">
        <v>1.4999999999999999E-2</v>
      </c>
      <c r="L162" s="4">
        <v>0.44</v>
      </c>
      <c r="M162" s="4">
        <f t="shared" si="20"/>
        <v>3.3000000000000002E-2</v>
      </c>
      <c r="N162" s="4">
        <f t="shared" si="21"/>
        <v>6.4000000000000001E-2</v>
      </c>
      <c r="O162" s="4">
        <v>0.122</v>
      </c>
    </row>
    <row r="163" spans="1:15" s="4" customFormat="1">
      <c r="A163" s="5" t="s">
        <v>18</v>
      </c>
      <c r="B163" s="4" t="s">
        <v>8</v>
      </c>
      <c r="C163" s="4">
        <v>2018</v>
      </c>
      <c r="D163" s="4">
        <v>0.33069999999999999</v>
      </c>
      <c r="E163" s="4">
        <v>56332</v>
      </c>
      <c r="F163" s="4">
        <v>0.155</v>
      </c>
      <c r="G163" s="4">
        <v>0.39</v>
      </c>
      <c r="H163" s="4">
        <v>0.76500000000000001</v>
      </c>
      <c r="I163" s="4">
        <v>0.14899999999999999</v>
      </c>
      <c r="J163" s="4">
        <v>0.49099999999999999</v>
      </c>
      <c r="K163" s="4">
        <v>1.4999999999999999E-2</v>
      </c>
      <c r="L163" s="4">
        <v>0.44</v>
      </c>
      <c r="M163" s="4">
        <f t="shared" si="20"/>
        <v>3.3000000000000002E-2</v>
      </c>
      <c r="N163" s="4">
        <f t="shared" si="21"/>
        <v>6.4000000000000001E-2</v>
      </c>
      <c r="O163" s="4">
        <v>0.122</v>
      </c>
    </row>
    <row r="164" spans="1:15" s="4" customFormat="1">
      <c r="A164" s="5" t="s">
        <v>18</v>
      </c>
      <c r="B164" s="4" t="s">
        <v>8</v>
      </c>
      <c r="C164" s="4">
        <v>2019</v>
      </c>
      <c r="D164" s="4">
        <v>0.32579999999999998</v>
      </c>
      <c r="E164" s="4">
        <v>56332</v>
      </c>
      <c r="F164" s="4">
        <v>0.155</v>
      </c>
      <c r="G164" s="4">
        <v>0.39</v>
      </c>
      <c r="H164" s="4">
        <v>0.76500000000000001</v>
      </c>
      <c r="I164" s="4">
        <v>0.14899999999999999</v>
      </c>
      <c r="J164" s="4">
        <v>0.49099999999999999</v>
      </c>
      <c r="K164" s="4">
        <v>1.4999999999999999E-2</v>
      </c>
      <c r="L164" s="4">
        <v>0.44</v>
      </c>
      <c r="M164" s="4">
        <f t="shared" si="20"/>
        <v>3.3000000000000002E-2</v>
      </c>
      <c r="N164" s="4">
        <f t="shared" si="21"/>
        <v>6.4000000000000001E-2</v>
      </c>
      <c r="O164" s="4">
        <v>0.122</v>
      </c>
    </row>
    <row r="165" spans="1:15" s="4" customFormat="1">
      <c r="A165" s="5" t="s">
        <v>18</v>
      </c>
      <c r="B165" s="4" t="s">
        <v>4</v>
      </c>
      <c r="C165" s="4">
        <v>2019</v>
      </c>
      <c r="D165" s="4">
        <v>0.2298</v>
      </c>
      <c r="E165" s="4">
        <v>56332</v>
      </c>
      <c r="F165" s="4">
        <v>0.155</v>
      </c>
      <c r="G165" s="4">
        <v>0.39</v>
      </c>
      <c r="H165" s="4">
        <v>0.76500000000000001</v>
      </c>
      <c r="I165" s="4">
        <v>0.14899999999999999</v>
      </c>
      <c r="J165" s="4">
        <v>0.49099999999999999</v>
      </c>
      <c r="K165" s="4">
        <v>1.4999999999999999E-2</v>
      </c>
      <c r="L165" s="4">
        <v>0.44</v>
      </c>
      <c r="M165" s="4">
        <f t="shared" si="20"/>
        <v>3.3000000000000002E-2</v>
      </c>
      <c r="N165" s="4">
        <f t="shared" si="21"/>
        <v>6.4000000000000001E-2</v>
      </c>
      <c r="O165" s="4">
        <v>0.122</v>
      </c>
    </row>
    <row r="166" spans="1:15" s="4" customFormat="1">
      <c r="A166" s="5" t="s">
        <v>18</v>
      </c>
      <c r="B166" s="4" t="s">
        <v>5</v>
      </c>
      <c r="C166" s="4">
        <v>2019</v>
      </c>
      <c r="D166" s="4">
        <v>0.52210000000000001</v>
      </c>
      <c r="E166" s="4">
        <v>56332</v>
      </c>
      <c r="F166" s="4">
        <v>0.155</v>
      </c>
      <c r="G166" s="4">
        <v>0.39</v>
      </c>
      <c r="H166" s="4">
        <v>0.76500000000000001</v>
      </c>
      <c r="I166" s="4">
        <v>0.14899999999999999</v>
      </c>
      <c r="J166" s="4">
        <v>0.49099999999999999</v>
      </c>
      <c r="K166" s="4">
        <v>1.4999999999999999E-2</v>
      </c>
      <c r="L166" s="4">
        <v>0.44</v>
      </c>
      <c r="M166" s="4">
        <f t="shared" si="20"/>
        <v>3.3000000000000002E-2</v>
      </c>
      <c r="N166" s="4">
        <f t="shared" si="21"/>
        <v>6.4000000000000001E-2</v>
      </c>
      <c r="O166" s="4">
        <v>0.122</v>
      </c>
    </row>
    <row r="167" spans="1:15" s="4" customFormat="1">
      <c r="A167" s="5" t="s">
        <v>18</v>
      </c>
      <c r="B167" s="4" t="s">
        <v>7</v>
      </c>
      <c r="C167" s="4">
        <v>2019</v>
      </c>
      <c r="D167" s="4">
        <v>0.23080000000000001</v>
      </c>
      <c r="E167" s="4">
        <v>56332</v>
      </c>
      <c r="F167" s="4">
        <v>0.155</v>
      </c>
      <c r="G167" s="4">
        <v>0.39</v>
      </c>
      <c r="H167" s="4">
        <v>0.76500000000000001</v>
      </c>
      <c r="I167" s="4">
        <v>0.14899999999999999</v>
      </c>
      <c r="J167" s="4">
        <v>0.49099999999999999</v>
      </c>
      <c r="K167" s="4">
        <v>1.4999999999999999E-2</v>
      </c>
      <c r="L167" s="4">
        <v>0.44</v>
      </c>
      <c r="M167" s="4">
        <f t="shared" si="20"/>
        <v>3.3000000000000002E-2</v>
      </c>
      <c r="N167" s="4">
        <f t="shared" si="21"/>
        <v>6.4000000000000001E-2</v>
      </c>
      <c r="O167" s="4">
        <v>0.122</v>
      </c>
    </row>
    <row r="168" spans="1:15" s="4" customFormat="1">
      <c r="A168" s="5" t="s">
        <v>18</v>
      </c>
      <c r="B168" s="4" t="s">
        <v>6</v>
      </c>
      <c r="C168" s="4">
        <v>2019</v>
      </c>
      <c r="D168" s="4">
        <v>9.0899999999999995E-2</v>
      </c>
      <c r="E168" s="4">
        <v>56332</v>
      </c>
      <c r="F168" s="4">
        <v>0.155</v>
      </c>
      <c r="G168" s="4">
        <v>0.39</v>
      </c>
      <c r="H168" s="4">
        <v>0.76500000000000001</v>
      </c>
      <c r="I168" s="4">
        <v>0.14899999999999999</v>
      </c>
      <c r="J168" s="4">
        <v>0.49099999999999999</v>
      </c>
      <c r="K168" s="4">
        <v>1.4999999999999999E-2</v>
      </c>
      <c r="L168" s="4">
        <v>0.44</v>
      </c>
      <c r="M168" s="4">
        <f t="shared" si="20"/>
        <v>3.3000000000000002E-2</v>
      </c>
      <c r="N168" s="4">
        <f t="shared" si="21"/>
        <v>6.4000000000000001E-2</v>
      </c>
      <c r="O168" s="4">
        <v>0.122</v>
      </c>
    </row>
    <row r="169" spans="1:15">
      <c r="A169" s="1" t="s">
        <v>19</v>
      </c>
      <c r="B169" t="s">
        <v>8</v>
      </c>
      <c r="C169">
        <v>2022</v>
      </c>
      <c r="D169">
        <v>0.35410000000000003</v>
      </c>
      <c r="E169">
        <v>53350</v>
      </c>
      <c r="F169">
        <v>0.19399999999999998</v>
      </c>
      <c r="G169">
        <v>0.11900000000000001</v>
      </c>
      <c r="H169">
        <v>0.91</v>
      </c>
      <c r="I169">
        <v>0.312</v>
      </c>
      <c r="J169">
        <v>0.72599999999999998</v>
      </c>
      <c r="K169">
        <v>1.4999999999999999E-2</v>
      </c>
      <c r="L169">
        <v>0.129</v>
      </c>
      <c r="M169">
        <f>0.3+0.004</f>
        <v>0.30399999999999999</v>
      </c>
      <c r="N169">
        <f>0.06+0.064</f>
        <v>0.124</v>
      </c>
      <c r="O169">
        <v>7.6999999999999999E-2</v>
      </c>
    </row>
    <row r="170" spans="1:15">
      <c r="A170" s="1" t="s">
        <v>19</v>
      </c>
      <c r="B170" t="s">
        <v>3</v>
      </c>
      <c r="C170">
        <v>2022</v>
      </c>
      <c r="D170">
        <v>0.23080000000000001</v>
      </c>
      <c r="E170">
        <v>53350</v>
      </c>
      <c r="F170">
        <v>0.19399999999999998</v>
      </c>
      <c r="G170">
        <v>0.11900000000000001</v>
      </c>
      <c r="H170">
        <v>0.91</v>
      </c>
      <c r="I170">
        <v>0.312</v>
      </c>
      <c r="J170">
        <v>0.72599999999999998</v>
      </c>
      <c r="K170">
        <v>1.4999999999999999E-2</v>
      </c>
      <c r="L170">
        <v>0.129</v>
      </c>
      <c r="M170">
        <f t="shared" ref="M170:M185" si="22">0.3+0.004</f>
        <v>0.30399999999999999</v>
      </c>
      <c r="N170">
        <f t="shared" ref="N170:N185" si="23">0.06+0.064</f>
        <v>0.124</v>
      </c>
      <c r="O170">
        <v>7.6999999999999999E-2</v>
      </c>
    </row>
    <row r="171" spans="1:15">
      <c r="A171" s="1" t="s">
        <v>19</v>
      </c>
      <c r="B171" t="s">
        <v>4</v>
      </c>
      <c r="C171">
        <v>2022</v>
      </c>
      <c r="D171">
        <v>0.26290000000000002</v>
      </c>
      <c r="E171">
        <v>53350</v>
      </c>
      <c r="F171">
        <v>0.19399999999999998</v>
      </c>
      <c r="G171">
        <v>0.11900000000000001</v>
      </c>
      <c r="H171">
        <v>0.91</v>
      </c>
      <c r="I171">
        <v>0.312</v>
      </c>
      <c r="J171">
        <v>0.72599999999999998</v>
      </c>
      <c r="K171">
        <v>1.4999999999999999E-2</v>
      </c>
      <c r="L171">
        <v>0.129</v>
      </c>
      <c r="M171">
        <f t="shared" si="22"/>
        <v>0.30399999999999999</v>
      </c>
      <c r="N171">
        <f t="shared" si="23"/>
        <v>0.124</v>
      </c>
      <c r="O171">
        <v>7.6999999999999999E-2</v>
      </c>
    </row>
    <row r="172" spans="1:15">
      <c r="A172" s="1" t="s">
        <v>19</v>
      </c>
      <c r="B172" t="s">
        <v>5</v>
      </c>
      <c r="C172">
        <v>2022</v>
      </c>
      <c r="D172">
        <v>0.41099999999999998</v>
      </c>
      <c r="E172">
        <v>53350</v>
      </c>
      <c r="F172">
        <v>0.19399999999999998</v>
      </c>
      <c r="G172">
        <v>0.11900000000000001</v>
      </c>
      <c r="H172">
        <v>0.91</v>
      </c>
      <c r="I172">
        <v>0.312</v>
      </c>
      <c r="J172">
        <v>0.72599999999999998</v>
      </c>
      <c r="K172">
        <v>1.4999999999999999E-2</v>
      </c>
      <c r="L172">
        <v>0.129</v>
      </c>
      <c r="M172">
        <f t="shared" si="22"/>
        <v>0.30399999999999999</v>
      </c>
      <c r="N172">
        <f t="shared" si="23"/>
        <v>0.124</v>
      </c>
      <c r="O172">
        <v>7.6999999999999999E-2</v>
      </c>
    </row>
    <row r="173" spans="1:15">
      <c r="A173" s="1" t="s">
        <v>19</v>
      </c>
      <c r="B173" t="s">
        <v>6</v>
      </c>
      <c r="C173">
        <v>2022</v>
      </c>
      <c r="D173">
        <v>0.2571</v>
      </c>
      <c r="E173">
        <v>53350</v>
      </c>
      <c r="F173">
        <v>0.19399999999999998</v>
      </c>
      <c r="G173">
        <v>0.11900000000000001</v>
      </c>
      <c r="H173">
        <v>0.91</v>
      </c>
      <c r="I173">
        <v>0.312</v>
      </c>
      <c r="J173">
        <v>0.72599999999999998</v>
      </c>
      <c r="K173">
        <v>1.4999999999999999E-2</v>
      </c>
      <c r="L173">
        <v>0.129</v>
      </c>
      <c r="M173">
        <f t="shared" si="22"/>
        <v>0.30399999999999999</v>
      </c>
      <c r="N173">
        <f t="shared" si="23"/>
        <v>0.124</v>
      </c>
      <c r="O173">
        <v>7.6999999999999999E-2</v>
      </c>
    </row>
    <row r="174" spans="1:15">
      <c r="A174" s="1" t="s">
        <v>19</v>
      </c>
      <c r="B174" t="s">
        <v>7</v>
      </c>
      <c r="C174">
        <v>2022</v>
      </c>
      <c r="D174">
        <v>0.27324999999999999</v>
      </c>
      <c r="E174">
        <v>53350</v>
      </c>
      <c r="F174">
        <v>0.19399999999999998</v>
      </c>
      <c r="G174">
        <v>0.11900000000000001</v>
      </c>
      <c r="H174">
        <v>0.91</v>
      </c>
      <c r="I174">
        <v>0.312</v>
      </c>
      <c r="J174">
        <v>0.72599999999999998</v>
      </c>
      <c r="K174">
        <v>1.4999999999999999E-2</v>
      </c>
      <c r="L174">
        <v>0.129</v>
      </c>
      <c r="M174">
        <f t="shared" si="22"/>
        <v>0.30399999999999999</v>
      </c>
      <c r="N174">
        <f t="shared" si="23"/>
        <v>0.124</v>
      </c>
      <c r="O174">
        <v>7.6999999999999999E-2</v>
      </c>
    </row>
    <row r="175" spans="1:15">
      <c r="A175" s="1" t="s">
        <v>19</v>
      </c>
      <c r="B175" t="s">
        <v>6</v>
      </c>
      <c r="C175">
        <v>2018</v>
      </c>
      <c r="D175">
        <v>0.25580000000000003</v>
      </c>
      <c r="E175">
        <v>53350</v>
      </c>
      <c r="F175">
        <v>0.19399999999999998</v>
      </c>
      <c r="G175">
        <v>0.11900000000000001</v>
      </c>
      <c r="H175">
        <v>0.91</v>
      </c>
      <c r="I175">
        <v>0.312</v>
      </c>
      <c r="J175">
        <v>0.72599999999999998</v>
      </c>
      <c r="K175">
        <v>1.4999999999999999E-2</v>
      </c>
      <c r="L175">
        <v>0.129</v>
      </c>
      <c r="M175">
        <f t="shared" si="22"/>
        <v>0.30399999999999999</v>
      </c>
      <c r="N175">
        <f t="shared" si="23"/>
        <v>0.124</v>
      </c>
      <c r="O175">
        <v>7.6999999999999999E-2</v>
      </c>
    </row>
    <row r="176" spans="1:15">
      <c r="A176" s="1" t="s">
        <v>19</v>
      </c>
      <c r="B176" t="s">
        <v>7</v>
      </c>
      <c r="C176">
        <v>2018</v>
      </c>
      <c r="D176">
        <v>0.32414999999999999</v>
      </c>
      <c r="E176">
        <v>53350</v>
      </c>
      <c r="F176">
        <v>0.19399999999999998</v>
      </c>
      <c r="G176">
        <v>0.11900000000000001</v>
      </c>
      <c r="H176">
        <v>0.91</v>
      </c>
      <c r="I176">
        <v>0.312</v>
      </c>
      <c r="J176">
        <v>0.72599999999999998</v>
      </c>
      <c r="K176">
        <v>1.4999999999999999E-2</v>
      </c>
      <c r="L176">
        <v>0.129</v>
      </c>
      <c r="M176">
        <f t="shared" si="22"/>
        <v>0.30399999999999999</v>
      </c>
      <c r="N176">
        <f t="shared" si="23"/>
        <v>0.124</v>
      </c>
      <c r="O176">
        <v>7.6999999999999999E-2</v>
      </c>
    </row>
    <row r="177" spans="1:15">
      <c r="A177" s="1" t="s">
        <v>19</v>
      </c>
      <c r="B177" t="s">
        <v>3</v>
      </c>
      <c r="C177">
        <v>2018</v>
      </c>
      <c r="D177">
        <v>0.26669999999999999</v>
      </c>
      <c r="E177">
        <v>53350</v>
      </c>
      <c r="F177">
        <v>0.19399999999999998</v>
      </c>
      <c r="G177">
        <v>0.11900000000000001</v>
      </c>
      <c r="H177">
        <v>0.91</v>
      </c>
      <c r="I177">
        <v>0.312</v>
      </c>
      <c r="J177">
        <v>0.72599999999999998</v>
      </c>
      <c r="K177">
        <v>1.4999999999999999E-2</v>
      </c>
      <c r="L177">
        <v>0.129</v>
      </c>
      <c r="M177">
        <f t="shared" si="22"/>
        <v>0.30399999999999999</v>
      </c>
      <c r="N177">
        <f t="shared" si="23"/>
        <v>0.124</v>
      </c>
      <c r="O177">
        <v>7.6999999999999999E-2</v>
      </c>
    </row>
    <row r="178" spans="1:15">
      <c r="A178" s="1" t="s">
        <v>19</v>
      </c>
      <c r="B178" t="s">
        <v>4</v>
      </c>
      <c r="C178">
        <v>2018</v>
      </c>
      <c r="D178">
        <v>0.29959999999999998</v>
      </c>
      <c r="E178">
        <v>53350</v>
      </c>
      <c r="F178">
        <v>0.19399999999999998</v>
      </c>
      <c r="G178">
        <v>0.11900000000000001</v>
      </c>
      <c r="H178">
        <v>0.91</v>
      </c>
      <c r="I178">
        <v>0.312</v>
      </c>
      <c r="J178">
        <v>0.72599999999999998</v>
      </c>
      <c r="K178">
        <v>1.4999999999999999E-2</v>
      </c>
      <c r="L178">
        <v>0.129</v>
      </c>
      <c r="M178">
        <f t="shared" si="22"/>
        <v>0.30399999999999999</v>
      </c>
      <c r="N178">
        <f t="shared" si="23"/>
        <v>0.124</v>
      </c>
      <c r="O178">
        <v>7.6999999999999999E-2</v>
      </c>
    </row>
    <row r="179" spans="1:15">
      <c r="A179" s="1" t="s">
        <v>19</v>
      </c>
      <c r="B179" t="s">
        <v>5</v>
      </c>
      <c r="C179">
        <v>2018</v>
      </c>
      <c r="D179">
        <v>0.50129999999999997</v>
      </c>
      <c r="E179">
        <v>53350</v>
      </c>
      <c r="F179">
        <v>0.19399999999999998</v>
      </c>
      <c r="G179">
        <v>0.11900000000000001</v>
      </c>
      <c r="H179">
        <v>0.91</v>
      </c>
      <c r="I179">
        <v>0.312</v>
      </c>
      <c r="J179">
        <v>0.72599999999999998</v>
      </c>
      <c r="K179">
        <v>1.4999999999999999E-2</v>
      </c>
      <c r="L179">
        <v>0.129</v>
      </c>
      <c r="M179">
        <f t="shared" si="22"/>
        <v>0.30399999999999999</v>
      </c>
      <c r="N179">
        <f t="shared" si="23"/>
        <v>0.124</v>
      </c>
      <c r="O179">
        <v>7.6999999999999999E-2</v>
      </c>
    </row>
    <row r="180" spans="1:15">
      <c r="A180" s="1" t="s">
        <v>19</v>
      </c>
      <c r="B180" t="s">
        <v>8</v>
      </c>
      <c r="C180">
        <v>2018</v>
      </c>
      <c r="D180">
        <v>0.4194</v>
      </c>
      <c r="E180">
        <v>53350</v>
      </c>
      <c r="F180">
        <v>0.19399999999999998</v>
      </c>
      <c r="G180">
        <v>0.11900000000000001</v>
      </c>
      <c r="H180">
        <v>0.91</v>
      </c>
      <c r="I180">
        <v>0.312</v>
      </c>
      <c r="J180">
        <v>0.72599999999999998</v>
      </c>
      <c r="K180">
        <v>1.4999999999999999E-2</v>
      </c>
      <c r="L180">
        <v>0.129</v>
      </c>
      <c r="M180">
        <f t="shared" si="22"/>
        <v>0.30399999999999999</v>
      </c>
      <c r="N180">
        <f t="shared" si="23"/>
        <v>0.124</v>
      </c>
      <c r="O180">
        <v>7.6999999999999999E-2</v>
      </c>
    </row>
    <row r="181" spans="1:15">
      <c r="A181" s="1" t="s">
        <v>19</v>
      </c>
      <c r="B181" t="s">
        <v>8</v>
      </c>
      <c r="C181">
        <v>2019</v>
      </c>
      <c r="D181">
        <v>0.40939999999999999</v>
      </c>
      <c r="E181">
        <v>53350</v>
      </c>
      <c r="F181">
        <v>0.19399999999999998</v>
      </c>
      <c r="G181">
        <v>0.11900000000000001</v>
      </c>
      <c r="H181">
        <v>0.91</v>
      </c>
      <c r="I181">
        <v>0.312</v>
      </c>
      <c r="J181">
        <v>0.72599999999999998</v>
      </c>
      <c r="K181">
        <v>1.4999999999999999E-2</v>
      </c>
      <c r="L181">
        <v>0.129</v>
      </c>
      <c r="M181">
        <f t="shared" si="22"/>
        <v>0.30399999999999999</v>
      </c>
      <c r="N181">
        <f t="shared" si="23"/>
        <v>0.124</v>
      </c>
      <c r="O181">
        <v>7.6999999999999999E-2</v>
      </c>
    </row>
    <row r="182" spans="1:15">
      <c r="A182" s="1" t="s">
        <v>19</v>
      </c>
      <c r="B182" t="s">
        <v>4</v>
      </c>
      <c r="C182">
        <v>2019</v>
      </c>
      <c r="D182">
        <v>0.25819999999999999</v>
      </c>
      <c r="E182">
        <v>53350</v>
      </c>
      <c r="F182">
        <v>0.19399999999999998</v>
      </c>
      <c r="G182">
        <v>0.11900000000000001</v>
      </c>
      <c r="H182">
        <v>0.91</v>
      </c>
      <c r="I182">
        <v>0.312</v>
      </c>
      <c r="J182">
        <v>0.72599999999999998</v>
      </c>
      <c r="K182">
        <v>1.4999999999999999E-2</v>
      </c>
      <c r="L182">
        <v>0.129</v>
      </c>
      <c r="M182">
        <f t="shared" si="22"/>
        <v>0.30399999999999999</v>
      </c>
      <c r="N182">
        <f t="shared" si="23"/>
        <v>0.124</v>
      </c>
      <c r="O182">
        <v>7.6999999999999999E-2</v>
      </c>
    </row>
    <row r="183" spans="1:15">
      <c r="A183" s="1" t="s">
        <v>19</v>
      </c>
      <c r="B183" t="s">
        <v>5</v>
      </c>
      <c r="C183">
        <v>2019</v>
      </c>
      <c r="D183">
        <v>0.49619999999999997</v>
      </c>
      <c r="E183">
        <v>53350</v>
      </c>
      <c r="F183">
        <v>0.19399999999999998</v>
      </c>
      <c r="G183">
        <v>0.11900000000000001</v>
      </c>
      <c r="H183">
        <v>0.91</v>
      </c>
      <c r="I183">
        <v>0.312</v>
      </c>
      <c r="J183">
        <v>0.72599999999999998</v>
      </c>
      <c r="K183">
        <v>1.4999999999999999E-2</v>
      </c>
      <c r="L183">
        <v>0.129</v>
      </c>
      <c r="M183">
        <f t="shared" si="22"/>
        <v>0.30399999999999999</v>
      </c>
      <c r="N183">
        <f t="shared" si="23"/>
        <v>0.124</v>
      </c>
      <c r="O183">
        <v>7.6999999999999999E-2</v>
      </c>
    </row>
    <row r="184" spans="1:15">
      <c r="A184" s="1" t="s">
        <v>19</v>
      </c>
      <c r="B184" t="s">
        <v>7</v>
      </c>
      <c r="C184">
        <v>2019</v>
      </c>
      <c r="D184">
        <v>0.29970000000000002</v>
      </c>
      <c r="E184">
        <v>53350</v>
      </c>
      <c r="F184">
        <v>0.19399999999999998</v>
      </c>
      <c r="G184">
        <v>0.11900000000000001</v>
      </c>
      <c r="H184">
        <v>0.91</v>
      </c>
      <c r="I184">
        <v>0.312</v>
      </c>
      <c r="J184">
        <v>0.72599999999999998</v>
      </c>
      <c r="K184">
        <v>1.4999999999999999E-2</v>
      </c>
      <c r="L184">
        <v>0.129</v>
      </c>
      <c r="M184">
        <f t="shared" si="22"/>
        <v>0.30399999999999999</v>
      </c>
      <c r="N184">
        <f t="shared" si="23"/>
        <v>0.124</v>
      </c>
      <c r="O184">
        <v>7.6999999999999999E-2</v>
      </c>
    </row>
    <row r="185" spans="1:15">
      <c r="A185" s="1" t="s">
        <v>19</v>
      </c>
      <c r="B185" t="s">
        <v>6</v>
      </c>
      <c r="C185">
        <v>2019</v>
      </c>
      <c r="D185">
        <v>0.32350000000000001</v>
      </c>
      <c r="E185">
        <v>53350</v>
      </c>
      <c r="F185">
        <v>0.19399999999999998</v>
      </c>
      <c r="G185">
        <v>0.11900000000000001</v>
      </c>
      <c r="H185">
        <v>0.91</v>
      </c>
      <c r="I185">
        <v>0.312</v>
      </c>
      <c r="J185">
        <v>0.72599999999999998</v>
      </c>
      <c r="K185">
        <v>1.4999999999999999E-2</v>
      </c>
      <c r="L185">
        <v>0.129</v>
      </c>
      <c r="M185">
        <f t="shared" si="22"/>
        <v>0.30399999999999999</v>
      </c>
      <c r="N185">
        <f t="shared" si="23"/>
        <v>0.124</v>
      </c>
      <c r="O185">
        <v>7.6999999999999999E-2</v>
      </c>
    </row>
    <row r="186" spans="1:15" s="4" customFormat="1">
      <c r="A186" s="5" t="s">
        <v>20</v>
      </c>
      <c r="B186" s="4" t="s">
        <v>8</v>
      </c>
      <c r="C186" s="4">
        <v>2022</v>
      </c>
      <c r="D186" s="4">
        <v>0.31259999999999999</v>
      </c>
      <c r="E186" s="4">
        <v>49078</v>
      </c>
      <c r="F186" s="4">
        <v>0.17300000000000001</v>
      </c>
      <c r="G186" s="4">
        <v>0.79400000000000004</v>
      </c>
      <c r="H186" s="4">
        <v>0.70399999999999996</v>
      </c>
      <c r="I186" s="4">
        <v>0.152</v>
      </c>
      <c r="J186" s="4">
        <v>9.1999999999999998E-2</v>
      </c>
      <c r="K186" s="4">
        <v>3.4000000000000002E-2</v>
      </c>
      <c r="L186" s="4">
        <v>0.85799999999999998</v>
      </c>
      <c r="M186" s="4">
        <f>0.021+0.002</f>
        <v>2.3E-2</v>
      </c>
      <c r="N186" s="4">
        <f>0.026+0.017</f>
        <v>4.2999999999999997E-2</v>
      </c>
      <c r="O186" s="4">
        <v>8.8999999999999996E-2</v>
      </c>
    </row>
    <row r="187" spans="1:15" s="4" customFormat="1">
      <c r="A187" s="5" t="s">
        <v>20</v>
      </c>
      <c r="B187" s="4" t="s">
        <v>3</v>
      </c>
      <c r="C187" s="4">
        <v>2022</v>
      </c>
      <c r="D187" s="4">
        <v>0.35709999999999997</v>
      </c>
      <c r="E187" s="4">
        <v>49078</v>
      </c>
      <c r="F187" s="4">
        <v>0.17300000000000001</v>
      </c>
      <c r="G187" s="4">
        <v>0.79400000000000004</v>
      </c>
      <c r="H187" s="4">
        <v>0.70399999999999996</v>
      </c>
      <c r="I187" s="4">
        <v>0.152</v>
      </c>
      <c r="J187" s="4">
        <v>9.1999999999999998E-2</v>
      </c>
      <c r="K187" s="4">
        <v>3.4000000000000002E-2</v>
      </c>
      <c r="L187" s="4">
        <v>0.85799999999999998</v>
      </c>
      <c r="M187" s="4">
        <f t="shared" ref="M187:M203" si="24">0.021+0.002</f>
        <v>2.3E-2</v>
      </c>
      <c r="N187" s="4">
        <f t="shared" ref="N187:N203" si="25">0.026+0.017</f>
        <v>4.2999999999999997E-2</v>
      </c>
      <c r="O187" s="4">
        <v>8.8999999999999996E-2</v>
      </c>
    </row>
    <row r="188" spans="1:15" s="4" customFormat="1">
      <c r="A188" s="5" t="s">
        <v>20</v>
      </c>
      <c r="B188" s="4" t="s">
        <v>4</v>
      </c>
      <c r="C188" s="4">
        <v>2022</v>
      </c>
      <c r="D188" s="4">
        <v>0.29649999999999999</v>
      </c>
      <c r="E188" s="4">
        <v>49078</v>
      </c>
      <c r="F188" s="4">
        <v>0.17300000000000001</v>
      </c>
      <c r="G188" s="4">
        <v>0.79400000000000004</v>
      </c>
      <c r="H188" s="4">
        <v>0.70399999999999996</v>
      </c>
      <c r="I188" s="4">
        <v>0.152</v>
      </c>
      <c r="J188" s="4">
        <v>9.1999999999999998E-2</v>
      </c>
      <c r="K188" s="4">
        <v>3.4000000000000002E-2</v>
      </c>
      <c r="L188" s="4">
        <v>0.85799999999999998</v>
      </c>
      <c r="M188" s="4">
        <f t="shared" si="24"/>
        <v>2.3E-2</v>
      </c>
      <c r="N188" s="4">
        <f t="shared" si="25"/>
        <v>4.2999999999999997E-2</v>
      </c>
      <c r="O188" s="4">
        <v>8.8999999999999996E-2</v>
      </c>
    </row>
    <row r="189" spans="1:15" s="4" customFormat="1">
      <c r="A189" s="5" t="s">
        <v>20</v>
      </c>
      <c r="B189" s="4" t="s">
        <v>5</v>
      </c>
      <c r="C189" s="4">
        <v>2022</v>
      </c>
      <c r="D189" s="4">
        <v>0.56379999999999997</v>
      </c>
      <c r="E189" s="4">
        <v>49078</v>
      </c>
      <c r="F189" s="4">
        <v>0.17300000000000001</v>
      </c>
      <c r="G189" s="4">
        <v>0.79400000000000004</v>
      </c>
      <c r="H189" s="4">
        <v>0.70399999999999996</v>
      </c>
      <c r="I189" s="4">
        <v>0.152</v>
      </c>
      <c r="J189" s="4">
        <v>9.1999999999999998E-2</v>
      </c>
      <c r="K189" s="4">
        <v>3.4000000000000002E-2</v>
      </c>
      <c r="L189" s="4">
        <v>0.85799999999999998</v>
      </c>
      <c r="M189" s="4">
        <f t="shared" si="24"/>
        <v>2.3E-2</v>
      </c>
      <c r="N189" s="4">
        <f t="shared" si="25"/>
        <v>4.2999999999999997E-2</v>
      </c>
      <c r="O189" s="4">
        <v>8.8999999999999996E-2</v>
      </c>
    </row>
    <row r="190" spans="1:15" s="4" customFormat="1">
      <c r="A190" s="5" t="s">
        <v>20</v>
      </c>
      <c r="B190" s="4" t="s">
        <v>6</v>
      </c>
      <c r="C190" s="4">
        <v>2022</v>
      </c>
      <c r="D190" s="4">
        <v>0.5</v>
      </c>
      <c r="E190" s="4">
        <v>49078</v>
      </c>
      <c r="F190" s="4">
        <v>0.17300000000000001</v>
      </c>
      <c r="G190" s="4">
        <v>0.79400000000000004</v>
      </c>
      <c r="H190" s="4">
        <v>0.70399999999999996</v>
      </c>
      <c r="I190" s="4">
        <v>0.152</v>
      </c>
      <c r="J190" s="4">
        <v>9.1999999999999998E-2</v>
      </c>
      <c r="K190" s="4">
        <v>3.4000000000000002E-2</v>
      </c>
      <c r="L190" s="4">
        <v>0.85799999999999998</v>
      </c>
      <c r="M190" s="4">
        <f t="shared" si="24"/>
        <v>2.3E-2</v>
      </c>
      <c r="N190" s="4">
        <f t="shared" si="25"/>
        <v>4.2999999999999997E-2</v>
      </c>
      <c r="O190" s="4">
        <v>8.8999999999999996E-2</v>
      </c>
    </row>
    <row r="191" spans="1:15" s="4" customFormat="1">
      <c r="A191" s="5" t="s">
        <v>20</v>
      </c>
      <c r="B191" s="4" t="s">
        <v>7</v>
      </c>
      <c r="C191" s="4">
        <v>2022</v>
      </c>
      <c r="D191" s="4">
        <v>0.45650000000000002</v>
      </c>
      <c r="E191" s="4">
        <v>49078</v>
      </c>
      <c r="F191" s="4">
        <v>0.17300000000000001</v>
      </c>
      <c r="G191" s="4">
        <v>0.79400000000000004</v>
      </c>
      <c r="H191" s="4">
        <v>0.70399999999999996</v>
      </c>
      <c r="I191" s="4">
        <v>0.152</v>
      </c>
      <c r="J191" s="4">
        <v>9.1999999999999998E-2</v>
      </c>
      <c r="K191" s="4">
        <v>3.4000000000000002E-2</v>
      </c>
      <c r="L191" s="4">
        <v>0.85799999999999998</v>
      </c>
      <c r="M191" s="4">
        <f t="shared" si="24"/>
        <v>2.3E-2</v>
      </c>
      <c r="N191" s="4">
        <f t="shared" si="25"/>
        <v>4.2999999999999997E-2</v>
      </c>
      <c r="O191" s="4">
        <v>8.8999999999999996E-2</v>
      </c>
    </row>
    <row r="192" spans="1:15" s="4" customFormat="1">
      <c r="A192" s="5" t="s">
        <v>20</v>
      </c>
      <c r="B192" s="4" t="s">
        <v>6</v>
      </c>
      <c r="C192" s="4">
        <v>2018</v>
      </c>
      <c r="D192" s="4">
        <v>0.75</v>
      </c>
      <c r="E192" s="4">
        <v>49078</v>
      </c>
      <c r="F192" s="4">
        <v>0.17300000000000001</v>
      </c>
      <c r="G192" s="4">
        <v>0.79400000000000004</v>
      </c>
      <c r="H192" s="4">
        <v>0.70399999999999996</v>
      </c>
      <c r="I192" s="4">
        <v>0.152</v>
      </c>
      <c r="J192" s="4">
        <v>9.1999999999999998E-2</v>
      </c>
      <c r="K192" s="4">
        <v>3.4000000000000002E-2</v>
      </c>
      <c r="L192" s="4">
        <v>0.85799999999999998</v>
      </c>
      <c r="M192" s="4">
        <f t="shared" si="24"/>
        <v>2.3E-2</v>
      </c>
      <c r="N192" s="4">
        <f t="shared" si="25"/>
        <v>4.2999999999999997E-2</v>
      </c>
      <c r="O192" s="4">
        <v>8.8999999999999996E-2</v>
      </c>
    </row>
    <row r="193" spans="1:15" s="4" customFormat="1">
      <c r="A193" s="5" t="s">
        <v>20</v>
      </c>
      <c r="B193" s="4" t="s">
        <v>7</v>
      </c>
      <c r="C193" s="4">
        <v>2018</v>
      </c>
      <c r="D193" s="4">
        <v>0.24</v>
      </c>
      <c r="E193" s="4">
        <v>49078</v>
      </c>
      <c r="F193" s="4">
        <v>0.17300000000000001</v>
      </c>
      <c r="G193" s="4">
        <v>0.79400000000000004</v>
      </c>
      <c r="H193" s="4">
        <v>0.70399999999999996</v>
      </c>
      <c r="I193" s="4">
        <v>0.152</v>
      </c>
      <c r="J193" s="4">
        <v>9.1999999999999998E-2</v>
      </c>
      <c r="K193" s="4">
        <v>3.4000000000000002E-2</v>
      </c>
      <c r="L193" s="4">
        <v>0.85799999999999998</v>
      </c>
      <c r="M193" s="4">
        <f t="shared" si="24"/>
        <v>2.3E-2</v>
      </c>
      <c r="N193" s="4">
        <f t="shared" si="25"/>
        <v>4.2999999999999997E-2</v>
      </c>
      <c r="O193" s="4">
        <v>8.8999999999999996E-2</v>
      </c>
    </row>
    <row r="194" spans="1:15" s="4" customFormat="1">
      <c r="A194" s="5" t="s">
        <v>20</v>
      </c>
      <c r="B194" s="4" t="s">
        <v>3</v>
      </c>
      <c r="C194" s="4">
        <v>2018</v>
      </c>
      <c r="D194" s="4">
        <v>0.33329999999999999</v>
      </c>
      <c r="E194" s="4">
        <v>49078</v>
      </c>
      <c r="F194" s="4">
        <v>0.17300000000000001</v>
      </c>
      <c r="G194" s="4">
        <v>0.79400000000000004</v>
      </c>
      <c r="H194" s="4">
        <v>0.70399999999999996</v>
      </c>
      <c r="I194" s="4">
        <v>0.152</v>
      </c>
      <c r="J194" s="4">
        <v>9.1999999999999998E-2</v>
      </c>
      <c r="K194" s="4">
        <v>3.4000000000000002E-2</v>
      </c>
      <c r="L194" s="4">
        <v>0.85799999999999998</v>
      </c>
      <c r="M194" s="4">
        <f t="shared" si="24"/>
        <v>2.3E-2</v>
      </c>
      <c r="N194" s="4">
        <f t="shared" si="25"/>
        <v>4.2999999999999997E-2</v>
      </c>
      <c r="O194" s="4">
        <v>8.8999999999999996E-2</v>
      </c>
    </row>
    <row r="195" spans="1:15" s="4" customFormat="1">
      <c r="A195" s="5" t="s">
        <v>20</v>
      </c>
      <c r="B195" s="4" t="s">
        <v>4</v>
      </c>
      <c r="C195" s="4">
        <v>2018</v>
      </c>
      <c r="D195" s="4">
        <v>0.35809999999999997</v>
      </c>
      <c r="E195" s="4">
        <v>49078</v>
      </c>
      <c r="F195" s="4">
        <v>0.17300000000000001</v>
      </c>
      <c r="G195" s="4">
        <v>0.79400000000000004</v>
      </c>
      <c r="H195" s="4">
        <v>0.70399999999999996</v>
      </c>
      <c r="I195" s="4">
        <v>0.152</v>
      </c>
      <c r="J195" s="4">
        <v>9.1999999999999998E-2</v>
      </c>
      <c r="K195" s="4">
        <v>3.4000000000000002E-2</v>
      </c>
      <c r="L195" s="4">
        <v>0.85799999999999998</v>
      </c>
      <c r="M195" s="4">
        <f t="shared" si="24"/>
        <v>2.3E-2</v>
      </c>
      <c r="N195" s="4">
        <f t="shared" si="25"/>
        <v>4.2999999999999997E-2</v>
      </c>
      <c r="O195" s="4">
        <v>8.8999999999999996E-2</v>
      </c>
    </row>
    <row r="196" spans="1:15" s="4" customFormat="1">
      <c r="A196" s="5" t="s">
        <v>20</v>
      </c>
      <c r="B196" s="4" t="s">
        <v>5</v>
      </c>
      <c r="C196" s="4">
        <v>2018</v>
      </c>
      <c r="D196" s="4">
        <v>0.60219999999999996</v>
      </c>
      <c r="E196" s="4">
        <v>49078</v>
      </c>
      <c r="F196" s="4">
        <v>0.17300000000000001</v>
      </c>
      <c r="G196" s="4">
        <v>0.79400000000000004</v>
      </c>
      <c r="H196" s="4">
        <v>0.70399999999999996</v>
      </c>
      <c r="I196" s="4">
        <v>0.152</v>
      </c>
      <c r="J196" s="4">
        <v>9.1999999999999998E-2</v>
      </c>
      <c r="K196" s="4">
        <v>3.4000000000000002E-2</v>
      </c>
      <c r="L196" s="4">
        <v>0.85799999999999998</v>
      </c>
      <c r="M196" s="4">
        <f t="shared" si="24"/>
        <v>2.3E-2</v>
      </c>
      <c r="N196" s="4">
        <f t="shared" si="25"/>
        <v>4.2999999999999997E-2</v>
      </c>
      <c r="O196" s="4">
        <v>8.8999999999999996E-2</v>
      </c>
    </row>
    <row r="197" spans="1:15" s="4" customFormat="1">
      <c r="A197" s="5" t="s">
        <v>20</v>
      </c>
      <c r="B197" s="4" t="s">
        <v>8</v>
      </c>
      <c r="C197" s="4">
        <v>2018</v>
      </c>
      <c r="D197" s="4">
        <v>0.3695</v>
      </c>
      <c r="E197" s="4">
        <v>49078</v>
      </c>
      <c r="F197" s="4">
        <v>0.17300000000000001</v>
      </c>
      <c r="G197" s="4">
        <v>0.79400000000000004</v>
      </c>
      <c r="H197" s="4">
        <v>0.70399999999999996</v>
      </c>
      <c r="I197" s="4">
        <v>0.152</v>
      </c>
      <c r="J197" s="4">
        <v>9.1999999999999998E-2</v>
      </c>
      <c r="K197" s="4">
        <v>3.4000000000000002E-2</v>
      </c>
      <c r="L197" s="4">
        <v>0.85799999999999998</v>
      </c>
      <c r="M197" s="4">
        <f t="shared" si="24"/>
        <v>2.3E-2</v>
      </c>
      <c r="N197" s="4">
        <f t="shared" si="25"/>
        <v>4.2999999999999997E-2</v>
      </c>
      <c r="O197" s="4">
        <v>8.8999999999999996E-2</v>
      </c>
    </row>
    <row r="198" spans="1:15" s="4" customFormat="1">
      <c r="A198" s="5" t="s">
        <v>20</v>
      </c>
      <c r="B198" s="4" t="s">
        <v>8</v>
      </c>
      <c r="C198" s="4">
        <v>2019</v>
      </c>
      <c r="D198" s="4">
        <v>0.40629999999999999</v>
      </c>
      <c r="E198" s="4">
        <v>49078</v>
      </c>
      <c r="F198" s="4">
        <v>0.17300000000000001</v>
      </c>
      <c r="G198" s="4">
        <v>0.79400000000000004</v>
      </c>
      <c r="H198" s="4">
        <v>0.70399999999999996</v>
      </c>
      <c r="I198" s="4">
        <v>0.152</v>
      </c>
      <c r="J198" s="4">
        <v>9.1999999999999998E-2</v>
      </c>
      <c r="K198" s="4">
        <v>3.4000000000000002E-2</v>
      </c>
      <c r="L198" s="4">
        <v>0.85799999999999998</v>
      </c>
      <c r="M198" s="4">
        <f t="shared" si="24"/>
        <v>2.3E-2</v>
      </c>
      <c r="N198" s="4">
        <f t="shared" si="25"/>
        <v>4.2999999999999997E-2</v>
      </c>
      <c r="O198" s="4">
        <v>8.8999999999999996E-2</v>
      </c>
    </row>
    <row r="199" spans="1:15" s="4" customFormat="1">
      <c r="A199" s="5" t="s">
        <v>20</v>
      </c>
      <c r="B199" s="4" t="s">
        <v>3</v>
      </c>
      <c r="C199" s="4">
        <v>2019</v>
      </c>
      <c r="D199" s="4">
        <v>0.52</v>
      </c>
      <c r="E199" s="4">
        <v>49078</v>
      </c>
      <c r="F199" s="4">
        <v>0.17300000000000001</v>
      </c>
      <c r="G199" s="4">
        <v>0.79400000000000004</v>
      </c>
      <c r="H199" s="4">
        <v>0.70399999999999996</v>
      </c>
      <c r="I199" s="4">
        <v>0.152</v>
      </c>
      <c r="J199" s="4">
        <v>9.1999999999999998E-2</v>
      </c>
      <c r="K199" s="4">
        <v>3.4000000000000002E-2</v>
      </c>
      <c r="L199" s="4">
        <v>0.85799999999999998</v>
      </c>
      <c r="M199" s="4">
        <f t="shared" si="24"/>
        <v>2.3E-2</v>
      </c>
      <c r="N199" s="4">
        <f t="shared" si="25"/>
        <v>4.2999999999999997E-2</v>
      </c>
      <c r="O199" s="4">
        <v>8.8999999999999996E-2</v>
      </c>
    </row>
    <row r="200" spans="1:15" s="4" customFormat="1">
      <c r="A200" s="5" t="s">
        <v>20</v>
      </c>
      <c r="B200" s="4" t="s">
        <v>4</v>
      </c>
      <c r="C200" s="4">
        <v>2019</v>
      </c>
      <c r="D200" s="4">
        <v>0.3926</v>
      </c>
      <c r="E200" s="4">
        <v>49078</v>
      </c>
      <c r="F200" s="4">
        <v>0.17300000000000001</v>
      </c>
      <c r="G200" s="4">
        <v>0.79400000000000004</v>
      </c>
      <c r="H200" s="4">
        <v>0.70399999999999996</v>
      </c>
      <c r="I200" s="4">
        <v>0.152</v>
      </c>
      <c r="J200" s="4">
        <v>9.1999999999999998E-2</v>
      </c>
      <c r="K200" s="4">
        <v>3.4000000000000002E-2</v>
      </c>
      <c r="L200" s="4">
        <v>0.85799999999999998</v>
      </c>
      <c r="M200" s="4">
        <f t="shared" si="24"/>
        <v>2.3E-2</v>
      </c>
      <c r="N200" s="4">
        <f t="shared" si="25"/>
        <v>4.2999999999999997E-2</v>
      </c>
      <c r="O200" s="4">
        <v>8.8999999999999996E-2</v>
      </c>
    </row>
    <row r="201" spans="1:15" s="4" customFormat="1">
      <c r="A201" s="5" t="s">
        <v>20</v>
      </c>
      <c r="B201" s="4" t="s">
        <v>5</v>
      </c>
      <c r="C201" s="4">
        <v>2019</v>
      </c>
      <c r="D201" s="4">
        <v>0.64600000000000002</v>
      </c>
      <c r="E201" s="4">
        <v>49078</v>
      </c>
      <c r="F201" s="4">
        <v>0.17300000000000001</v>
      </c>
      <c r="G201" s="4">
        <v>0.79400000000000004</v>
      </c>
      <c r="H201" s="4">
        <v>0.70399999999999996</v>
      </c>
      <c r="I201" s="4">
        <v>0.152</v>
      </c>
      <c r="J201" s="4">
        <v>9.1999999999999998E-2</v>
      </c>
      <c r="K201" s="4">
        <v>3.4000000000000002E-2</v>
      </c>
      <c r="L201" s="4">
        <v>0.85799999999999998</v>
      </c>
      <c r="M201" s="4">
        <f t="shared" si="24"/>
        <v>2.3E-2</v>
      </c>
      <c r="N201" s="4">
        <f t="shared" si="25"/>
        <v>4.2999999999999997E-2</v>
      </c>
      <c r="O201" s="4">
        <v>8.8999999999999996E-2</v>
      </c>
    </row>
    <row r="202" spans="1:15" s="4" customFormat="1">
      <c r="A202" s="5" t="s">
        <v>20</v>
      </c>
      <c r="B202" s="4" t="s">
        <v>7</v>
      </c>
      <c r="C202" s="4">
        <v>2019</v>
      </c>
      <c r="D202" s="4">
        <v>0.41115000000000002</v>
      </c>
      <c r="E202" s="4">
        <v>49078</v>
      </c>
      <c r="F202" s="4">
        <v>0.17300000000000001</v>
      </c>
      <c r="G202" s="4">
        <v>0.79400000000000004</v>
      </c>
      <c r="H202" s="4">
        <v>0.70399999999999996</v>
      </c>
      <c r="I202" s="4">
        <v>0.152</v>
      </c>
      <c r="J202" s="4">
        <v>9.1999999999999998E-2</v>
      </c>
      <c r="K202" s="4">
        <v>3.4000000000000002E-2</v>
      </c>
      <c r="L202" s="4">
        <v>0.85799999999999998</v>
      </c>
      <c r="M202" s="4">
        <f t="shared" si="24"/>
        <v>2.3E-2</v>
      </c>
      <c r="N202" s="4">
        <f t="shared" si="25"/>
        <v>4.2999999999999997E-2</v>
      </c>
      <c r="O202" s="4">
        <v>8.8999999999999996E-2</v>
      </c>
    </row>
    <row r="203" spans="1:15" s="4" customFormat="1">
      <c r="A203" s="5" t="s">
        <v>20</v>
      </c>
      <c r="B203" s="4" t="s">
        <v>6</v>
      </c>
      <c r="C203" s="4">
        <v>2019</v>
      </c>
      <c r="D203" s="4">
        <v>0.81820000000000004</v>
      </c>
      <c r="E203" s="4">
        <v>49078</v>
      </c>
      <c r="F203" s="4">
        <v>0.17300000000000001</v>
      </c>
      <c r="G203" s="4">
        <v>0.79400000000000004</v>
      </c>
      <c r="H203" s="4">
        <v>0.70399999999999996</v>
      </c>
      <c r="I203" s="4">
        <v>0.152</v>
      </c>
      <c r="J203" s="4">
        <v>9.1999999999999998E-2</v>
      </c>
      <c r="K203" s="4">
        <v>3.4000000000000002E-2</v>
      </c>
      <c r="L203" s="4">
        <v>0.85799999999999998</v>
      </c>
      <c r="M203" s="4">
        <f t="shared" si="24"/>
        <v>2.3E-2</v>
      </c>
      <c r="N203" s="4">
        <f t="shared" si="25"/>
        <v>4.2999999999999997E-2</v>
      </c>
      <c r="O203" s="4">
        <v>8.8999999999999996E-2</v>
      </c>
    </row>
    <row r="204" spans="1:15">
      <c r="A204" s="1" t="s">
        <v>21</v>
      </c>
      <c r="B204" t="s">
        <v>8</v>
      </c>
      <c r="C204">
        <v>2022</v>
      </c>
      <c r="D204">
        <v>0.35830000000000001</v>
      </c>
      <c r="E204">
        <v>60925</v>
      </c>
      <c r="F204">
        <v>0.128</v>
      </c>
      <c r="G204">
        <v>0.17199999999999999</v>
      </c>
      <c r="H204">
        <v>0.92100000000000004</v>
      </c>
      <c r="I204">
        <v>0.27300000000000002</v>
      </c>
      <c r="J204">
        <v>0.59499999999999997</v>
      </c>
      <c r="K204">
        <v>1.2E-2</v>
      </c>
      <c r="L204">
        <v>0.245</v>
      </c>
      <c r="M204">
        <f>0.018+0.001</f>
        <v>1.9E-2</v>
      </c>
      <c r="N204">
        <f>0.141+0.037</f>
        <v>0.17799999999999999</v>
      </c>
      <c r="O204">
        <v>0.10199999999999999</v>
      </c>
    </row>
    <row r="205" spans="1:15">
      <c r="A205" s="1" t="s">
        <v>21</v>
      </c>
      <c r="B205" t="s">
        <v>4</v>
      </c>
      <c r="C205">
        <v>2022</v>
      </c>
      <c r="D205">
        <v>0.31580000000000003</v>
      </c>
      <c r="E205">
        <v>60925</v>
      </c>
      <c r="F205">
        <v>0.128</v>
      </c>
      <c r="G205">
        <v>0.17199999999999999</v>
      </c>
      <c r="H205">
        <v>0.92100000000000004</v>
      </c>
      <c r="I205">
        <v>0.27300000000000002</v>
      </c>
      <c r="J205">
        <v>0.59499999999999997</v>
      </c>
      <c r="K205">
        <v>1.2E-2</v>
      </c>
      <c r="L205">
        <v>0.245</v>
      </c>
      <c r="M205">
        <f t="shared" ref="M205:M215" si="26">0.018+0.001</f>
        <v>1.9E-2</v>
      </c>
      <c r="N205">
        <f t="shared" ref="N205:N215" si="27">0.141+0.037</f>
        <v>0.17799999999999999</v>
      </c>
      <c r="O205">
        <v>0.10199999999999999</v>
      </c>
    </row>
    <row r="206" spans="1:15">
      <c r="A206" s="1" t="s">
        <v>21</v>
      </c>
      <c r="B206" t="s">
        <v>5</v>
      </c>
      <c r="C206">
        <v>2022</v>
      </c>
      <c r="D206">
        <v>0.54549999999999998</v>
      </c>
      <c r="E206">
        <v>60925</v>
      </c>
      <c r="F206">
        <v>0.128</v>
      </c>
      <c r="G206">
        <v>0.17199999999999999</v>
      </c>
      <c r="H206">
        <v>0.92100000000000004</v>
      </c>
      <c r="I206">
        <v>0.27300000000000002</v>
      </c>
      <c r="J206">
        <v>0.59499999999999997</v>
      </c>
      <c r="K206">
        <v>1.2E-2</v>
      </c>
      <c r="L206">
        <v>0.245</v>
      </c>
      <c r="M206">
        <f t="shared" si="26"/>
        <v>1.9E-2</v>
      </c>
      <c r="N206">
        <f t="shared" si="27"/>
        <v>0.17799999999999999</v>
      </c>
      <c r="O206">
        <v>0.10199999999999999</v>
      </c>
    </row>
    <row r="207" spans="1:15">
      <c r="A207" s="1" t="s">
        <v>21</v>
      </c>
      <c r="B207" t="s">
        <v>7</v>
      </c>
      <c r="C207">
        <v>2022</v>
      </c>
      <c r="D207">
        <v>0.2303</v>
      </c>
      <c r="E207">
        <v>60925</v>
      </c>
      <c r="F207">
        <v>0.128</v>
      </c>
      <c r="G207">
        <v>0.17199999999999999</v>
      </c>
      <c r="H207">
        <v>0.92100000000000004</v>
      </c>
      <c r="I207">
        <v>0.27300000000000002</v>
      </c>
      <c r="J207">
        <v>0.59499999999999997</v>
      </c>
      <c r="K207">
        <v>1.2E-2</v>
      </c>
      <c r="L207">
        <v>0.245</v>
      </c>
      <c r="M207">
        <f t="shared" si="26"/>
        <v>1.9E-2</v>
      </c>
      <c r="N207">
        <f t="shared" si="27"/>
        <v>0.17799999999999999</v>
      </c>
      <c r="O207">
        <v>0.10199999999999999</v>
      </c>
    </row>
    <row r="208" spans="1:15">
      <c r="A208" s="1" t="s">
        <v>21</v>
      </c>
      <c r="B208" t="s">
        <v>7</v>
      </c>
      <c r="C208">
        <v>2018</v>
      </c>
      <c r="D208">
        <v>0.26919999999999999</v>
      </c>
      <c r="E208">
        <v>60925</v>
      </c>
      <c r="F208">
        <v>0.128</v>
      </c>
      <c r="G208">
        <v>0.17199999999999999</v>
      </c>
      <c r="H208">
        <v>0.92100000000000004</v>
      </c>
      <c r="I208">
        <v>0.27300000000000002</v>
      </c>
      <c r="J208">
        <v>0.59499999999999997</v>
      </c>
      <c r="K208">
        <v>1.2E-2</v>
      </c>
      <c r="L208">
        <v>0.245</v>
      </c>
      <c r="M208">
        <f t="shared" si="26"/>
        <v>1.9E-2</v>
      </c>
      <c r="N208">
        <f t="shared" si="27"/>
        <v>0.17799999999999999</v>
      </c>
      <c r="O208">
        <v>0.10199999999999999</v>
      </c>
    </row>
    <row r="209" spans="1:15">
      <c r="A209" s="1" t="s">
        <v>21</v>
      </c>
      <c r="B209" t="s">
        <v>4</v>
      </c>
      <c r="C209">
        <v>2018</v>
      </c>
      <c r="D209">
        <v>0.25</v>
      </c>
      <c r="E209">
        <v>60925</v>
      </c>
      <c r="F209">
        <v>0.128</v>
      </c>
      <c r="G209">
        <v>0.17199999999999999</v>
      </c>
      <c r="H209">
        <v>0.92100000000000004</v>
      </c>
      <c r="I209">
        <v>0.27300000000000002</v>
      </c>
      <c r="J209">
        <v>0.59499999999999997</v>
      </c>
      <c r="K209">
        <v>1.2E-2</v>
      </c>
      <c r="L209">
        <v>0.245</v>
      </c>
      <c r="M209">
        <f t="shared" si="26"/>
        <v>1.9E-2</v>
      </c>
      <c r="N209">
        <f t="shared" si="27"/>
        <v>0.17799999999999999</v>
      </c>
      <c r="O209">
        <v>0.10199999999999999</v>
      </c>
    </row>
    <row r="210" spans="1:15">
      <c r="A210" s="1" t="s">
        <v>21</v>
      </c>
      <c r="B210" t="s">
        <v>5</v>
      </c>
      <c r="C210">
        <v>2018</v>
      </c>
      <c r="D210">
        <v>0.52439999999999998</v>
      </c>
      <c r="E210">
        <v>60925</v>
      </c>
      <c r="F210">
        <v>0.128</v>
      </c>
      <c r="G210">
        <v>0.17199999999999999</v>
      </c>
      <c r="H210">
        <v>0.92100000000000004</v>
      </c>
      <c r="I210">
        <v>0.27300000000000002</v>
      </c>
      <c r="J210">
        <v>0.59499999999999997</v>
      </c>
      <c r="K210">
        <v>1.2E-2</v>
      </c>
      <c r="L210">
        <v>0.245</v>
      </c>
      <c r="M210">
        <f t="shared" si="26"/>
        <v>1.9E-2</v>
      </c>
      <c r="N210">
        <f t="shared" si="27"/>
        <v>0.17799999999999999</v>
      </c>
      <c r="O210">
        <v>0.10199999999999999</v>
      </c>
    </row>
    <row r="211" spans="1:15">
      <c r="A211" s="1" t="s">
        <v>21</v>
      </c>
      <c r="B211" t="s">
        <v>8</v>
      </c>
      <c r="C211">
        <v>2018</v>
      </c>
      <c r="D211">
        <v>0.3861</v>
      </c>
      <c r="E211">
        <v>60925</v>
      </c>
      <c r="F211">
        <v>0.128</v>
      </c>
      <c r="G211">
        <v>0.17199999999999999</v>
      </c>
      <c r="H211">
        <v>0.92100000000000004</v>
      </c>
      <c r="I211">
        <v>0.27300000000000002</v>
      </c>
      <c r="J211">
        <v>0.59499999999999997</v>
      </c>
      <c r="K211">
        <v>1.2E-2</v>
      </c>
      <c r="L211">
        <v>0.245</v>
      </c>
      <c r="M211">
        <f t="shared" si="26"/>
        <v>1.9E-2</v>
      </c>
      <c r="N211">
        <f t="shared" si="27"/>
        <v>0.17799999999999999</v>
      </c>
      <c r="O211">
        <v>0.10199999999999999</v>
      </c>
    </row>
    <row r="212" spans="1:15">
      <c r="A212" s="1" t="s">
        <v>21</v>
      </c>
      <c r="B212" t="s">
        <v>8</v>
      </c>
      <c r="C212">
        <v>2019</v>
      </c>
      <c r="D212">
        <v>0.40439999999999998</v>
      </c>
      <c r="E212">
        <v>60925</v>
      </c>
      <c r="F212">
        <v>0.128</v>
      </c>
      <c r="G212">
        <v>0.17199999999999999</v>
      </c>
      <c r="H212">
        <v>0.92100000000000004</v>
      </c>
      <c r="I212">
        <v>0.27300000000000002</v>
      </c>
      <c r="J212">
        <v>0.59499999999999997</v>
      </c>
      <c r="K212">
        <v>1.2E-2</v>
      </c>
      <c r="L212">
        <v>0.245</v>
      </c>
      <c r="M212">
        <f t="shared" si="26"/>
        <v>1.9E-2</v>
      </c>
      <c r="N212">
        <f t="shared" si="27"/>
        <v>0.17799999999999999</v>
      </c>
      <c r="O212">
        <v>0.10199999999999999</v>
      </c>
    </row>
    <row r="213" spans="1:15">
      <c r="A213" s="1" t="s">
        <v>21</v>
      </c>
      <c r="B213" t="s">
        <v>4</v>
      </c>
      <c r="C213">
        <v>2019</v>
      </c>
      <c r="D213">
        <v>0.25</v>
      </c>
      <c r="E213">
        <v>60925</v>
      </c>
      <c r="F213">
        <v>0.128</v>
      </c>
      <c r="G213">
        <v>0.17199999999999999</v>
      </c>
      <c r="H213">
        <v>0.92100000000000004</v>
      </c>
      <c r="I213">
        <v>0.27300000000000002</v>
      </c>
      <c r="J213">
        <v>0.59499999999999997</v>
      </c>
      <c r="K213">
        <v>1.2E-2</v>
      </c>
      <c r="L213">
        <v>0.245</v>
      </c>
      <c r="M213">
        <f t="shared" si="26"/>
        <v>1.9E-2</v>
      </c>
      <c r="N213">
        <f t="shared" si="27"/>
        <v>0.17799999999999999</v>
      </c>
      <c r="O213">
        <v>0.10199999999999999</v>
      </c>
    </row>
    <row r="214" spans="1:15">
      <c r="A214" s="1" t="s">
        <v>21</v>
      </c>
      <c r="B214" t="s">
        <v>5</v>
      </c>
      <c r="C214">
        <v>2019</v>
      </c>
      <c r="D214">
        <v>0.5484</v>
      </c>
      <c r="E214">
        <v>60925</v>
      </c>
      <c r="F214">
        <v>0.128</v>
      </c>
      <c r="G214">
        <v>0.17199999999999999</v>
      </c>
      <c r="H214">
        <v>0.92100000000000004</v>
      </c>
      <c r="I214">
        <v>0.27300000000000002</v>
      </c>
      <c r="J214">
        <v>0.59499999999999997</v>
      </c>
      <c r="K214">
        <v>1.2E-2</v>
      </c>
      <c r="L214">
        <v>0.245</v>
      </c>
      <c r="M214">
        <f t="shared" si="26"/>
        <v>1.9E-2</v>
      </c>
      <c r="N214">
        <f t="shared" si="27"/>
        <v>0.17799999999999999</v>
      </c>
      <c r="O214">
        <v>0.10199999999999999</v>
      </c>
    </row>
    <row r="215" spans="1:15">
      <c r="A215" s="1" t="s">
        <v>21</v>
      </c>
      <c r="B215" t="s">
        <v>7</v>
      </c>
      <c r="C215">
        <v>2019</v>
      </c>
      <c r="D215">
        <v>0.44835000000000003</v>
      </c>
      <c r="E215">
        <v>60925</v>
      </c>
      <c r="F215">
        <v>0.128</v>
      </c>
      <c r="G215">
        <v>0.17199999999999999</v>
      </c>
      <c r="H215">
        <v>0.92100000000000004</v>
      </c>
      <c r="I215">
        <v>0.27300000000000002</v>
      </c>
      <c r="J215">
        <v>0.59499999999999997</v>
      </c>
      <c r="K215">
        <v>1.2E-2</v>
      </c>
      <c r="L215">
        <v>0.245</v>
      </c>
      <c r="M215">
        <f t="shared" si="26"/>
        <v>1.9E-2</v>
      </c>
      <c r="N215">
        <f t="shared" si="27"/>
        <v>0.17799999999999999</v>
      </c>
      <c r="O215">
        <v>0.10199999999999999</v>
      </c>
    </row>
    <row r="216" spans="1:15" s="4" customFormat="1">
      <c r="A216" s="5" t="s">
        <v>22</v>
      </c>
      <c r="B216" s="4" t="s">
        <v>8</v>
      </c>
      <c r="C216" s="4">
        <v>2022</v>
      </c>
      <c r="D216" s="4">
        <v>0.30859999999999999</v>
      </c>
      <c r="E216" s="4">
        <v>58824</v>
      </c>
      <c r="F216" s="4">
        <v>0.185</v>
      </c>
      <c r="G216" s="4">
        <v>0.44299999999999995</v>
      </c>
      <c r="H216" s="4">
        <v>0.75900000000000001</v>
      </c>
      <c r="I216" s="4">
        <v>0.17599999999999999</v>
      </c>
      <c r="J216" s="4">
        <v>0.311</v>
      </c>
      <c r="K216" s="4">
        <v>6.3E-2</v>
      </c>
      <c r="L216" s="4">
        <v>0.56100000000000005</v>
      </c>
      <c r="M216" s="4">
        <f>0.003+0.056</f>
        <v>5.9000000000000004E-2</v>
      </c>
      <c r="N216" s="4">
        <f>0.034+0.028</f>
        <v>6.2E-2</v>
      </c>
      <c r="O216" s="4">
        <v>9.6000000000000002E-2</v>
      </c>
    </row>
    <row r="217" spans="1:15" s="4" customFormat="1">
      <c r="A217" s="5" t="s">
        <v>22</v>
      </c>
      <c r="B217" s="4" t="s">
        <v>3</v>
      </c>
      <c r="C217" s="4">
        <v>2022</v>
      </c>
      <c r="D217" s="4">
        <v>0.21609999999999999</v>
      </c>
      <c r="E217" s="4">
        <v>58824</v>
      </c>
      <c r="F217" s="4">
        <v>0.185</v>
      </c>
      <c r="G217" s="4">
        <v>0.44299999999999995</v>
      </c>
      <c r="H217" s="4">
        <v>0.75900000000000001</v>
      </c>
      <c r="I217" s="4">
        <v>0.17599999999999999</v>
      </c>
      <c r="J217" s="4">
        <v>0.311</v>
      </c>
      <c r="K217" s="4">
        <v>6.3E-2</v>
      </c>
      <c r="L217" s="4">
        <v>0.56100000000000005</v>
      </c>
      <c r="M217" s="4">
        <f t="shared" ref="M217:M233" si="28">0.003+0.056</f>
        <v>5.9000000000000004E-2</v>
      </c>
      <c r="N217" s="4">
        <f t="shared" ref="N217:N233" si="29">0.034+0.028</f>
        <v>6.2E-2</v>
      </c>
      <c r="O217" s="4">
        <v>9.6000000000000002E-2</v>
      </c>
    </row>
    <row r="218" spans="1:15" s="4" customFormat="1">
      <c r="A218" s="5" t="s">
        <v>22</v>
      </c>
      <c r="B218" s="4" t="s">
        <v>4</v>
      </c>
      <c r="C218" s="4">
        <v>2022</v>
      </c>
      <c r="D218" s="4">
        <v>0.2712</v>
      </c>
      <c r="E218" s="4">
        <v>58824</v>
      </c>
      <c r="F218" s="4">
        <v>0.185</v>
      </c>
      <c r="G218" s="4">
        <v>0.44299999999999995</v>
      </c>
      <c r="H218" s="4">
        <v>0.75900000000000001</v>
      </c>
      <c r="I218" s="4">
        <v>0.17599999999999999</v>
      </c>
      <c r="J218" s="4">
        <v>0.311</v>
      </c>
      <c r="K218" s="4">
        <v>6.3E-2</v>
      </c>
      <c r="L218" s="4">
        <v>0.56100000000000005</v>
      </c>
      <c r="M218" s="4">
        <f t="shared" si="28"/>
        <v>5.9000000000000004E-2</v>
      </c>
      <c r="N218" s="4">
        <f t="shared" si="29"/>
        <v>6.2E-2</v>
      </c>
      <c r="O218" s="4">
        <v>9.6000000000000002E-2</v>
      </c>
    </row>
    <row r="219" spans="1:15" s="4" customFormat="1">
      <c r="A219" s="5" t="s">
        <v>22</v>
      </c>
      <c r="B219" s="4" t="s">
        <v>5</v>
      </c>
      <c r="C219" s="4">
        <v>2022</v>
      </c>
      <c r="D219" s="4">
        <v>0.40179999999999999</v>
      </c>
      <c r="E219" s="4">
        <v>58824</v>
      </c>
      <c r="F219" s="4">
        <v>0.185</v>
      </c>
      <c r="G219" s="4">
        <v>0.44299999999999995</v>
      </c>
      <c r="H219" s="4">
        <v>0.75900000000000001</v>
      </c>
      <c r="I219" s="4">
        <v>0.17599999999999999</v>
      </c>
      <c r="J219" s="4">
        <v>0.311</v>
      </c>
      <c r="K219" s="4">
        <v>6.3E-2</v>
      </c>
      <c r="L219" s="4">
        <v>0.56100000000000005</v>
      </c>
      <c r="M219" s="4">
        <f t="shared" si="28"/>
        <v>5.9000000000000004E-2</v>
      </c>
      <c r="N219" s="4">
        <f t="shared" si="29"/>
        <v>6.2E-2</v>
      </c>
      <c r="O219" s="4">
        <v>9.6000000000000002E-2</v>
      </c>
    </row>
    <row r="220" spans="1:15" s="4" customFormat="1">
      <c r="A220" s="5" t="s">
        <v>22</v>
      </c>
      <c r="B220" s="4" t="s">
        <v>6</v>
      </c>
      <c r="C220" s="4">
        <v>2022</v>
      </c>
      <c r="D220" s="4">
        <v>0.47910000000000003</v>
      </c>
      <c r="E220" s="4">
        <v>58824</v>
      </c>
      <c r="F220" s="4">
        <v>0.185</v>
      </c>
      <c r="G220" s="4">
        <v>0.44299999999999995</v>
      </c>
      <c r="H220" s="4">
        <v>0.75900000000000001</v>
      </c>
      <c r="I220" s="4">
        <v>0.17599999999999999</v>
      </c>
      <c r="J220" s="4">
        <v>0.311</v>
      </c>
      <c r="K220" s="4">
        <v>6.3E-2</v>
      </c>
      <c r="L220" s="4">
        <v>0.56100000000000005</v>
      </c>
      <c r="M220" s="4">
        <f t="shared" si="28"/>
        <v>5.9000000000000004E-2</v>
      </c>
      <c r="N220" s="4">
        <f t="shared" si="29"/>
        <v>6.2E-2</v>
      </c>
      <c r="O220" s="4">
        <v>9.6000000000000002E-2</v>
      </c>
    </row>
    <row r="221" spans="1:15" s="4" customFormat="1">
      <c r="A221" s="5" t="s">
        <v>22</v>
      </c>
      <c r="B221" s="4" t="s">
        <v>7</v>
      </c>
      <c r="C221" s="4">
        <v>2022</v>
      </c>
      <c r="D221" s="4">
        <v>0.35775000000000001</v>
      </c>
      <c r="E221" s="4">
        <v>58824</v>
      </c>
      <c r="F221" s="4">
        <v>0.185</v>
      </c>
      <c r="G221" s="4">
        <v>0.44299999999999995</v>
      </c>
      <c r="H221" s="4">
        <v>0.75900000000000001</v>
      </c>
      <c r="I221" s="4">
        <v>0.17599999999999999</v>
      </c>
      <c r="J221" s="4">
        <v>0.311</v>
      </c>
      <c r="K221" s="4">
        <v>6.3E-2</v>
      </c>
      <c r="L221" s="4">
        <v>0.56100000000000005</v>
      </c>
      <c r="M221" s="4">
        <f t="shared" si="28"/>
        <v>5.9000000000000004E-2</v>
      </c>
      <c r="N221" s="4">
        <f t="shared" si="29"/>
        <v>6.2E-2</v>
      </c>
      <c r="O221" s="4">
        <v>9.6000000000000002E-2</v>
      </c>
    </row>
    <row r="222" spans="1:15" s="4" customFormat="1">
      <c r="A222" s="5" t="s">
        <v>22</v>
      </c>
      <c r="B222" s="4" t="s">
        <v>6</v>
      </c>
      <c r="C222" s="4">
        <v>2018</v>
      </c>
      <c r="D222" s="4">
        <v>0.57557000000000003</v>
      </c>
      <c r="E222" s="4">
        <v>58824</v>
      </c>
      <c r="F222" s="4">
        <v>0.185</v>
      </c>
      <c r="G222" s="4">
        <v>0.44299999999999995</v>
      </c>
      <c r="H222" s="4">
        <v>0.75900000000000001</v>
      </c>
      <c r="I222" s="4">
        <v>0.17599999999999999</v>
      </c>
      <c r="J222" s="4">
        <v>0.311</v>
      </c>
      <c r="K222" s="4">
        <v>6.3E-2</v>
      </c>
      <c r="L222" s="4">
        <v>0.56100000000000005</v>
      </c>
      <c r="M222" s="4">
        <f t="shared" si="28"/>
        <v>5.9000000000000004E-2</v>
      </c>
      <c r="N222" s="4">
        <f t="shared" si="29"/>
        <v>6.2E-2</v>
      </c>
      <c r="O222" s="4">
        <v>9.6000000000000002E-2</v>
      </c>
    </row>
    <row r="223" spans="1:15" s="4" customFormat="1">
      <c r="A223" s="5" t="s">
        <v>22</v>
      </c>
      <c r="B223" s="4" t="s">
        <v>7</v>
      </c>
      <c r="C223" s="4">
        <v>2018</v>
      </c>
      <c r="D223" s="4">
        <v>0.39510000000000001</v>
      </c>
      <c r="E223" s="4">
        <v>58824</v>
      </c>
      <c r="F223" s="4">
        <v>0.185</v>
      </c>
      <c r="G223" s="4">
        <v>0.44299999999999995</v>
      </c>
      <c r="H223" s="4">
        <v>0.75900000000000001</v>
      </c>
      <c r="I223" s="4">
        <v>0.17599999999999999</v>
      </c>
      <c r="J223" s="4">
        <v>0.311</v>
      </c>
      <c r="K223" s="4">
        <v>6.3E-2</v>
      </c>
      <c r="L223" s="4">
        <v>0.56100000000000005</v>
      </c>
      <c r="M223" s="4">
        <f t="shared" si="28"/>
        <v>5.9000000000000004E-2</v>
      </c>
      <c r="N223" s="4">
        <f t="shared" si="29"/>
        <v>6.2E-2</v>
      </c>
      <c r="O223" s="4">
        <v>9.6000000000000002E-2</v>
      </c>
    </row>
    <row r="224" spans="1:15" s="4" customFormat="1">
      <c r="A224" s="5" t="s">
        <v>22</v>
      </c>
      <c r="B224" s="4" t="s">
        <v>3</v>
      </c>
      <c r="C224" s="4">
        <v>2018</v>
      </c>
      <c r="D224" s="4">
        <v>0.28010000000000002</v>
      </c>
      <c r="E224" s="4">
        <v>58824</v>
      </c>
      <c r="F224" s="4">
        <v>0.185</v>
      </c>
      <c r="G224" s="4">
        <v>0.44299999999999995</v>
      </c>
      <c r="H224" s="4">
        <v>0.75900000000000001</v>
      </c>
      <c r="I224" s="4">
        <v>0.17599999999999999</v>
      </c>
      <c r="J224" s="4">
        <v>0.311</v>
      </c>
      <c r="K224" s="4">
        <v>6.3E-2</v>
      </c>
      <c r="L224" s="4">
        <v>0.56100000000000005</v>
      </c>
      <c r="M224" s="4">
        <f t="shared" si="28"/>
        <v>5.9000000000000004E-2</v>
      </c>
      <c r="N224" s="4">
        <f t="shared" si="29"/>
        <v>6.2E-2</v>
      </c>
      <c r="O224" s="4">
        <v>9.6000000000000002E-2</v>
      </c>
    </row>
    <row r="225" spans="1:15" s="4" customFormat="1">
      <c r="A225" s="5" t="s">
        <v>22</v>
      </c>
      <c r="B225" s="4" t="s">
        <v>4</v>
      </c>
      <c r="C225" s="4">
        <v>2018</v>
      </c>
      <c r="D225" s="4">
        <v>0.35639999999999999</v>
      </c>
      <c r="E225" s="4">
        <v>58824</v>
      </c>
      <c r="F225" s="4">
        <v>0.185</v>
      </c>
      <c r="G225" s="4">
        <v>0.44299999999999995</v>
      </c>
      <c r="H225" s="4">
        <v>0.75900000000000001</v>
      </c>
      <c r="I225" s="4">
        <v>0.17599999999999999</v>
      </c>
      <c r="J225" s="4">
        <v>0.311</v>
      </c>
      <c r="K225" s="4">
        <v>6.3E-2</v>
      </c>
      <c r="L225" s="4">
        <v>0.56100000000000005</v>
      </c>
      <c r="M225" s="4">
        <f t="shared" si="28"/>
        <v>5.9000000000000004E-2</v>
      </c>
      <c r="N225" s="4">
        <f t="shared" si="29"/>
        <v>6.2E-2</v>
      </c>
      <c r="O225" s="4">
        <v>9.6000000000000002E-2</v>
      </c>
    </row>
    <row r="226" spans="1:15" s="4" customFormat="1">
      <c r="A226" s="5" t="s">
        <v>22</v>
      </c>
      <c r="B226" s="4" t="s">
        <v>5</v>
      </c>
      <c r="C226" s="4">
        <v>2018</v>
      </c>
      <c r="D226" s="4">
        <v>0.51490000000000002</v>
      </c>
      <c r="E226" s="4">
        <v>58824</v>
      </c>
      <c r="F226" s="4">
        <v>0.185</v>
      </c>
      <c r="G226" s="4">
        <v>0.44299999999999995</v>
      </c>
      <c r="H226" s="4">
        <v>0.75900000000000001</v>
      </c>
      <c r="I226" s="4">
        <v>0.17599999999999999</v>
      </c>
      <c r="J226" s="4">
        <v>0.311</v>
      </c>
      <c r="K226" s="4">
        <v>6.3E-2</v>
      </c>
      <c r="L226" s="4">
        <v>0.56100000000000005</v>
      </c>
      <c r="M226" s="4">
        <f t="shared" si="28"/>
        <v>5.9000000000000004E-2</v>
      </c>
      <c r="N226" s="4">
        <f t="shared" si="29"/>
        <v>6.2E-2</v>
      </c>
      <c r="O226" s="4">
        <v>9.6000000000000002E-2</v>
      </c>
    </row>
    <row r="227" spans="1:15" s="4" customFormat="1">
      <c r="A227" s="5" t="s">
        <v>22</v>
      </c>
      <c r="B227" s="4" t="s">
        <v>8</v>
      </c>
      <c r="C227" s="4">
        <v>2018</v>
      </c>
      <c r="D227" s="4">
        <v>0.39750000000000002</v>
      </c>
      <c r="E227" s="4">
        <v>58824</v>
      </c>
      <c r="F227" s="4">
        <v>0.185</v>
      </c>
      <c r="G227" s="4">
        <v>0.44299999999999995</v>
      </c>
      <c r="H227" s="4">
        <v>0.75900000000000001</v>
      </c>
      <c r="I227" s="4">
        <v>0.17599999999999999</v>
      </c>
      <c r="J227" s="4">
        <v>0.311</v>
      </c>
      <c r="K227" s="4">
        <v>6.3E-2</v>
      </c>
      <c r="L227" s="4">
        <v>0.56100000000000005</v>
      </c>
      <c r="M227" s="4">
        <f t="shared" si="28"/>
        <v>5.9000000000000004E-2</v>
      </c>
      <c r="N227" s="4">
        <f t="shared" si="29"/>
        <v>6.2E-2</v>
      </c>
      <c r="O227" s="4">
        <v>9.6000000000000002E-2</v>
      </c>
    </row>
    <row r="228" spans="1:15" s="4" customFormat="1">
      <c r="A228" s="5" t="s">
        <v>22</v>
      </c>
      <c r="B228" s="4" t="s">
        <v>8</v>
      </c>
      <c r="C228" s="4">
        <v>2019</v>
      </c>
      <c r="D228" s="4">
        <v>0.41839999999999999</v>
      </c>
      <c r="E228" s="4">
        <v>58824</v>
      </c>
      <c r="F228" s="4">
        <v>0.185</v>
      </c>
      <c r="G228" s="4">
        <v>0.44299999999999995</v>
      </c>
      <c r="H228" s="4">
        <v>0.75900000000000001</v>
      </c>
      <c r="I228" s="4">
        <v>0.17599999999999999</v>
      </c>
      <c r="J228" s="4">
        <v>0.311</v>
      </c>
      <c r="K228" s="4">
        <v>6.3E-2</v>
      </c>
      <c r="L228" s="4">
        <v>0.56100000000000005</v>
      </c>
      <c r="M228" s="4">
        <f t="shared" si="28"/>
        <v>5.9000000000000004E-2</v>
      </c>
      <c r="N228" s="4">
        <f t="shared" si="29"/>
        <v>6.2E-2</v>
      </c>
      <c r="O228" s="4">
        <v>9.6000000000000002E-2</v>
      </c>
    </row>
    <row r="229" spans="1:15" s="4" customFormat="1">
      <c r="A229" s="5" t="s">
        <v>22</v>
      </c>
      <c r="B229" s="4" t="s">
        <v>3</v>
      </c>
      <c r="C229" s="4">
        <v>2019</v>
      </c>
      <c r="D229" s="4">
        <v>0.26829999999999998</v>
      </c>
      <c r="E229" s="4">
        <v>58824</v>
      </c>
      <c r="F229" s="4">
        <v>0.185</v>
      </c>
      <c r="G229" s="4">
        <v>0.44299999999999995</v>
      </c>
      <c r="H229" s="4">
        <v>0.75900000000000001</v>
      </c>
      <c r="I229" s="4">
        <v>0.17599999999999999</v>
      </c>
      <c r="J229" s="4">
        <v>0.311</v>
      </c>
      <c r="K229" s="4">
        <v>6.3E-2</v>
      </c>
      <c r="L229" s="4">
        <v>0.56100000000000005</v>
      </c>
      <c r="M229" s="4">
        <f t="shared" si="28"/>
        <v>5.9000000000000004E-2</v>
      </c>
      <c r="N229" s="4">
        <f t="shared" si="29"/>
        <v>6.2E-2</v>
      </c>
      <c r="O229" s="4">
        <v>9.6000000000000002E-2</v>
      </c>
    </row>
    <row r="230" spans="1:15" s="4" customFormat="1">
      <c r="A230" s="5" t="s">
        <v>22</v>
      </c>
      <c r="B230" s="4" t="s">
        <v>4</v>
      </c>
      <c r="C230" s="4">
        <v>2019</v>
      </c>
      <c r="D230" s="4">
        <v>0.39050000000000001</v>
      </c>
      <c r="E230" s="4">
        <v>58824</v>
      </c>
      <c r="F230" s="4">
        <v>0.185</v>
      </c>
      <c r="G230" s="4">
        <v>0.44299999999999995</v>
      </c>
      <c r="H230" s="4">
        <v>0.75900000000000001</v>
      </c>
      <c r="I230" s="4">
        <v>0.17599999999999999</v>
      </c>
      <c r="J230" s="4">
        <v>0.311</v>
      </c>
      <c r="K230" s="4">
        <v>6.3E-2</v>
      </c>
      <c r="L230" s="4">
        <v>0.56100000000000005</v>
      </c>
      <c r="M230" s="4">
        <f t="shared" si="28"/>
        <v>5.9000000000000004E-2</v>
      </c>
      <c r="N230" s="4">
        <f t="shared" si="29"/>
        <v>6.2E-2</v>
      </c>
      <c r="O230" s="4">
        <v>9.6000000000000002E-2</v>
      </c>
    </row>
    <row r="231" spans="1:15" s="4" customFormat="1">
      <c r="A231" s="5" t="s">
        <v>22</v>
      </c>
      <c r="B231" s="4" t="s">
        <v>5</v>
      </c>
      <c r="C231" s="4">
        <v>2019</v>
      </c>
      <c r="D231" s="4">
        <v>0.49590000000000001</v>
      </c>
      <c r="E231" s="4">
        <v>58824</v>
      </c>
      <c r="F231" s="4">
        <v>0.185</v>
      </c>
      <c r="G231" s="4">
        <v>0.44299999999999995</v>
      </c>
      <c r="H231" s="4">
        <v>0.75900000000000001</v>
      </c>
      <c r="I231" s="4">
        <v>0.17599999999999999</v>
      </c>
      <c r="J231" s="4">
        <v>0.311</v>
      </c>
      <c r="K231" s="4">
        <v>6.3E-2</v>
      </c>
      <c r="L231" s="4">
        <v>0.56100000000000005</v>
      </c>
      <c r="M231" s="4">
        <f t="shared" si="28"/>
        <v>5.9000000000000004E-2</v>
      </c>
      <c r="N231" s="4">
        <f t="shared" si="29"/>
        <v>6.2E-2</v>
      </c>
      <c r="O231" s="4">
        <v>9.6000000000000002E-2</v>
      </c>
    </row>
    <row r="232" spans="1:15" s="4" customFormat="1">
      <c r="A232" s="5" t="s">
        <v>22</v>
      </c>
      <c r="B232" s="4" t="s">
        <v>7</v>
      </c>
      <c r="C232" s="4">
        <v>2019</v>
      </c>
      <c r="D232" s="4">
        <v>0.44145000000000001</v>
      </c>
      <c r="E232" s="4">
        <v>58824</v>
      </c>
      <c r="F232" s="4">
        <v>0.185</v>
      </c>
      <c r="G232" s="4">
        <v>0.44299999999999995</v>
      </c>
      <c r="H232" s="4">
        <v>0.75900000000000001</v>
      </c>
      <c r="I232" s="4">
        <v>0.17599999999999999</v>
      </c>
      <c r="J232" s="4">
        <v>0.311</v>
      </c>
      <c r="K232" s="4">
        <v>6.3E-2</v>
      </c>
      <c r="L232" s="4">
        <v>0.56100000000000005</v>
      </c>
      <c r="M232" s="4">
        <f t="shared" si="28"/>
        <v>5.9000000000000004E-2</v>
      </c>
      <c r="N232" s="4">
        <f t="shared" si="29"/>
        <v>6.2E-2</v>
      </c>
      <c r="O232" s="4">
        <v>9.6000000000000002E-2</v>
      </c>
    </row>
    <row r="233" spans="1:15" s="4" customFormat="1">
      <c r="A233" s="5" t="s">
        <v>22</v>
      </c>
      <c r="B233" s="4" t="s">
        <v>6</v>
      </c>
      <c r="C233" s="4">
        <v>2019</v>
      </c>
      <c r="D233" s="4">
        <v>0.52827000000000002</v>
      </c>
      <c r="E233" s="4">
        <v>58824</v>
      </c>
      <c r="F233" s="4">
        <v>0.185</v>
      </c>
      <c r="G233" s="4">
        <v>0.44299999999999995</v>
      </c>
      <c r="H233" s="4">
        <v>0.75900000000000001</v>
      </c>
      <c r="I233" s="4">
        <v>0.17599999999999999</v>
      </c>
      <c r="J233" s="4">
        <v>0.311</v>
      </c>
      <c r="K233" s="4">
        <v>6.3E-2</v>
      </c>
      <c r="L233" s="4">
        <v>0.56100000000000005</v>
      </c>
      <c r="M233" s="4">
        <f t="shared" si="28"/>
        <v>5.9000000000000004E-2</v>
      </c>
      <c r="N233" s="4">
        <f t="shared" si="29"/>
        <v>6.2E-2</v>
      </c>
      <c r="O233" s="4">
        <v>9.6000000000000002E-2</v>
      </c>
    </row>
    <row r="234" spans="1:15">
      <c r="A234" s="1" t="s">
        <v>23</v>
      </c>
      <c r="B234" t="s">
        <v>8</v>
      </c>
      <c r="C234">
        <v>2022</v>
      </c>
      <c r="D234">
        <v>0.36709999999999998</v>
      </c>
      <c r="E234">
        <v>63267</v>
      </c>
      <c r="F234">
        <v>0.17699999999999999</v>
      </c>
      <c r="G234">
        <v>0.41499999999999998</v>
      </c>
      <c r="H234">
        <v>0.73599999999999999</v>
      </c>
      <c r="I234">
        <v>0.14299999999999999</v>
      </c>
      <c r="J234">
        <v>0.3</v>
      </c>
      <c r="K234">
        <v>7.3999999999999996E-2</v>
      </c>
      <c r="L234">
        <v>0.56599999999999995</v>
      </c>
      <c r="M234">
        <f>0.044+0.04</f>
        <v>8.3999999999999991E-2</v>
      </c>
      <c r="N234">
        <f>0.032+0.039</f>
        <v>7.1000000000000008E-2</v>
      </c>
      <c r="O234">
        <v>8.8999999999999996E-2</v>
      </c>
    </row>
    <row r="235" spans="1:15">
      <c r="A235" s="1" t="s">
        <v>23</v>
      </c>
      <c r="B235" t="s">
        <v>3</v>
      </c>
      <c r="C235">
        <v>2022</v>
      </c>
      <c r="D235">
        <v>0.31080000000000002</v>
      </c>
      <c r="E235">
        <v>63267</v>
      </c>
      <c r="F235">
        <v>0.17699999999999999</v>
      </c>
      <c r="G235">
        <v>0.41499999999999998</v>
      </c>
      <c r="H235">
        <v>0.73599999999999999</v>
      </c>
      <c r="I235">
        <v>0.14299999999999999</v>
      </c>
      <c r="J235">
        <v>0.3</v>
      </c>
      <c r="K235">
        <v>7.3999999999999996E-2</v>
      </c>
      <c r="L235">
        <v>0.56599999999999995</v>
      </c>
      <c r="M235">
        <f t="shared" ref="M235:M251" si="30">0.044+0.04</f>
        <v>8.3999999999999991E-2</v>
      </c>
      <c r="N235">
        <f t="shared" ref="N235:N251" si="31">0.032+0.039</f>
        <v>7.1000000000000008E-2</v>
      </c>
      <c r="O235">
        <v>8.8999999999999996E-2</v>
      </c>
    </row>
    <row r="236" spans="1:15">
      <c r="A236" s="1" t="s">
        <v>23</v>
      </c>
      <c r="B236" t="s">
        <v>4</v>
      </c>
      <c r="C236">
        <v>2022</v>
      </c>
      <c r="D236">
        <v>0.32229999999999998</v>
      </c>
      <c r="E236">
        <v>63267</v>
      </c>
      <c r="F236">
        <v>0.17699999999999999</v>
      </c>
      <c r="G236">
        <v>0.41499999999999998</v>
      </c>
      <c r="H236">
        <v>0.73599999999999999</v>
      </c>
      <c r="I236">
        <v>0.14299999999999999</v>
      </c>
      <c r="J236">
        <v>0.3</v>
      </c>
      <c r="K236">
        <v>7.3999999999999996E-2</v>
      </c>
      <c r="L236">
        <v>0.56599999999999995</v>
      </c>
      <c r="M236">
        <f t="shared" si="30"/>
        <v>8.3999999999999991E-2</v>
      </c>
      <c r="N236">
        <f t="shared" si="31"/>
        <v>7.1000000000000008E-2</v>
      </c>
      <c r="O236">
        <v>8.8999999999999996E-2</v>
      </c>
    </row>
    <row r="237" spans="1:15">
      <c r="A237" s="1" t="s">
        <v>23</v>
      </c>
      <c r="B237" t="s">
        <v>5</v>
      </c>
      <c r="C237">
        <v>2022</v>
      </c>
      <c r="D237">
        <v>0.53310000000000002</v>
      </c>
      <c r="E237">
        <v>63267</v>
      </c>
      <c r="F237">
        <v>0.17699999999999999</v>
      </c>
      <c r="G237">
        <v>0.41499999999999998</v>
      </c>
      <c r="H237">
        <v>0.73599999999999999</v>
      </c>
      <c r="I237">
        <v>0.14299999999999999</v>
      </c>
      <c r="J237">
        <v>0.3</v>
      </c>
      <c r="K237">
        <v>7.3999999999999996E-2</v>
      </c>
      <c r="L237">
        <v>0.56599999999999995</v>
      </c>
      <c r="M237">
        <f t="shared" si="30"/>
        <v>8.3999999999999991E-2</v>
      </c>
      <c r="N237">
        <f t="shared" si="31"/>
        <v>7.1000000000000008E-2</v>
      </c>
      <c r="O237">
        <v>8.8999999999999996E-2</v>
      </c>
    </row>
    <row r="238" spans="1:15">
      <c r="A238" s="1" t="s">
        <v>23</v>
      </c>
      <c r="B238" t="s">
        <v>6</v>
      </c>
      <c r="C238">
        <v>2022</v>
      </c>
      <c r="D238">
        <v>0.53249999999999997</v>
      </c>
      <c r="E238">
        <v>63267</v>
      </c>
      <c r="F238">
        <v>0.17699999999999999</v>
      </c>
      <c r="G238">
        <v>0.41499999999999998</v>
      </c>
      <c r="H238">
        <v>0.73599999999999999</v>
      </c>
      <c r="I238">
        <v>0.14299999999999999</v>
      </c>
      <c r="J238">
        <v>0.3</v>
      </c>
      <c r="K238">
        <v>7.3999999999999996E-2</v>
      </c>
      <c r="L238">
        <v>0.56599999999999995</v>
      </c>
      <c r="M238">
        <f t="shared" si="30"/>
        <v>8.3999999999999991E-2</v>
      </c>
      <c r="N238">
        <f t="shared" si="31"/>
        <v>7.1000000000000008E-2</v>
      </c>
      <c r="O238">
        <v>8.8999999999999996E-2</v>
      </c>
    </row>
    <row r="239" spans="1:15">
      <c r="A239" s="1" t="s">
        <v>23</v>
      </c>
      <c r="B239" t="s">
        <v>7</v>
      </c>
      <c r="C239">
        <v>2022</v>
      </c>
      <c r="D239">
        <v>0.37340000000000001</v>
      </c>
      <c r="E239">
        <v>63267</v>
      </c>
      <c r="F239">
        <v>0.17699999999999999</v>
      </c>
      <c r="G239">
        <v>0.41499999999999998</v>
      </c>
      <c r="H239">
        <v>0.73599999999999999</v>
      </c>
      <c r="I239">
        <v>0.14299999999999999</v>
      </c>
      <c r="J239">
        <v>0.3</v>
      </c>
      <c r="K239">
        <v>7.3999999999999996E-2</v>
      </c>
      <c r="L239">
        <v>0.56599999999999995</v>
      </c>
      <c r="M239">
        <f t="shared" si="30"/>
        <v>8.3999999999999991E-2</v>
      </c>
      <c r="N239">
        <f t="shared" si="31"/>
        <v>7.1000000000000008E-2</v>
      </c>
      <c r="O239">
        <v>8.8999999999999996E-2</v>
      </c>
    </row>
    <row r="240" spans="1:15">
      <c r="A240" s="1" t="s">
        <v>23</v>
      </c>
      <c r="B240" t="s">
        <v>6</v>
      </c>
      <c r="C240">
        <v>2018</v>
      </c>
      <c r="D240">
        <v>0.62855000000000005</v>
      </c>
      <c r="E240">
        <v>63267</v>
      </c>
      <c r="F240">
        <v>0.17699999999999999</v>
      </c>
      <c r="G240">
        <v>0.41499999999999998</v>
      </c>
      <c r="H240">
        <v>0.73599999999999999</v>
      </c>
      <c r="I240">
        <v>0.14299999999999999</v>
      </c>
      <c r="J240">
        <v>0.3</v>
      </c>
      <c r="K240">
        <v>7.3999999999999996E-2</v>
      </c>
      <c r="L240">
        <v>0.56599999999999995</v>
      </c>
      <c r="M240">
        <f t="shared" si="30"/>
        <v>8.3999999999999991E-2</v>
      </c>
      <c r="N240">
        <f t="shared" si="31"/>
        <v>7.1000000000000008E-2</v>
      </c>
      <c r="O240">
        <v>8.8999999999999996E-2</v>
      </c>
    </row>
    <row r="241" spans="1:15">
      <c r="A241" s="1" t="s">
        <v>23</v>
      </c>
      <c r="B241" t="s">
        <v>7</v>
      </c>
      <c r="C241">
        <v>2018</v>
      </c>
      <c r="D241">
        <v>0.3135</v>
      </c>
      <c r="E241">
        <v>63267</v>
      </c>
      <c r="F241">
        <v>0.17699999999999999</v>
      </c>
      <c r="G241">
        <v>0.41499999999999998</v>
      </c>
      <c r="H241">
        <v>0.73599999999999999</v>
      </c>
      <c r="I241">
        <v>0.14299999999999999</v>
      </c>
      <c r="J241">
        <v>0.3</v>
      </c>
      <c r="K241">
        <v>7.3999999999999996E-2</v>
      </c>
      <c r="L241">
        <v>0.56599999999999995</v>
      </c>
      <c r="M241">
        <f t="shared" si="30"/>
        <v>8.3999999999999991E-2</v>
      </c>
      <c r="N241">
        <f t="shared" si="31"/>
        <v>7.1000000000000008E-2</v>
      </c>
      <c r="O241">
        <v>8.8999999999999996E-2</v>
      </c>
    </row>
    <row r="242" spans="1:15">
      <c r="A242" s="1" t="s">
        <v>23</v>
      </c>
      <c r="B242" t="s">
        <v>3</v>
      </c>
      <c r="C242">
        <v>2018</v>
      </c>
      <c r="D242">
        <v>0.36990000000000001</v>
      </c>
      <c r="E242">
        <v>63267</v>
      </c>
      <c r="F242">
        <v>0.17699999999999999</v>
      </c>
      <c r="G242">
        <v>0.41499999999999998</v>
      </c>
      <c r="H242">
        <v>0.73599999999999999</v>
      </c>
      <c r="I242">
        <v>0.14299999999999999</v>
      </c>
      <c r="J242">
        <v>0.3</v>
      </c>
      <c r="K242">
        <v>7.3999999999999996E-2</v>
      </c>
      <c r="L242">
        <v>0.56599999999999995</v>
      </c>
      <c r="M242">
        <f t="shared" si="30"/>
        <v>8.3999999999999991E-2</v>
      </c>
      <c r="N242">
        <f t="shared" si="31"/>
        <v>7.1000000000000008E-2</v>
      </c>
      <c r="O242">
        <v>8.8999999999999996E-2</v>
      </c>
    </row>
    <row r="243" spans="1:15">
      <c r="A243" s="1" t="s">
        <v>23</v>
      </c>
      <c r="B243" t="s">
        <v>4</v>
      </c>
      <c r="C243">
        <v>2018</v>
      </c>
      <c r="D243">
        <v>0.37390000000000001</v>
      </c>
      <c r="E243">
        <v>63267</v>
      </c>
      <c r="F243">
        <v>0.17699999999999999</v>
      </c>
      <c r="G243">
        <v>0.41499999999999998</v>
      </c>
      <c r="H243">
        <v>0.73599999999999999</v>
      </c>
      <c r="I243">
        <v>0.14299999999999999</v>
      </c>
      <c r="J243">
        <v>0.3</v>
      </c>
      <c r="K243">
        <v>7.3999999999999996E-2</v>
      </c>
      <c r="L243">
        <v>0.56599999999999995</v>
      </c>
      <c r="M243">
        <f t="shared" si="30"/>
        <v>8.3999999999999991E-2</v>
      </c>
      <c r="N243">
        <f t="shared" si="31"/>
        <v>7.1000000000000008E-2</v>
      </c>
      <c r="O243">
        <v>8.8999999999999996E-2</v>
      </c>
    </row>
    <row r="244" spans="1:15">
      <c r="A244" s="1" t="s">
        <v>23</v>
      </c>
      <c r="B244" t="s">
        <v>5</v>
      </c>
      <c r="C244">
        <v>2018</v>
      </c>
      <c r="D244">
        <v>0.56999999999999995</v>
      </c>
      <c r="E244">
        <v>63267</v>
      </c>
      <c r="F244">
        <v>0.17699999999999999</v>
      </c>
      <c r="G244">
        <v>0.41499999999999998</v>
      </c>
      <c r="H244">
        <v>0.73599999999999999</v>
      </c>
      <c r="I244">
        <v>0.14299999999999999</v>
      </c>
      <c r="J244">
        <v>0.3</v>
      </c>
      <c r="K244">
        <v>7.3999999999999996E-2</v>
      </c>
      <c r="L244">
        <v>0.56599999999999995</v>
      </c>
      <c r="M244">
        <f t="shared" si="30"/>
        <v>8.3999999999999991E-2</v>
      </c>
      <c r="N244">
        <f t="shared" si="31"/>
        <v>7.1000000000000008E-2</v>
      </c>
      <c r="O244">
        <v>8.8999999999999996E-2</v>
      </c>
    </row>
    <row r="245" spans="1:15">
      <c r="A245" s="1" t="s">
        <v>23</v>
      </c>
      <c r="B245" t="s">
        <v>8</v>
      </c>
      <c r="C245">
        <v>2018</v>
      </c>
      <c r="D245">
        <v>0.4194</v>
      </c>
      <c r="E245">
        <v>63267</v>
      </c>
      <c r="F245">
        <v>0.17699999999999999</v>
      </c>
      <c r="G245">
        <v>0.41499999999999998</v>
      </c>
      <c r="H245">
        <v>0.73599999999999999</v>
      </c>
      <c r="I245">
        <v>0.14299999999999999</v>
      </c>
      <c r="J245">
        <v>0.3</v>
      </c>
      <c r="K245">
        <v>7.3999999999999996E-2</v>
      </c>
      <c r="L245">
        <v>0.56599999999999995</v>
      </c>
      <c r="M245">
        <f t="shared" si="30"/>
        <v>8.3999999999999991E-2</v>
      </c>
      <c r="N245">
        <f t="shared" si="31"/>
        <v>7.1000000000000008E-2</v>
      </c>
      <c r="O245">
        <v>8.8999999999999996E-2</v>
      </c>
    </row>
    <row r="246" spans="1:15">
      <c r="A246" s="1" t="s">
        <v>23</v>
      </c>
      <c r="B246" t="s">
        <v>8</v>
      </c>
      <c r="C246">
        <v>2019</v>
      </c>
      <c r="D246">
        <v>0.42220000000000002</v>
      </c>
      <c r="E246">
        <v>63267</v>
      </c>
      <c r="F246">
        <v>0.17699999999999999</v>
      </c>
      <c r="G246">
        <v>0.41499999999999998</v>
      </c>
      <c r="H246">
        <v>0.73599999999999999</v>
      </c>
      <c r="I246">
        <v>0.14299999999999999</v>
      </c>
      <c r="J246">
        <v>0.3</v>
      </c>
      <c r="K246">
        <v>7.3999999999999996E-2</v>
      </c>
      <c r="L246">
        <v>0.56599999999999995</v>
      </c>
      <c r="M246">
        <f t="shared" si="30"/>
        <v>8.3999999999999991E-2</v>
      </c>
      <c r="N246">
        <f t="shared" si="31"/>
        <v>7.1000000000000008E-2</v>
      </c>
      <c r="O246">
        <v>8.8999999999999996E-2</v>
      </c>
    </row>
    <row r="247" spans="1:15">
      <c r="A247" s="1" t="s">
        <v>23</v>
      </c>
      <c r="B247" t="s">
        <v>3</v>
      </c>
      <c r="C247">
        <v>2019</v>
      </c>
      <c r="D247">
        <v>0.22220000000000001</v>
      </c>
      <c r="E247">
        <v>63267</v>
      </c>
      <c r="F247">
        <v>0.17699999999999999</v>
      </c>
      <c r="G247">
        <v>0.41499999999999998</v>
      </c>
      <c r="H247">
        <v>0.73599999999999999</v>
      </c>
      <c r="I247">
        <v>0.14299999999999999</v>
      </c>
      <c r="J247">
        <v>0.3</v>
      </c>
      <c r="K247">
        <v>7.3999999999999996E-2</v>
      </c>
      <c r="L247">
        <v>0.56599999999999995</v>
      </c>
      <c r="M247">
        <f t="shared" si="30"/>
        <v>8.3999999999999991E-2</v>
      </c>
      <c r="N247">
        <f t="shared" si="31"/>
        <v>7.1000000000000008E-2</v>
      </c>
      <c r="O247">
        <v>8.8999999999999996E-2</v>
      </c>
    </row>
    <row r="248" spans="1:15">
      <c r="A248" s="1" t="s">
        <v>23</v>
      </c>
      <c r="B248" t="s">
        <v>4</v>
      </c>
      <c r="C248">
        <v>2019</v>
      </c>
      <c r="D248">
        <v>0.3609</v>
      </c>
      <c r="E248">
        <v>63267</v>
      </c>
      <c r="F248">
        <v>0.17699999999999999</v>
      </c>
      <c r="G248">
        <v>0.41499999999999998</v>
      </c>
      <c r="H248">
        <v>0.73599999999999999</v>
      </c>
      <c r="I248">
        <v>0.14299999999999999</v>
      </c>
      <c r="J248">
        <v>0.3</v>
      </c>
      <c r="K248">
        <v>7.3999999999999996E-2</v>
      </c>
      <c r="L248">
        <v>0.56599999999999995</v>
      </c>
      <c r="M248">
        <f t="shared" si="30"/>
        <v>8.3999999999999991E-2</v>
      </c>
      <c r="N248">
        <f t="shared" si="31"/>
        <v>7.1000000000000008E-2</v>
      </c>
      <c r="O248">
        <v>8.8999999999999996E-2</v>
      </c>
    </row>
    <row r="249" spans="1:15">
      <c r="A249" s="1" t="s">
        <v>23</v>
      </c>
      <c r="B249" t="s">
        <v>5</v>
      </c>
      <c r="C249">
        <v>2019</v>
      </c>
      <c r="D249">
        <v>0.6159</v>
      </c>
      <c r="E249">
        <v>63267</v>
      </c>
      <c r="F249">
        <v>0.17699999999999999</v>
      </c>
      <c r="G249">
        <v>0.41499999999999998</v>
      </c>
      <c r="H249">
        <v>0.73599999999999999</v>
      </c>
      <c r="I249">
        <v>0.14299999999999999</v>
      </c>
      <c r="J249">
        <v>0.3</v>
      </c>
      <c r="K249">
        <v>7.3999999999999996E-2</v>
      </c>
      <c r="L249">
        <v>0.56599999999999995</v>
      </c>
      <c r="M249">
        <f t="shared" si="30"/>
        <v>8.3999999999999991E-2</v>
      </c>
      <c r="N249">
        <f t="shared" si="31"/>
        <v>7.1000000000000008E-2</v>
      </c>
      <c r="O249">
        <v>8.8999999999999996E-2</v>
      </c>
    </row>
    <row r="250" spans="1:15">
      <c r="A250" s="1" t="s">
        <v>23</v>
      </c>
      <c r="B250" t="s">
        <v>7</v>
      </c>
      <c r="C250">
        <v>2019</v>
      </c>
      <c r="D250">
        <v>0.43519999999999998</v>
      </c>
      <c r="E250">
        <v>63267</v>
      </c>
      <c r="F250">
        <v>0.17699999999999999</v>
      </c>
      <c r="G250">
        <v>0.41499999999999998</v>
      </c>
      <c r="H250">
        <v>0.73599999999999999</v>
      </c>
      <c r="I250">
        <v>0.14299999999999999</v>
      </c>
      <c r="J250">
        <v>0.3</v>
      </c>
      <c r="K250">
        <v>7.3999999999999996E-2</v>
      </c>
      <c r="L250">
        <v>0.56599999999999995</v>
      </c>
      <c r="M250">
        <f t="shared" si="30"/>
        <v>8.3999999999999991E-2</v>
      </c>
      <c r="N250">
        <f t="shared" si="31"/>
        <v>7.1000000000000008E-2</v>
      </c>
      <c r="O250">
        <v>8.8999999999999996E-2</v>
      </c>
    </row>
    <row r="251" spans="1:15">
      <c r="A251" s="1" t="s">
        <v>23</v>
      </c>
      <c r="B251" t="s">
        <v>6</v>
      </c>
      <c r="C251">
        <v>2019</v>
      </c>
      <c r="D251">
        <v>0.65154999999999996</v>
      </c>
      <c r="E251">
        <v>63267</v>
      </c>
      <c r="F251">
        <v>0.17699999999999999</v>
      </c>
      <c r="G251">
        <v>0.41499999999999998</v>
      </c>
      <c r="H251">
        <v>0.73599999999999999</v>
      </c>
      <c r="I251">
        <v>0.14299999999999999</v>
      </c>
      <c r="J251">
        <v>0.3</v>
      </c>
      <c r="K251">
        <v>7.3999999999999996E-2</v>
      </c>
      <c r="L251">
        <v>0.56599999999999995</v>
      </c>
      <c r="M251">
        <f t="shared" si="30"/>
        <v>8.3999999999999991E-2</v>
      </c>
      <c r="N251">
        <f t="shared" si="31"/>
        <v>7.1000000000000008E-2</v>
      </c>
      <c r="O251">
        <v>8.8999999999999996E-2</v>
      </c>
    </row>
    <row r="252" spans="1:15" s="4" customFormat="1">
      <c r="A252" s="5" t="s">
        <v>24</v>
      </c>
      <c r="B252" s="4" t="s">
        <v>8</v>
      </c>
      <c r="C252" s="4">
        <v>2022</v>
      </c>
      <c r="D252" s="4">
        <v>0.23899999999999999</v>
      </c>
      <c r="E252" s="4">
        <v>53399</v>
      </c>
      <c r="F252" s="4">
        <v>0.16500000000000001</v>
      </c>
      <c r="G252" s="4">
        <v>0.17399999999999999</v>
      </c>
      <c r="H252" s="4">
        <v>0.86599999999999999</v>
      </c>
      <c r="I252" s="4">
        <v>0.17499999999999999</v>
      </c>
      <c r="J252" s="4">
        <v>0.66700000000000004</v>
      </c>
      <c r="K252" s="4">
        <v>2.1000000000000001E-2</v>
      </c>
      <c r="L252" s="4">
        <v>0.23899999999999999</v>
      </c>
      <c r="M252" s="4">
        <f>0.015+0.003</f>
        <v>1.7999999999999999E-2</v>
      </c>
      <c r="N252" s="4">
        <f>0.047+0.05</f>
        <v>9.7000000000000003E-2</v>
      </c>
      <c r="O252" s="4">
        <v>7.6999999999999999E-2</v>
      </c>
    </row>
    <row r="253" spans="1:15" s="4" customFormat="1">
      <c r="A253" s="5" t="s">
        <v>24</v>
      </c>
      <c r="B253" s="4" t="s">
        <v>4</v>
      </c>
      <c r="C253" s="4">
        <v>2022</v>
      </c>
      <c r="D253" s="4">
        <v>0.18010000000000001</v>
      </c>
      <c r="E253" s="4">
        <v>53399</v>
      </c>
      <c r="F253" s="4">
        <v>0.16500000000000001</v>
      </c>
      <c r="G253" s="4">
        <v>0.17399999999999999</v>
      </c>
      <c r="H253" s="4">
        <v>0.86599999999999999</v>
      </c>
      <c r="I253" s="4">
        <v>0.17499999999999999</v>
      </c>
      <c r="J253" s="4">
        <v>0.66700000000000004</v>
      </c>
      <c r="K253" s="4">
        <v>2.1000000000000001E-2</v>
      </c>
      <c r="L253" s="4">
        <v>0.23899999999999999</v>
      </c>
      <c r="M253" s="4">
        <f t="shared" ref="M253:M264" si="32">0.015+0.003</f>
        <v>1.7999999999999999E-2</v>
      </c>
      <c r="N253" s="4">
        <f t="shared" ref="N253:N264" si="33">0.047+0.05</f>
        <v>9.7000000000000003E-2</v>
      </c>
      <c r="O253" s="4">
        <v>7.6999999999999999E-2</v>
      </c>
    </row>
    <row r="254" spans="1:15" s="4" customFormat="1">
      <c r="A254" s="5" t="s">
        <v>24</v>
      </c>
      <c r="B254" s="4" t="s">
        <v>5</v>
      </c>
      <c r="C254" s="4">
        <v>2022</v>
      </c>
      <c r="D254" s="4">
        <v>0.31390000000000001</v>
      </c>
      <c r="E254" s="4">
        <v>53399</v>
      </c>
      <c r="F254" s="4">
        <v>0.16500000000000001</v>
      </c>
      <c r="G254" s="4">
        <v>0.17399999999999999</v>
      </c>
      <c r="H254" s="4">
        <v>0.86599999999999999</v>
      </c>
      <c r="I254" s="4">
        <v>0.17499999999999999</v>
      </c>
      <c r="J254" s="4">
        <v>0.66700000000000004</v>
      </c>
      <c r="K254" s="4">
        <v>2.1000000000000001E-2</v>
      </c>
      <c r="L254" s="4">
        <v>0.23899999999999999</v>
      </c>
      <c r="M254" s="4">
        <f t="shared" si="32"/>
        <v>1.7999999999999999E-2</v>
      </c>
      <c r="N254" s="4">
        <f t="shared" si="33"/>
        <v>9.7000000000000003E-2</v>
      </c>
      <c r="O254" s="4">
        <v>7.6999999999999999E-2</v>
      </c>
    </row>
    <row r="255" spans="1:15" s="4" customFormat="1">
      <c r="A255" s="5" t="s">
        <v>24</v>
      </c>
      <c r="B255" s="4" t="s">
        <v>7</v>
      </c>
      <c r="C255" s="4">
        <v>2022</v>
      </c>
      <c r="D255" s="4">
        <v>0.15459999999999999</v>
      </c>
      <c r="E255" s="4">
        <v>53399</v>
      </c>
      <c r="F255" s="4">
        <v>0.16500000000000001</v>
      </c>
      <c r="G255" s="4">
        <v>0.17399999999999999</v>
      </c>
      <c r="H255" s="4">
        <v>0.86599999999999999</v>
      </c>
      <c r="I255" s="4">
        <v>0.17499999999999999</v>
      </c>
      <c r="J255" s="4">
        <v>0.66700000000000004</v>
      </c>
      <c r="K255" s="4">
        <v>2.1000000000000001E-2</v>
      </c>
      <c r="L255" s="4">
        <v>0.23899999999999999</v>
      </c>
      <c r="M255" s="4">
        <f t="shared" si="32"/>
        <v>1.7999999999999999E-2</v>
      </c>
      <c r="N255" s="4">
        <f t="shared" si="33"/>
        <v>9.7000000000000003E-2</v>
      </c>
      <c r="O255" s="4">
        <v>7.6999999999999999E-2</v>
      </c>
    </row>
    <row r="256" spans="1:15" s="4" customFormat="1">
      <c r="A256" s="5" t="s">
        <v>24</v>
      </c>
      <c r="B256" s="4" t="s">
        <v>7</v>
      </c>
      <c r="C256" s="4">
        <v>2018</v>
      </c>
      <c r="D256" s="4">
        <v>0.24704999999999999</v>
      </c>
      <c r="E256" s="4">
        <v>53399</v>
      </c>
      <c r="F256" s="4">
        <v>0.16500000000000001</v>
      </c>
      <c r="G256" s="4">
        <v>0.17399999999999999</v>
      </c>
      <c r="H256" s="4">
        <v>0.86599999999999999</v>
      </c>
      <c r="I256" s="4">
        <v>0.17499999999999999</v>
      </c>
      <c r="J256" s="4">
        <v>0.66700000000000004</v>
      </c>
      <c r="K256" s="4">
        <v>2.1000000000000001E-2</v>
      </c>
      <c r="L256" s="4">
        <v>0.23899999999999999</v>
      </c>
      <c r="M256" s="4">
        <f t="shared" si="32"/>
        <v>1.7999999999999999E-2</v>
      </c>
      <c r="N256" s="4">
        <f t="shared" si="33"/>
        <v>9.7000000000000003E-2</v>
      </c>
      <c r="O256" s="4">
        <v>7.6999999999999999E-2</v>
      </c>
    </row>
    <row r="257" spans="1:15" s="4" customFormat="1">
      <c r="A257" s="5" t="s">
        <v>24</v>
      </c>
      <c r="B257" s="4" t="s">
        <v>4</v>
      </c>
      <c r="C257" s="4">
        <v>2018</v>
      </c>
      <c r="D257" s="4">
        <v>0.29389999999999999</v>
      </c>
      <c r="E257" s="4">
        <v>53399</v>
      </c>
      <c r="F257" s="4">
        <v>0.16500000000000001</v>
      </c>
      <c r="G257" s="4">
        <v>0.17399999999999999</v>
      </c>
      <c r="H257" s="4">
        <v>0.86599999999999999</v>
      </c>
      <c r="I257" s="4">
        <v>0.17499999999999999</v>
      </c>
      <c r="J257" s="4">
        <v>0.66700000000000004</v>
      </c>
      <c r="K257" s="4">
        <v>2.1000000000000001E-2</v>
      </c>
      <c r="L257" s="4">
        <v>0.23899999999999999</v>
      </c>
      <c r="M257" s="4">
        <f t="shared" si="32"/>
        <v>1.7999999999999999E-2</v>
      </c>
      <c r="N257" s="4">
        <f t="shared" si="33"/>
        <v>9.7000000000000003E-2</v>
      </c>
      <c r="O257" s="4">
        <v>7.6999999999999999E-2</v>
      </c>
    </row>
    <row r="258" spans="1:15" s="4" customFormat="1">
      <c r="A258" s="5" t="s">
        <v>24</v>
      </c>
      <c r="B258" s="4" t="s">
        <v>5</v>
      </c>
      <c r="C258" s="4">
        <v>2018</v>
      </c>
      <c r="D258" s="4">
        <v>0.3977</v>
      </c>
      <c r="E258" s="4">
        <v>53399</v>
      </c>
      <c r="F258" s="4">
        <v>0.16500000000000001</v>
      </c>
      <c r="G258" s="4">
        <v>0.17399999999999999</v>
      </c>
      <c r="H258" s="4">
        <v>0.86599999999999999</v>
      </c>
      <c r="I258" s="4">
        <v>0.17499999999999999</v>
      </c>
      <c r="J258" s="4">
        <v>0.66700000000000004</v>
      </c>
      <c r="K258" s="4">
        <v>2.1000000000000001E-2</v>
      </c>
      <c r="L258" s="4">
        <v>0.23899999999999999</v>
      </c>
      <c r="M258" s="4">
        <f t="shared" si="32"/>
        <v>1.7999999999999999E-2</v>
      </c>
      <c r="N258" s="4">
        <f t="shared" si="33"/>
        <v>9.7000000000000003E-2</v>
      </c>
      <c r="O258" s="4">
        <v>7.6999999999999999E-2</v>
      </c>
    </row>
    <row r="259" spans="1:15" s="4" customFormat="1">
      <c r="A259" s="5" t="s">
        <v>24</v>
      </c>
      <c r="B259" s="4" t="s">
        <v>8</v>
      </c>
      <c r="C259" s="4">
        <v>2018</v>
      </c>
      <c r="D259" s="4">
        <v>0.34410000000000002</v>
      </c>
      <c r="E259" s="4">
        <v>53399</v>
      </c>
      <c r="F259" s="4">
        <v>0.16500000000000001</v>
      </c>
      <c r="G259" s="4">
        <v>0.17399999999999999</v>
      </c>
      <c r="H259" s="4">
        <v>0.86599999999999999</v>
      </c>
      <c r="I259" s="4">
        <v>0.17499999999999999</v>
      </c>
      <c r="J259" s="4">
        <v>0.66700000000000004</v>
      </c>
      <c r="K259" s="4">
        <v>2.1000000000000001E-2</v>
      </c>
      <c r="L259" s="4">
        <v>0.23899999999999999</v>
      </c>
      <c r="M259" s="4">
        <f t="shared" si="32"/>
        <v>1.7999999999999999E-2</v>
      </c>
      <c r="N259" s="4">
        <f t="shared" si="33"/>
        <v>9.7000000000000003E-2</v>
      </c>
      <c r="O259" s="4">
        <v>7.6999999999999999E-2</v>
      </c>
    </row>
    <row r="260" spans="1:15" s="4" customFormat="1">
      <c r="A260" s="5" t="s">
        <v>24</v>
      </c>
      <c r="B260" s="4" t="s">
        <v>8</v>
      </c>
      <c r="C260" s="4">
        <v>2019</v>
      </c>
      <c r="D260" s="4">
        <v>0.31080000000000002</v>
      </c>
      <c r="E260" s="4">
        <v>53399</v>
      </c>
      <c r="F260" s="4">
        <v>0.16500000000000001</v>
      </c>
      <c r="G260" s="4">
        <v>0.17399999999999999</v>
      </c>
      <c r="H260" s="4">
        <v>0.86599999999999999</v>
      </c>
      <c r="I260" s="4">
        <v>0.17499999999999999</v>
      </c>
      <c r="J260" s="4">
        <v>0.66700000000000004</v>
      </c>
      <c r="K260" s="4">
        <v>2.1000000000000001E-2</v>
      </c>
      <c r="L260" s="4">
        <v>0.23899999999999999</v>
      </c>
      <c r="M260" s="4">
        <f t="shared" si="32"/>
        <v>1.7999999999999999E-2</v>
      </c>
      <c r="N260" s="4">
        <f t="shared" si="33"/>
        <v>9.7000000000000003E-2</v>
      </c>
      <c r="O260" s="4">
        <v>7.6999999999999999E-2</v>
      </c>
    </row>
    <row r="261" spans="1:15" s="4" customFormat="1">
      <c r="A261" s="5" t="s">
        <v>24</v>
      </c>
      <c r="B261" s="4" t="s">
        <v>3</v>
      </c>
      <c r="C261" s="4">
        <v>2019</v>
      </c>
      <c r="D261" s="4">
        <v>7.6899999999999996E-2</v>
      </c>
      <c r="E261" s="4">
        <v>53399</v>
      </c>
      <c r="F261" s="4">
        <v>0.16500000000000001</v>
      </c>
      <c r="G261" s="4">
        <v>0.17399999999999999</v>
      </c>
      <c r="H261" s="4">
        <v>0.86599999999999999</v>
      </c>
      <c r="I261" s="4">
        <v>0.17499999999999999</v>
      </c>
      <c r="J261" s="4">
        <v>0.66700000000000004</v>
      </c>
      <c r="K261" s="4">
        <v>2.1000000000000001E-2</v>
      </c>
      <c r="L261" s="4">
        <v>0.23899999999999999</v>
      </c>
      <c r="M261" s="4">
        <f t="shared" si="32"/>
        <v>1.7999999999999999E-2</v>
      </c>
      <c r="N261" s="4">
        <f t="shared" si="33"/>
        <v>9.7000000000000003E-2</v>
      </c>
      <c r="O261" s="4">
        <v>7.6999999999999999E-2</v>
      </c>
    </row>
    <row r="262" spans="1:15" s="4" customFormat="1">
      <c r="A262" s="5" t="s">
        <v>24</v>
      </c>
      <c r="B262" s="4" t="s">
        <v>4</v>
      </c>
      <c r="C262" s="4">
        <v>2019</v>
      </c>
      <c r="D262" s="4">
        <v>0.25600000000000001</v>
      </c>
      <c r="E262" s="4">
        <v>53399</v>
      </c>
      <c r="F262" s="4">
        <v>0.16500000000000001</v>
      </c>
      <c r="G262" s="4">
        <v>0.17399999999999999</v>
      </c>
      <c r="H262" s="4">
        <v>0.86599999999999999</v>
      </c>
      <c r="I262" s="4">
        <v>0.17499999999999999</v>
      </c>
      <c r="J262" s="4">
        <v>0.66700000000000004</v>
      </c>
      <c r="K262" s="4">
        <v>2.1000000000000001E-2</v>
      </c>
      <c r="L262" s="4">
        <v>0.23899999999999999</v>
      </c>
      <c r="M262" s="4">
        <f t="shared" si="32"/>
        <v>1.7999999999999999E-2</v>
      </c>
      <c r="N262" s="4">
        <f t="shared" si="33"/>
        <v>9.7000000000000003E-2</v>
      </c>
      <c r="O262" s="4">
        <v>7.6999999999999999E-2</v>
      </c>
    </row>
    <row r="263" spans="1:15" s="4" customFormat="1">
      <c r="A263" s="5" t="s">
        <v>24</v>
      </c>
      <c r="B263" s="4" t="s">
        <v>5</v>
      </c>
      <c r="C263" s="4">
        <v>2019</v>
      </c>
      <c r="D263" s="4">
        <v>0.3866</v>
      </c>
      <c r="E263" s="4">
        <v>53399</v>
      </c>
      <c r="F263" s="4">
        <v>0.16500000000000001</v>
      </c>
      <c r="G263" s="4">
        <v>0.17399999999999999</v>
      </c>
      <c r="H263" s="4">
        <v>0.86599999999999999</v>
      </c>
      <c r="I263" s="4">
        <v>0.17499999999999999</v>
      </c>
      <c r="J263" s="4">
        <v>0.66700000000000004</v>
      </c>
      <c r="K263" s="4">
        <v>2.1000000000000001E-2</v>
      </c>
      <c r="L263" s="4">
        <v>0.23899999999999999</v>
      </c>
      <c r="M263" s="4">
        <f t="shared" si="32"/>
        <v>1.7999999999999999E-2</v>
      </c>
      <c r="N263" s="4">
        <f t="shared" si="33"/>
        <v>9.7000000000000003E-2</v>
      </c>
      <c r="O263" s="4">
        <v>7.6999999999999999E-2</v>
      </c>
    </row>
    <row r="264" spans="1:15" s="4" customFormat="1">
      <c r="A264" s="5" t="s">
        <v>24</v>
      </c>
      <c r="B264" s="4" t="s">
        <v>7</v>
      </c>
      <c r="C264" s="4">
        <v>2019</v>
      </c>
      <c r="D264" s="4">
        <v>0.22134999999999999</v>
      </c>
      <c r="E264" s="4">
        <v>53399</v>
      </c>
      <c r="F264" s="4">
        <v>0.16500000000000001</v>
      </c>
      <c r="G264" s="4">
        <v>0.17399999999999999</v>
      </c>
      <c r="H264" s="4">
        <v>0.86599999999999999</v>
      </c>
      <c r="I264" s="4">
        <v>0.17499999999999999</v>
      </c>
      <c r="J264" s="4">
        <v>0.66700000000000004</v>
      </c>
      <c r="K264" s="4">
        <v>2.1000000000000001E-2</v>
      </c>
      <c r="L264" s="4">
        <v>0.23899999999999999</v>
      </c>
      <c r="M264" s="4">
        <f t="shared" si="32"/>
        <v>1.7999999999999999E-2</v>
      </c>
      <c r="N264" s="4">
        <f t="shared" si="33"/>
        <v>9.7000000000000003E-2</v>
      </c>
      <c r="O264" s="4">
        <v>7.6999999999999999E-2</v>
      </c>
    </row>
    <row r="265" spans="1:15">
      <c r="A265" s="1" t="s">
        <v>25</v>
      </c>
      <c r="B265" t="s">
        <v>8</v>
      </c>
      <c r="C265">
        <v>2022</v>
      </c>
      <c r="D265">
        <v>0.22550000000000001</v>
      </c>
      <c r="E265">
        <v>59292</v>
      </c>
      <c r="F265">
        <v>0.188</v>
      </c>
      <c r="G265">
        <v>0.18600000000000003</v>
      </c>
      <c r="H265">
        <v>0.8</v>
      </c>
      <c r="I265">
        <v>0.11799999999999999</v>
      </c>
      <c r="J265">
        <v>0.63700000000000001</v>
      </c>
      <c r="K265">
        <v>8.3000000000000004E-2</v>
      </c>
      <c r="L265">
        <v>0.20499999999999999</v>
      </c>
      <c r="M265">
        <f>0.017+0.009</f>
        <v>2.6000000000000002E-2</v>
      </c>
      <c r="N265">
        <f>0.039+0.044</f>
        <v>8.299999999999999E-2</v>
      </c>
      <c r="O265">
        <v>4.4999999999999998E-2</v>
      </c>
    </row>
    <row r="266" spans="1:15">
      <c r="A266" s="1" t="s">
        <v>25</v>
      </c>
      <c r="B266" t="s">
        <v>4</v>
      </c>
      <c r="C266">
        <v>2022</v>
      </c>
      <c r="D266">
        <v>0.25369999999999998</v>
      </c>
      <c r="E266">
        <v>59292</v>
      </c>
      <c r="F266">
        <v>0.188</v>
      </c>
      <c r="G266">
        <v>0.18600000000000003</v>
      </c>
      <c r="H266">
        <v>0.8</v>
      </c>
      <c r="I266">
        <v>0.11799999999999999</v>
      </c>
      <c r="J266">
        <v>0.63700000000000001</v>
      </c>
      <c r="K266">
        <v>8.3000000000000004E-2</v>
      </c>
      <c r="L266">
        <v>0.20499999999999999</v>
      </c>
      <c r="M266">
        <f t="shared" ref="M266:M276" si="34">0.017+0.009</f>
        <v>2.6000000000000002E-2</v>
      </c>
      <c r="N266">
        <f t="shared" ref="N266:N276" si="35">0.039+0.044</f>
        <v>8.299999999999999E-2</v>
      </c>
      <c r="O266">
        <v>4.4999999999999998E-2</v>
      </c>
    </row>
    <row r="267" spans="1:15">
      <c r="A267" s="1" t="s">
        <v>25</v>
      </c>
      <c r="B267" t="s">
        <v>5</v>
      </c>
      <c r="C267">
        <v>2022</v>
      </c>
      <c r="D267">
        <v>0.2429</v>
      </c>
      <c r="E267">
        <v>59292</v>
      </c>
      <c r="F267">
        <v>0.188</v>
      </c>
      <c r="G267">
        <v>0.18600000000000003</v>
      </c>
      <c r="H267">
        <v>0.8</v>
      </c>
      <c r="I267">
        <v>0.11799999999999999</v>
      </c>
      <c r="J267">
        <v>0.63700000000000001</v>
      </c>
      <c r="K267">
        <v>8.3000000000000004E-2</v>
      </c>
      <c r="L267">
        <v>0.20499999999999999</v>
      </c>
      <c r="M267">
        <f t="shared" si="34"/>
        <v>2.6000000000000002E-2</v>
      </c>
      <c r="N267">
        <f t="shared" si="35"/>
        <v>8.299999999999999E-2</v>
      </c>
      <c r="O267">
        <v>4.4999999999999998E-2</v>
      </c>
    </row>
    <row r="268" spans="1:15">
      <c r="A268" s="1" t="s">
        <v>25</v>
      </c>
      <c r="B268" t="s">
        <v>7</v>
      </c>
      <c r="C268">
        <v>2022</v>
      </c>
      <c r="D268">
        <v>9.0899999999999995E-2</v>
      </c>
      <c r="E268">
        <v>59292</v>
      </c>
      <c r="F268">
        <v>0.188</v>
      </c>
      <c r="G268">
        <v>0.18600000000000003</v>
      </c>
      <c r="H268">
        <v>0.8</v>
      </c>
      <c r="I268">
        <v>0.11799999999999999</v>
      </c>
      <c r="J268">
        <v>0.63700000000000001</v>
      </c>
      <c r="K268">
        <v>8.3000000000000004E-2</v>
      </c>
      <c r="L268">
        <v>0.20499999999999999</v>
      </c>
      <c r="M268">
        <f t="shared" si="34"/>
        <v>2.6000000000000002E-2</v>
      </c>
      <c r="N268">
        <f t="shared" si="35"/>
        <v>8.299999999999999E-2</v>
      </c>
      <c r="O268">
        <v>4.4999999999999998E-2</v>
      </c>
    </row>
    <row r="269" spans="1:15">
      <c r="A269" s="1" t="s">
        <v>25</v>
      </c>
      <c r="B269" t="s">
        <v>7</v>
      </c>
      <c r="C269">
        <v>2018</v>
      </c>
      <c r="D269">
        <v>0.26945000000000002</v>
      </c>
      <c r="E269">
        <v>59292</v>
      </c>
      <c r="F269">
        <v>0.188</v>
      </c>
      <c r="G269">
        <v>0.18600000000000003</v>
      </c>
      <c r="H269">
        <v>0.8</v>
      </c>
      <c r="I269">
        <v>0.11799999999999999</v>
      </c>
      <c r="J269">
        <v>0.63700000000000001</v>
      </c>
      <c r="K269">
        <v>8.3000000000000004E-2</v>
      </c>
      <c r="L269">
        <v>0.20499999999999999</v>
      </c>
      <c r="M269">
        <f t="shared" si="34"/>
        <v>2.6000000000000002E-2</v>
      </c>
      <c r="N269">
        <f t="shared" si="35"/>
        <v>8.299999999999999E-2</v>
      </c>
      <c r="O269">
        <v>4.4999999999999998E-2</v>
      </c>
    </row>
    <row r="270" spans="1:15">
      <c r="A270" s="1" t="s">
        <v>25</v>
      </c>
      <c r="B270" t="s">
        <v>4</v>
      </c>
      <c r="C270">
        <v>2018</v>
      </c>
      <c r="D270">
        <v>0.4</v>
      </c>
      <c r="E270">
        <v>59292</v>
      </c>
      <c r="F270">
        <v>0.188</v>
      </c>
      <c r="G270">
        <v>0.18600000000000003</v>
      </c>
      <c r="H270">
        <v>0.8</v>
      </c>
      <c r="I270">
        <v>0.11799999999999999</v>
      </c>
      <c r="J270">
        <v>0.63700000000000001</v>
      </c>
      <c r="K270">
        <v>8.3000000000000004E-2</v>
      </c>
      <c r="L270">
        <v>0.20499999999999999</v>
      </c>
      <c r="M270">
        <f t="shared" si="34"/>
        <v>2.6000000000000002E-2</v>
      </c>
      <c r="N270">
        <f t="shared" si="35"/>
        <v>8.299999999999999E-2</v>
      </c>
      <c r="O270">
        <v>4.4999999999999998E-2</v>
      </c>
    </row>
    <row r="271" spans="1:15">
      <c r="A271" s="1" t="s">
        <v>25</v>
      </c>
      <c r="B271" t="s">
        <v>5</v>
      </c>
      <c r="C271">
        <v>2018</v>
      </c>
      <c r="D271">
        <v>0.42859999999999998</v>
      </c>
      <c r="E271">
        <v>59292</v>
      </c>
      <c r="F271">
        <v>0.188</v>
      </c>
      <c r="G271">
        <v>0.18600000000000003</v>
      </c>
      <c r="H271">
        <v>0.8</v>
      </c>
      <c r="I271">
        <v>0.11799999999999999</v>
      </c>
      <c r="J271">
        <v>0.63700000000000001</v>
      </c>
      <c r="K271">
        <v>8.3000000000000004E-2</v>
      </c>
      <c r="L271">
        <v>0.20499999999999999</v>
      </c>
      <c r="M271">
        <f t="shared" si="34"/>
        <v>2.6000000000000002E-2</v>
      </c>
      <c r="N271">
        <f t="shared" si="35"/>
        <v>8.299999999999999E-2</v>
      </c>
      <c r="O271">
        <v>4.4999999999999998E-2</v>
      </c>
    </row>
    <row r="272" spans="1:15">
      <c r="A272" s="1" t="s">
        <v>25</v>
      </c>
      <c r="B272" t="s">
        <v>8</v>
      </c>
      <c r="C272">
        <v>2018</v>
      </c>
      <c r="D272">
        <v>0.4022</v>
      </c>
      <c r="E272">
        <v>59292</v>
      </c>
      <c r="F272">
        <v>0.188</v>
      </c>
      <c r="G272">
        <v>0.18600000000000003</v>
      </c>
      <c r="H272">
        <v>0.8</v>
      </c>
      <c r="I272">
        <v>0.11799999999999999</v>
      </c>
      <c r="J272">
        <v>0.63700000000000001</v>
      </c>
      <c r="K272">
        <v>8.3000000000000004E-2</v>
      </c>
      <c r="L272">
        <v>0.20499999999999999</v>
      </c>
      <c r="M272">
        <f t="shared" si="34"/>
        <v>2.6000000000000002E-2</v>
      </c>
      <c r="N272">
        <f t="shared" si="35"/>
        <v>8.299999999999999E-2</v>
      </c>
      <c r="O272">
        <v>4.4999999999999998E-2</v>
      </c>
    </row>
    <row r="273" spans="1:15">
      <c r="A273" s="1" t="s">
        <v>25</v>
      </c>
      <c r="B273" t="s">
        <v>8</v>
      </c>
      <c r="C273">
        <v>2019</v>
      </c>
      <c r="D273">
        <v>0.32379999999999998</v>
      </c>
      <c r="E273">
        <v>59292</v>
      </c>
      <c r="F273">
        <v>0.188</v>
      </c>
      <c r="G273">
        <v>0.18600000000000003</v>
      </c>
      <c r="H273">
        <v>0.8</v>
      </c>
      <c r="I273">
        <v>0.11799999999999999</v>
      </c>
      <c r="J273">
        <v>0.63700000000000001</v>
      </c>
      <c r="K273">
        <v>8.3000000000000004E-2</v>
      </c>
      <c r="L273">
        <v>0.20499999999999999</v>
      </c>
      <c r="M273">
        <f t="shared" si="34"/>
        <v>2.6000000000000002E-2</v>
      </c>
      <c r="N273">
        <f t="shared" si="35"/>
        <v>8.299999999999999E-2</v>
      </c>
      <c r="O273">
        <v>4.4999999999999998E-2</v>
      </c>
    </row>
    <row r="274" spans="1:15">
      <c r="A274" s="1" t="s">
        <v>25</v>
      </c>
      <c r="B274" t="s">
        <v>4</v>
      </c>
      <c r="C274">
        <v>2019</v>
      </c>
      <c r="D274">
        <v>0.22220000000000001</v>
      </c>
      <c r="E274">
        <v>59292</v>
      </c>
      <c r="F274">
        <v>0.188</v>
      </c>
      <c r="G274">
        <v>0.18600000000000003</v>
      </c>
      <c r="H274">
        <v>0.8</v>
      </c>
      <c r="I274">
        <v>0.11799999999999999</v>
      </c>
      <c r="J274">
        <v>0.63700000000000001</v>
      </c>
      <c r="K274">
        <v>8.3000000000000004E-2</v>
      </c>
      <c r="L274">
        <v>0.20499999999999999</v>
      </c>
      <c r="M274">
        <f t="shared" si="34"/>
        <v>2.6000000000000002E-2</v>
      </c>
      <c r="N274">
        <f t="shared" si="35"/>
        <v>8.299999999999999E-2</v>
      </c>
      <c r="O274">
        <v>4.4999999999999998E-2</v>
      </c>
    </row>
    <row r="275" spans="1:15">
      <c r="A275" s="1" t="s">
        <v>25</v>
      </c>
      <c r="B275" t="s">
        <v>5</v>
      </c>
      <c r="C275">
        <v>2019</v>
      </c>
      <c r="D275">
        <v>0.36840000000000001</v>
      </c>
      <c r="E275">
        <v>59292</v>
      </c>
      <c r="F275">
        <v>0.188</v>
      </c>
      <c r="G275">
        <v>0.18600000000000003</v>
      </c>
      <c r="H275">
        <v>0.8</v>
      </c>
      <c r="I275">
        <v>0.11799999999999999</v>
      </c>
      <c r="J275">
        <v>0.63700000000000001</v>
      </c>
      <c r="K275">
        <v>8.3000000000000004E-2</v>
      </c>
      <c r="L275">
        <v>0.20499999999999999</v>
      </c>
      <c r="M275">
        <f t="shared" si="34"/>
        <v>2.6000000000000002E-2</v>
      </c>
      <c r="N275">
        <f t="shared" si="35"/>
        <v>8.299999999999999E-2</v>
      </c>
      <c r="O275">
        <v>4.4999999999999998E-2</v>
      </c>
    </row>
    <row r="276" spans="1:15">
      <c r="A276" s="1" t="s">
        <v>25</v>
      </c>
      <c r="B276" t="s">
        <v>7</v>
      </c>
      <c r="C276">
        <v>2019</v>
      </c>
      <c r="D276">
        <v>0.2903</v>
      </c>
      <c r="E276">
        <v>59292</v>
      </c>
      <c r="F276">
        <v>0.188</v>
      </c>
      <c r="G276">
        <v>0.18600000000000003</v>
      </c>
      <c r="H276">
        <v>0.8</v>
      </c>
      <c r="I276">
        <v>0.11799999999999999</v>
      </c>
      <c r="J276">
        <v>0.63700000000000001</v>
      </c>
      <c r="K276">
        <v>8.3000000000000004E-2</v>
      </c>
      <c r="L276">
        <v>0.20499999999999999</v>
      </c>
      <c r="M276">
        <f t="shared" si="34"/>
        <v>2.6000000000000002E-2</v>
      </c>
      <c r="N276">
        <f t="shared" si="35"/>
        <v>8.299999999999999E-2</v>
      </c>
      <c r="O276">
        <v>4.4999999999999998E-2</v>
      </c>
    </row>
    <row r="277" spans="1:15" s="4" customFormat="1">
      <c r="A277" s="5" t="s">
        <v>26</v>
      </c>
      <c r="B277" s="4" t="s">
        <v>8</v>
      </c>
      <c r="C277" s="4">
        <v>2022</v>
      </c>
      <c r="D277" s="4">
        <v>0.43180000000000002</v>
      </c>
      <c r="E277" s="4">
        <v>76367</v>
      </c>
      <c r="F277" s="4">
        <v>0.14099999999999999</v>
      </c>
      <c r="G277" s="4">
        <v>0.55799999999999994</v>
      </c>
      <c r="H277" s="4">
        <v>0.8</v>
      </c>
      <c r="I277" s="4">
        <v>0.34</v>
      </c>
      <c r="J277" s="4">
        <v>0.253</v>
      </c>
      <c r="K277" s="4">
        <v>0.09</v>
      </c>
      <c r="L277" s="4">
        <v>0.49099999999999999</v>
      </c>
      <c r="M277" s="4">
        <f>0.156+0.004</f>
        <v>0.16</v>
      </c>
      <c r="N277" s="4">
        <f>0.015+0.033</f>
        <v>4.8000000000000001E-2</v>
      </c>
      <c r="O277" s="4">
        <v>0.10199999999999999</v>
      </c>
    </row>
    <row r="278" spans="1:15" s="4" customFormat="1">
      <c r="A278" s="5" t="s">
        <v>26</v>
      </c>
      <c r="B278" s="4" t="s">
        <v>3</v>
      </c>
      <c r="C278" s="4">
        <v>2022</v>
      </c>
      <c r="D278" s="4">
        <v>0.29049999999999998</v>
      </c>
      <c r="E278" s="4">
        <v>76367</v>
      </c>
      <c r="F278" s="4">
        <v>0.14099999999999999</v>
      </c>
      <c r="G278" s="4">
        <v>0.55799999999999994</v>
      </c>
      <c r="H278" s="4">
        <v>0.8</v>
      </c>
      <c r="I278" s="4">
        <v>0.34</v>
      </c>
      <c r="J278" s="4">
        <v>0.253</v>
      </c>
      <c r="K278" s="4">
        <v>0.09</v>
      </c>
      <c r="L278" s="4">
        <v>0.49099999999999999</v>
      </c>
      <c r="M278" s="4">
        <f t="shared" ref="M278:M294" si="36">0.156+0.004</f>
        <v>0.16</v>
      </c>
      <c r="N278" s="4">
        <f t="shared" ref="N278:N294" si="37">0.015+0.033</f>
        <v>4.8000000000000001E-2</v>
      </c>
      <c r="O278" s="4">
        <v>0.10199999999999999</v>
      </c>
    </row>
    <row r="279" spans="1:15" s="4" customFormat="1">
      <c r="A279" s="5" t="s">
        <v>26</v>
      </c>
      <c r="B279" s="4" t="s">
        <v>4</v>
      </c>
      <c r="C279" s="4">
        <v>2022</v>
      </c>
      <c r="D279" s="4">
        <v>0.33989999999999998</v>
      </c>
      <c r="E279" s="4">
        <v>76367</v>
      </c>
      <c r="F279" s="4">
        <v>0.14099999999999999</v>
      </c>
      <c r="G279" s="4">
        <v>0.55799999999999994</v>
      </c>
      <c r="H279" s="4">
        <v>0.8</v>
      </c>
      <c r="I279" s="4">
        <v>0.34</v>
      </c>
      <c r="J279" s="4">
        <v>0.253</v>
      </c>
      <c r="K279" s="4">
        <v>0.09</v>
      </c>
      <c r="L279" s="4">
        <v>0.49099999999999999</v>
      </c>
      <c r="M279" s="4">
        <f t="shared" si="36"/>
        <v>0.16</v>
      </c>
      <c r="N279" s="4">
        <f t="shared" si="37"/>
        <v>4.8000000000000001E-2</v>
      </c>
      <c r="O279" s="4">
        <v>0.10199999999999999</v>
      </c>
    </row>
    <row r="280" spans="1:15" s="4" customFormat="1">
      <c r="A280" s="5" t="s">
        <v>26</v>
      </c>
      <c r="B280" s="4" t="s">
        <v>5</v>
      </c>
      <c r="C280" s="4">
        <v>2022</v>
      </c>
      <c r="D280" s="4">
        <v>0.6573</v>
      </c>
      <c r="E280" s="4">
        <v>76367</v>
      </c>
      <c r="F280" s="4">
        <v>0.14099999999999999</v>
      </c>
      <c r="G280" s="4">
        <v>0.55799999999999994</v>
      </c>
      <c r="H280" s="4">
        <v>0.8</v>
      </c>
      <c r="I280" s="4">
        <v>0.34</v>
      </c>
      <c r="J280" s="4">
        <v>0.253</v>
      </c>
      <c r="K280" s="4">
        <v>0.09</v>
      </c>
      <c r="L280" s="4">
        <v>0.49099999999999999</v>
      </c>
      <c r="M280" s="4">
        <f t="shared" si="36"/>
        <v>0.16</v>
      </c>
      <c r="N280" s="4">
        <f t="shared" si="37"/>
        <v>4.8000000000000001E-2</v>
      </c>
      <c r="O280" s="4">
        <v>0.10199999999999999</v>
      </c>
    </row>
    <row r="281" spans="1:15" s="4" customFormat="1">
      <c r="A281" s="5" t="s">
        <v>26</v>
      </c>
      <c r="B281" s="4" t="s">
        <v>6</v>
      </c>
      <c r="C281" s="4">
        <v>2022</v>
      </c>
      <c r="D281" s="4">
        <v>0.59526999999999997</v>
      </c>
      <c r="E281" s="4">
        <v>76367</v>
      </c>
      <c r="F281" s="4">
        <v>0.14099999999999999</v>
      </c>
      <c r="G281" s="4">
        <v>0.55799999999999994</v>
      </c>
      <c r="H281" s="4">
        <v>0.8</v>
      </c>
      <c r="I281" s="4">
        <v>0.34</v>
      </c>
      <c r="J281" s="4">
        <v>0.253</v>
      </c>
      <c r="K281" s="4">
        <v>0.09</v>
      </c>
      <c r="L281" s="4">
        <v>0.49099999999999999</v>
      </c>
      <c r="M281" s="4">
        <f t="shared" si="36"/>
        <v>0.16</v>
      </c>
      <c r="N281" s="4">
        <f t="shared" si="37"/>
        <v>4.8000000000000001E-2</v>
      </c>
      <c r="O281" s="4">
        <v>0.10199999999999999</v>
      </c>
    </row>
    <row r="282" spans="1:15" s="4" customFormat="1">
      <c r="A282" s="5" t="s">
        <v>26</v>
      </c>
      <c r="B282" s="4" t="s">
        <v>7</v>
      </c>
      <c r="C282" s="4">
        <v>2022</v>
      </c>
      <c r="D282" s="4">
        <v>0.49485000000000001</v>
      </c>
      <c r="E282" s="4">
        <v>76367</v>
      </c>
      <c r="F282" s="4">
        <v>0.14099999999999999</v>
      </c>
      <c r="G282" s="4">
        <v>0.55799999999999994</v>
      </c>
      <c r="H282" s="4">
        <v>0.8</v>
      </c>
      <c r="I282" s="4">
        <v>0.34</v>
      </c>
      <c r="J282" s="4">
        <v>0.253</v>
      </c>
      <c r="K282" s="4">
        <v>0.09</v>
      </c>
      <c r="L282" s="4">
        <v>0.49099999999999999</v>
      </c>
      <c r="M282" s="4">
        <f t="shared" si="36"/>
        <v>0.16</v>
      </c>
      <c r="N282" s="4">
        <f t="shared" si="37"/>
        <v>4.8000000000000001E-2</v>
      </c>
      <c r="O282" s="4">
        <v>0.10199999999999999</v>
      </c>
    </row>
    <row r="283" spans="1:15" s="4" customFormat="1">
      <c r="A283" s="5" t="s">
        <v>26</v>
      </c>
      <c r="B283" s="4" t="s">
        <v>6</v>
      </c>
      <c r="C283" s="4">
        <v>2018</v>
      </c>
      <c r="D283" s="4">
        <v>0.67066999999999999</v>
      </c>
      <c r="E283" s="4">
        <v>76367</v>
      </c>
      <c r="F283" s="4">
        <v>0.14099999999999999</v>
      </c>
      <c r="G283" s="4">
        <v>0.55799999999999994</v>
      </c>
      <c r="H283" s="4">
        <v>0.8</v>
      </c>
      <c r="I283" s="4">
        <v>0.34</v>
      </c>
      <c r="J283" s="4">
        <v>0.253</v>
      </c>
      <c r="K283" s="4">
        <v>0.09</v>
      </c>
      <c r="L283" s="4">
        <v>0.49099999999999999</v>
      </c>
      <c r="M283" s="4">
        <f t="shared" si="36"/>
        <v>0.16</v>
      </c>
      <c r="N283" s="4">
        <f t="shared" si="37"/>
        <v>4.8000000000000001E-2</v>
      </c>
      <c r="O283" s="4">
        <v>0.10199999999999999</v>
      </c>
    </row>
    <row r="284" spans="1:15" s="4" customFormat="1">
      <c r="A284" s="5" t="s">
        <v>26</v>
      </c>
      <c r="B284" s="4" t="s">
        <v>7</v>
      </c>
      <c r="C284" s="4">
        <v>2018</v>
      </c>
      <c r="D284" s="4">
        <v>0.59194999999999998</v>
      </c>
      <c r="E284" s="4">
        <v>76367</v>
      </c>
      <c r="F284" s="4">
        <v>0.14099999999999999</v>
      </c>
      <c r="G284" s="4">
        <v>0.55799999999999994</v>
      </c>
      <c r="H284" s="4">
        <v>0.8</v>
      </c>
      <c r="I284" s="4">
        <v>0.34</v>
      </c>
      <c r="J284" s="4">
        <v>0.253</v>
      </c>
      <c r="K284" s="4">
        <v>0.09</v>
      </c>
      <c r="L284" s="4">
        <v>0.49099999999999999</v>
      </c>
      <c r="M284" s="4">
        <f t="shared" si="36"/>
        <v>0.16</v>
      </c>
      <c r="N284" s="4">
        <f t="shared" si="37"/>
        <v>4.8000000000000001E-2</v>
      </c>
      <c r="O284" s="4">
        <v>0.10199999999999999</v>
      </c>
    </row>
    <row r="285" spans="1:15" s="4" customFormat="1">
      <c r="A285" s="5" t="s">
        <v>26</v>
      </c>
      <c r="B285" s="4" t="s">
        <v>3</v>
      </c>
      <c r="C285" s="4">
        <v>2018</v>
      </c>
      <c r="D285" s="4">
        <v>0.34699999999999998</v>
      </c>
      <c r="E285" s="4">
        <v>76367</v>
      </c>
      <c r="F285" s="4">
        <v>0.14099999999999999</v>
      </c>
      <c r="G285" s="4">
        <v>0.55799999999999994</v>
      </c>
      <c r="H285" s="4">
        <v>0.8</v>
      </c>
      <c r="I285" s="4">
        <v>0.34</v>
      </c>
      <c r="J285" s="4">
        <v>0.253</v>
      </c>
      <c r="K285" s="4">
        <v>0.09</v>
      </c>
      <c r="L285" s="4">
        <v>0.49099999999999999</v>
      </c>
      <c r="M285" s="4">
        <f t="shared" si="36"/>
        <v>0.16</v>
      </c>
      <c r="N285" s="4">
        <f t="shared" si="37"/>
        <v>4.8000000000000001E-2</v>
      </c>
      <c r="O285" s="4">
        <v>0.10199999999999999</v>
      </c>
    </row>
    <row r="286" spans="1:15" s="4" customFormat="1">
      <c r="A286" s="5" t="s">
        <v>26</v>
      </c>
      <c r="B286" s="4" t="s">
        <v>4</v>
      </c>
      <c r="C286" s="4">
        <v>2018</v>
      </c>
      <c r="D286" s="4">
        <v>0.40679999999999999</v>
      </c>
      <c r="E286" s="4">
        <v>76367</v>
      </c>
      <c r="F286" s="4">
        <v>0.14099999999999999</v>
      </c>
      <c r="G286" s="4">
        <v>0.55799999999999994</v>
      </c>
      <c r="H286" s="4">
        <v>0.8</v>
      </c>
      <c r="I286" s="4">
        <v>0.34</v>
      </c>
      <c r="J286" s="4">
        <v>0.253</v>
      </c>
      <c r="K286" s="4">
        <v>0.09</v>
      </c>
      <c r="L286" s="4">
        <v>0.49099999999999999</v>
      </c>
      <c r="M286" s="4">
        <f t="shared" si="36"/>
        <v>0.16</v>
      </c>
      <c r="N286" s="4">
        <f t="shared" si="37"/>
        <v>4.8000000000000001E-2</v>
      </c>
      <c r="O286" s="4">
        <v>0.10199999999999999</v>
      </c>
    </row>
    <row r="287" spans="1:15" s="4" customFormat="1">
      <c r="A287" s="5" t="s">
        <v>26</v>
      </c>
      <c r="B287" s="4" t="s">
        <v>5</v>
      </c>
      <c r="C287" s="4">
        <v>2018</v>
      </c>
      <c r="D287" s="4">
        <v>0.67100000000000004</v>
      </c>
      <c r="E287" s="4">
        <v>76367</v>
      </c>
      <c r="F287" s="4">
        <v>0.14099999999999999</v>
      </c>
      <c r="G287" s="4">
        <v>0.55799999999999994</v>
      </c>
      <c r="H287" s="4">
        <v>0.8</v>
      </c>
      <c r="I287" s="4">
        <v>0.34</v>
      </c>
      <c r="J287" s="4">
        <v>0.253</v>
      </c>
      <c r="K287" s="4">
        <v>0.09</v>
      </c>
      <c r="L287" s="4">
        <v>0.49099999999999999</v>
      </c>
      <c r="M287" s="4">
        <f t="shared" si="36"/>
        <v>0.16</v>
      </c>
      <c r="N287" s="4">
        <f t="shared" si="37"/>
        <v>4.8000000000000001E-2</v>
      </c>
      <c r="O287" s="4">
        <v>0.10199999999999999</v>
      </c>
    </row>
    <row r="288" spans="1:15" s="4" customFormat="1">
      <c r="A288" s="5" t="s">
        <v>26</v>
      </c>
      <c r="B288" s="4" t="s">
        <v>8</v>
      </c>
      <c r="C288" s="4">
        <v>2018</v>
      </c>
      <c r="D288" s="4">
        <v>0.48309999999999997</v>
      </c>
      <c r="E288" s="4">
        <v>76367</v>
      </c>
      <c r="F288" s="4">
        <v>0.14099999999999999</v>
      </c>
      <c r="G288" s="4">
        <v>0.55799999999999994</v>
      </c>
      <c r="H288" s="4">
        <v>0.8</v>
      </c>
      <c r="I288" s="4">
        <v>0.34</v>
      </c>
      <c r="J288" s="4">
        <v>0.253</v>
      </c>
      <c r="K288" s="4">
        <v>0.09</v>
      </c>
      <c r="L288" s="4">
        <v>0.49099999999999999</v>
      </c>
      <c r="M288" s="4">
        <f t="shared" si="36"/>
        <v>0.16</v>
      </c>
      <c r="N288" s="4">
        <f t="shared" si="37"/>
        <v>4.8000000000000001E-2</v>
      </c>
      <c r="O288" s="4">
        <v>0.10199999999999999</v>
      </c>
    </row>
    <row r="289" spans="1:15" s="4" customFormat="1">
      <c r="A289" s="5" t="s">
        <v>26</v>
      </c>
      <c r="B289" s="4" t="s">
        <v>8</v>
      </c>
      <c r="C289" s="4">
        <v>2019</v>
      </c>
      <c r="D289" s="4">
        <v>0.48749999999999999</v>
      </c>
      <c r="E289" s="4">
        <v>76367</v>
      </c>
      <c r="F289" s="4">
        <v>0.14099999999999999</v>
      </c>
      <c r="G289" s="4">
        <v>0.55799999999999994</v>
      </c>
      <c r="H289" s="4">
        <v>0.8</v>
      </c>
      <c r="I289" s="4">
        <v>0.34</v>
      </c>
      <c r="J289" s="4">
        <v>0.253</v>
      </c>
      <c r="K289" s="4">
        <v>0.09</v>
      </c>
      <c r="L289" s="4">
        <v>0.49099999999999999</v>
      </c>
      <c r="M289" s="4">
        <f t="shared" si="36"/>
        <v>0.16</v>
      </c>
      <c r="N289" s="4">
        <f t="shared" si="37"/>
        <v>4.8000000000000001E-2</v>
      </c>
      <c r="O289" s="4">
        <v>0.10199999999999999</v>
      </c>
    </row>
    <row r="290" spans="1:15" s="4" customFormat="1">
      <c r="A290" s="5" t="s">
        <v>26</v>
      </c>
      <c r="B290" s="4" t="s">
        <v>3</v>
      </c>
      <c r="C290" s="4">
        <v>2019</v>
      </c>
      <c r="D290" s="4">
        <v>0.32429999999999998</v>
      </c>
      <c r="E290" s="4">
        <v>76367</v>
      </c>
      <c r="F290" s="4">
        <v>0.14099999999999999</v>
      </c>
      <c r="G290" s="4">
        <v>0.55799999999999994</v>
      </c>
      <c r="H290" s="4">
        <v>0.8</v>
      </c>
      <c r="I290" s="4">
        <v>0.34</v>
      </c>
      <c r="J290" s="4">
        <v>0.253</v>
      </c>
      <c r="K290" s="4">
        <v>0.09</v>
      </c>
      <c r="L290" s="4">
        <v>0.49099999999999999</v>
      </c>
      <c r="M290" s="4">
        <f t="shared" si="36"/>
        <v>0.16</v>
      </c>
      <c r="N290" s="4">
        <f t="shared" si="37"/>
        <v>4.8000000000000001E-2</v>
      </c>
      <c r="O290" s="4">
        <v>0.10199999999999999</v>
      </c>
    </row>
    <row r="291" spans="1:15" s="4" customFormat="1">
      <c r="A291" s="5" t="s">
        <v>26</v>
      </c>
      <c r="B291" s="4" t="s">
        <v>4</v>
      </c>
      <c r="C291" s="4">
        <v>2019</v>
      </c>
      <c r="D291" s="4">
        <v>0.41639999999999999</v>
      </c>
      <c r="E291" s="4">
        <v>76367</v>
      </c>
      <c r="F291" s="4">
        <v>0.14099999999999999</v>
      </c>
      <c r="G291" s="4">
        <v>0.55799999999999994</v>
      </c>
      <c r="H291" s="4">
        <v>0.8</v>
      </c>
      <c r="I291" s="4">
        <v>0.34</v>
      </c>
      <c r="J291" s="4">
        <v>0.253</v>
      </c>
      <c r="K291" s="4">
        <v>0.09</v>
      </c>
      <c r="L291" s="4">
        <v>0.49099999999999999</v>
      </c>
      <c r="M291" s="4">
        <f t="shared" si="36"/>
        <v>0.16</v>
      </c>
      <c r="N291" s="4">
        <f t="shared" si="37"/>
        <v>4.8000000000000001E-2</v>
      </c>
      <c r="O291" s="4">
        <v>0.10199999999999999</v>
      </c>
    </row>
    <row r="292" spans="1:15" s="4" customFormat="1">
      <c r="A292" s="5" t="s">
        <v>26</v>
      </c>
      <c r="B292" s="4" t="s">
        <v>5</v>
      </c>
      <c r="C292" s="4">
        <v>2019</v>
      </c>
      <c r="D292" s="4">
        <v>0.67300000000000004</v>
      </c>
      <c r="E292" s="4">
        <v>76367</v>
      </c>
      <c r="F292" s="4">
        <v>0.14099999999999999</v>
      </c>
      <c r="G292" s="4">
        <v>0.55799999999999994</v>
      </c>
      <c r="H292" s="4">
        <v>0.8</v>
      </c>
      <c r="I292" s="4">
        <v>0.34</v>
      </c>
      <c r="J292" s="4">
        <v>0.253</v>
      </c>
      <c r="K292" s="4">
        <v>0.09</v>
      </c>
      <c r="L292" s="4">
        <v>0.49099999999999999</v>
      </c>
      <c r="M292" s="4">
        <f t="shared" si="36"/>
        <v>0.16</v>
      </c>
      <c r="N292" s="4">
        <f t="shared" si="37"/>
        <v>4.8000000000000001E-2</v>
      </c>
      <c r="O292" s="4">
        <v>0.10199999999999999</v>
      </c>
    </row>
    <row r="293" spans="1:15" s="4" customFormat="1">
      <c r="A293" s="5" t="s">
        <v>26</v>
      </c>
      <c r="B293" s="4" t="s">
        <v>7</v>
      </c>
      <c r="C293" s="4">
        <v>2019</v>
      </c>
      <c r="D293" s="4">
        <v>0.59079999999999999</v>
      </c>
      <c r="E293" s="4">
        <v>76367</v>
      </c>
      <c r="F293" s="4">
        <v>0.14099999999999999</v>
      </c>
      <c r="G293" s="4">
        <v>0.55799999999999994</v>
      </c>
      <c r="H293" s="4">
        <v>0.8</v>
      </c>
      <c r="I293" s="4">
        <v>0.34</v>
      </c>
      <c r="J293" s="4">
        <v>0.253</v>
      </c>
      <c r="K293" s="4">
        <v>0.09</v>
      </c>
      <c r="L293" s="4">
        <v>0.49099999999999999</v>
      </c>
      <c r="M293" s="4">
        <f t="shared" si="36"/>
        <v>0.16</v>
      </c>
      <c r="N293" s="4">
        <f t="shared" si="37"/>
        <v>4.8000000000000001E-2</v>
      </c>
      <c r="O293" s="4">
        <v>0.10199999999999999</v>
      </c>
    </row>
    <row r="294" spans="1:15" s="4" customFormat="1">
      <c r="A294" s="5" t="s">
        <v>26</v>
      </c>
      <c r="B294" s="4" t="s">
        <v>6</v>
      </c>
      <c r="C294" s="4">
        <v>2019</v>
      </c>
      <c r="D294" s="4">
        <v>0.64353000000000005</v>
      </c>
      <c r="E294" s="4">
        <v>76367</v>
      </c>
      <c r="F294" s="4">
        <v>0.14099999999999999</v>
      </c>
      <c r="G294" s="4">
        <v>0.55799999999999994</v>
      </c>
      <c r="H294" s="4">
        <v>0.8</v>
      </c>
      <c r="I294" s="4">
        <v>0.34</v>
      </c>
      <c r="J294" s="4">
        <v>0.253</v>
      </c>
      <c r="K294" s="4">
        <v>0.09</v>
      </c>
      <c r="L294" s="4">
        <v>0.49099999999999999</v>
      </c>
      <c r="M294" s="4">
        <f t="shared" si="36"/>
        <v>0.16</v>
      </c>
      <c r="N294" s="4">
        <f t="shared" si="37"/>
        <v>4.8000000000000001E-2</v>
      </c>
      <c r="O294" s="4">
        <v>0.10199999999999999</v>
      </c>
    </row>
    <row r="295" spans="1:15">
      <c r="A295" s="1" t="s">
        <v>27</v>
      </c>
      <c r="B295" t="s">
        <v>8</v>
      </c>
      <c r="C295">
        <v>2022</v>
      </c>
      <c r="D295">
        <v>0.27739999999999998</v>
      </c>
      <c r="E295">
        <v>66709</v>
      </c>
      <c r="F295">
        <v>0.20399999999999999</v>
      </c>
      <c r="G295">
        <v>0.45399999999999996</v>
      </c>
      <c r="H295">
        <v>0.71799999999999997</v>
      </c>
      <c r="I295">
        <v>0.16400000000000001</v>
      </c>
      <c r="J295">
        <v>0.317</v>
      </c>
      <c r="K295">
        <v>4.2000000000000003E-2</v>
      </c>
      <c r="L295">
        <v>0.60199999999999998</v>
      </c>
      <c r="M295">
        <f>0.028+0.003</f>
        <v>3.1E-2</v>
      </c>
      <c r="N295">
        <f>0.028+0.045</f>
        <v>7.2999999999999995E-2</v>
      </c>
      <c r="O295">
        <v>0.10199999999999999</v>
      </c>
    </row>
    <row r="296" spans="1:15">
      <c r="A296" s="1" t="s">
        <v>27</v>
      </c>
      <c r="B296" t="s">
        <v>3</v>
      </c>
      <c r="C296">
        <v>2022</v>
      </c>
      <c r="D296">
        <v>0.1724</v>
      </c>
      <c r="E296">
        <v>66709</v>
      </c>
      <c r="F296">
        <v>0.20399999999999999</v>
      </c>
      <c r="G296">
        <v>0.45399999999999996</v>
      </c>
      <c r="H296">
        <v>0.71799999999999997</v>
      </c>
      <c r="I296">
        <v>0.16400000000000001</v>
      </c>
      <c r="J296">
        <v>0.317</v>
      </c>
      <c r="K296">
        <v>4.2000000000000003E-2</v>
      </c>
      <c r="L296">
        <v>0.60199999999999998</v>
      </c>
      <c r="M296">
        <f t="shared" ref="M296:M312" si="38">0.028+0.003</f>
        <v>3.1E-2</v>
      </c>
      <c r="N296">
        <f t="shared" ref="N296:N312" si="39">0.028+0.045</f>
        <v>7.2999999999999995E-2</v>
      </c>
      <c r="O296">
        <v>0.10199999999999999</v>
      </c>
    </row>
    <row r="297" spans="1:15">
      <c r="A297" s="1" t="s">
        <v>27</v>
      </c>
      <c r="B297" t="s">
        <v>4</v>
      </c>
      <c r="C297">
        <v>2022</v>
      </c>
      <c r="D297">
        <v>0.2482</v>
      </c>
      <c r="E297">
        <v>66709</v>
      </c>
      <c r="F297">
        <v>0.20399999999999999</v>
      </c>
      <c r="G297">
        <v>0.45399999999999996</v>
      </c>
      <c r="H297">
        <v>0.71799999999999997</v>
      </c>
      <c r="I297">
        <v>0.16400000000000001</v>
      </c>
      <c r="J297">
        <v>0.317</v>
      </c>
      <c r="K297">
        <v>4.2000000000000003E-2</v>
      </c>
      <c r="L297">
        <v>0.60199999999999998</v>
      </c>
      <c r="M297">
        <f t="shared" si="38"/>
        <v>3.1E-2</v>
      </c>
      <c r="N297">
        <f t="shared" si="39"/>
        <v>7.2999999999999995E-2</v>
      </c>
      <c r="O297">
        <v>0.10199999999999999</v>
      </c>
    </row>
    <row r="298" spans="1:15">
      <c r="A298" s="1" t="s">
        <v>27</v>
      </c>
      <c r="B298" t="s">
        <v>5</v>
      </c>
      <c r="C298">
        <v>2022</v>
      </c>
      <c r="D298">
        <v>0.3659</v>
      </c>
      <c r="E298">
        <v>66709</v>
      </c>
      <c r="F298">
        <v>0.20399999999999999</v>
      </c>
      <c r="G298">
        <v>0.45399999999999996</v>
      </c>
      <c r="H298">
        <v>0.71799999999999997</v>
      </c>
      <c r="I298">
        <v>0.16400000000000001</v>
      </c>
      <c r="J298">
        <v>0.317</v>
      </c>
      <c r="K298">
        <v>4.2000000000000003E-2</v>
      </c>
      <c r="L298">
        <v>0.60199999999999998</v>
      </c>
      <c r="M298">
        <f t="shared" si="38"/>
        <v>3.1E-2</v>
      </c>
      <c r="N298">
        <f t="shared" si="39"/>
        <v>7.2999999999999995E-2</v>
      </c>
      <c r="O298">
        <v>0.10199999999999999</v>
      </c>
    </row>
    <row r="299" spans="1:15">
      <c r="A299" s="1" t="s">
        <v>27</v>
      </c>
      <c r="B299" t="s">
        <v>6</v>
      </c>
      <c r="C299">
        <v>2022</v>
      </c>
      <c r="D299">
        <v>0.52500000000000002</v>
      </c>
      <c r="E299">
        <v>66709</v>
      </c>
      <c r="F299">
        <v>0.20399999999999999</v>
      </c>
      <c r="G299">
        <v>0.45399999999999996</v>
      </c>
      <c r="H299">
        <v>0.71799999999999997</v>
      </c>
      <c r="I299">
        <v>0.16400000000000001</v>
      </c>
      <c r="J299">
        <v>0.317</v>
      </c>
      <c r="K299">
        <v>4.2000000000000003E-2</v>
      </c>
      <c r="L299">
        <v>0.60199999999999998</v>
      </c>
      <c r="M299">
        <f t="shared" si="38"/>
        <v>3.1E-2</v>
      </c>
      <c r="N299">
        <f t="shared" si="39"/>
        <v>7.2999999999999995E-2</v>
      </c>
      <c r="O299">
        <v>0.10199999999999999</v>
      </c>
    </row>
    <row r="300" spans="1:15">
      <c r="A300" s="1" t="s">
        <v>27</v>
      </c>
      <c r="B300" t="s">
        <v>7</v>
      </c>
      <c r="C300">
        <v>2022</v>
      </c>
      <c r="D300">
        <v>0.4</v>
      </c>
      <c r="E300">
        <v>66709</v>
      </c>
      <c r="F300">
        <v>0.20399999999999999</v>
      </c>
      <c r="G300">
        <v>0.45399999999999996</v>
      </c>
      <c r="H300">
        <v>0.71799999999999997</v>
      </c>
      <c r="I300">
        <v>0.16400000000000001</v>
      </c>
      <c r="J300">
        <v>0.317</v>
      </c>
      <c r="K300">
        <v>4.2000000000000003E-2</v>
      </c>
      <c r="L300">
        <v>0.60199999999999998</v>
      </c>
      <c r="M300">
        <f t="shared" si="38"/>
        <v>3.1E-2</v>
      </c>
      <c r="N300">
        <f t="shared" si="39"/>
        <v>7.2999999999999995E-2</v>
      </c>
      <c r="O300">
        <v>0.10199999999999999</v>
      </c>
    </row>
    <row r="301" spans="1:15">
      <c r="A301" s="1" t="s">
        <v>27</v>
      </c>
      <c r="B301" t="s">
        <v>6</v>
      </c>
      <c r="C301">
        <v>2018</v>
      </c>
      <c r="D301">
        <v>0.5625</v>
      </c>
      <c r="E301">
        <v>66709</v>
      </c>
      <c r="F301">
        <v>0.20399999999999999</v>
      </c>
      <c r="G301">
        <v>0.45399999999999996</v>
      </c>
      <c r="H301">
        <v>0.71799999999999997</v>
      </c>
      <c r="I301">
        <v>0.16400000000000001</v>
      </c>
      <c r="J301">
        <v>0.317</v>
      </c>
      <c r="K301">
        <v>4.2000000000000003E-2</v>
      </c>
      <c r="L301">
        <v>0.60199999999999998</v>
      </c>
      <c r="M301">
        <f t="shared" si="38"/>
        <v>3.1E-2</v>
      </c>
      <c r="N301">
        <f t="shared" si="39"/>
        <v>7.2999999999999995E-2</v>
      </c>
      <c r="O301">
        <v>0.10199999999999999</v>
      </c>
    </row>
    <row r="302" spans="1:15">
      <c r="A302" s="1" t="s">
        <v>27</v>
      </c>
      <c r="B302" t="s">
        <v>7</v>
      </c>
      <c r="C302">
        <v>2018</v>
      </c>
      <c r="D302">
        <v>0.43330000000000002</v>
      </c>
      <c r="E302">
        <v>66709</v>
      </c>
      <c r="F302">
        <v>0.20399999999999999</v>
      </c>
      <c r="G302">
        <v>0.45399999999999996</v>
      </c>
      <c r="H302">
        <v>0.71799999999999997</v>
      </c>
      <c r="I302">
        <v>0.16400000000000001</v>
      </c>
      <c r="J302">
        <v>0.317</v>
      </c>
      <c r="K302">
        <v>4.2000000000000003E-2</v>
      </c>
      <c r="L302">
        <v>0.60199999999999998</v>
      </c>
      <c r="M302">
        <f t="shared" si="38"/>
        <v>3.1E-2</v>
      </c>
      <c r="N302">
        <f t="shared" si="39"/>
        <v>7.2999999999999995E-2</v>
      </c>
      <c r="O302">
        <v>0.10199999999999999</v>
      </c>
    </row>
    <row r="303" spans="1:15">
      <c r="A303" s="1" t="s">
        <v>27</v>
      </c>
      <c r="B303" t="s">
        <v>3</v>
      </c>
      <c r="C303">
        <v>2018</v>
      </c>
      <c r="D303">
        <v>0.21429999999999999</v>
      </c>
      <c r="E303">
        <v>66709</v>
      </c>
      <c r="F303">
        <v>0.20399999999999999</v>
      </c>
      <c r="G303">
        <v>0.45399999999999996</v>
      </c>
      <c r="H303">
        <v>0.71799999999999997</v>
      </c>
      <c r="I303">
        <v>0.16400000000000001</v>
      </c>
      <c r="J303">
        <v>0.317</v>
      </c>
      <c r="K303">
        <v>4.2000000000000003E-2</v>
      </c>
      <c r="L303">
        <v>0.60199999999999998</v>
      </c>
      <c r="M303">
        <f t="shared" si="38"/>
        <v>3.1E-2</v>
      </c>
      <c r="N303">
        <f t="shared" si="39"/>
        <v>7.2999999999999995E-2</v>
      </c>
      <c r="O303">
        <v>0.10199999999999999</v>
      </c>
    </row>
    <row r="304" spans="1:15">
      <c r="A304" s="1" t="s">
        <v>27</v>
      </c>
      <c r="B304" t="s">
        <v>4</v>
      </c>
      <c r="C304">
        <v>2018</v>
      </c>
      <c r="D304">
        <v>0.33129999999999998</v>
      </c>
      <c r="E304">
        <v>66709</v>
      </c>
      <c r="F304">
        <v>0.20399999999999999</v>
      </c>
      <c r="G304">
        <v>0.45399999999999996</v>
      </c>
      <c r="H304">
        <v>0.71799999999999997</v>
      </c>
      <c r="I304">
        <v>0.16400000000000001</v>
      </c>
      <c r="J304">
        <v>0.317</v>
      </c>
      <c r="K304">
        <v>4.2000000000000003E-2</v>
      </c>
      <c r="L304">
        <v>0.60199999999999998</v>
      </c>
      <c r="M304">
        <f t="shared" si="38"/>
        <v>3.1E-2</v>
      </c>
      <c r="N304">
        <f t="shared" si="39"/>
        <v>7.2999999999999995E-2</v>
      </c>
      <c r="O304">
        <v>0.10199999999999999</v>
      </c>
    </row>
    <row r="305" spans="1:15">
      <c r="A305" s="1" t="s">
        <v>27</v>
      </c>
      <c r="B305" t="s">
        <v>5</v>
      </c>
      <c r="C305">
        <v>2018</v>
      </c>
      <c r="D305">
        <v>0.45450000000000002</v>
      </c>
      <c r="E305">
        <v>66709</v>
      </c>
      <c r="F305">
        <v>0.20399999999999999</v>
      </c>
      <c r="G305">
        <v>0.45399999999999996</v>
      </c>
      <c r="H305">
        <v>0.71799999999999997</v>
      </c>
      <c r="I305">
        <v>0.16400000000000001</v>
      </c>
      <c r="J305">
        <v>0.317</v>
      </c>
      <c r="K305">
        <v>4.2000000000000003E-2</v>
      </c>
      <c r="L305">
        <v>0.60199999999999998</v>
      </c>
      <c r="M305">
        <f t="shared" si="38"/>
        <v>3.1E-2</v>
      </c>
      <c r="N305">
        <f t="shared" si="39"/>
        <v>7.2999999999999995E-2</v>
      </c>
      <c r="O305">
        <v>0.10199999999999999</v>
      </c>
    </row>
    <row r="306" spans="1:15">
      <c r="A306" s="1" t="s">
        <v>27</v>
      </c>
      <c r="B306" t="s">
        <v>8</v>
      </c>
      <c r="C306">
        <v>2018</v>
      </c>
      <c r="D306">
        <v>0.35820000000000002</v>
      </c>
      <c r="E306">
        <v>66709</v>
      </c>
      <c r="F306">
        <v>0.20399999999999999</v>
      </c>
      <c r="G306">
        <v>0.45399999999999996</v>
      </c>
      <c r="H306">
        <v>0.71799999999999997</v>
      </c>
      <c r="I306">
        <v>0.16400000000000001</v>
      </c>
      <c r="J306">
        <v>0.317</v>
      </c>
      <c r="K306">
        <v>4.2000000000000003E-2</v>
      </c>
      <c r="L306">
        <v>0.60199999999999998</v>
      </c>
      <c r="M306">
        <f t="shared" si="38"/>
        <v>3.1E-2</v>
      </c>
      <c r="N306">
        <f t="shared" si="39"/>
        <v>7.2999999999999995E-2</v>
      </c>
      <c r="O306">
        <v>0.10199999999999999</v>
      </c>
    </row>
    <row r="307" spans="1:15">
      <c r="A307" s="1" t="s">
        <v>27</v>
      </c>
      <c r="B307" t="s">
        <v>8</v>
      </c>
      <c r="C307">
        <v>2019</v>
      </c>
      <c r="D307">
        <v>0.34060000000000001</v>
      </c>
      <c r="E307">
        <v>66709</v>
      </c>
      <c r="F307">
        <v>0.20399999999999999</v>
      </c>
      <c r="G307">
        <v>0.45399999999999996</v>
      </c>
      <c r="H307">
        <v>0.71799999999999997</v>
      </c>
      <c r="I307">
        <v>0.16400000000000001</v>
      </c>
      <c r="J307">
        <v>0.317</v>
      </c>
      <c r="K307">
        <v>4.2000000000000003E-2</v>
      </c>
      <c r="L307">
        <v>0.60199999999999998</v>
      </c>
      <c r="M307">
        <f t="shared" si="38"/>
        <v>3.1E-2</v>
      </c>
      <c r="N307">
        <f t="shared" si="39"/>
        <v>7.2999999999999995E-2</v>
      </c>
      <c r="O307">
        <v>0.10199999999999999</v>
      </c>
    </row>
    <row r="308" spans="1:15">
      <c r="A308" s="1" t="s">
        <v>27</v>
      </c>
      <c r="B308" t="s">
        <v>3</v>
      </c>
      <c r="C308">
        <v>2019</v>
      </c>
      <c r="D308">
        <v>0.26669999999999999</v>
      </c>
      <c r="E308">
        <v>66709</v>
      </c>
      <c r="F308">
        <v>0.20399999999999999</v>
      </c>
      <c r="G308">
        <v>0.45399999999999996</v>
      </c>
      <c r="H308">
        <v>0.71799999999999997</v>
      </c>
      <c r="I308">
        <v>0.16400000000000001</v>
      </c>
      <c r="J308">
        <v>0.317</v>
      </c>
      <c r="K308">
        <v>4.2000000000000003E-2</v>
      </c>
      <c r="L308">
        <v>0.60199999999999998</v>
      </c>
      <c r="M308">
        <f t="shared" si="38"/>
        <v>3.1E-2</v>
      </c>
      <c r="N308">
        <f t="shared" si="39"/>
        <v>7.2999999999999995E-2</v>
      </c>
      <c r="O308">
        <v>0.10199999999999999</v>
      </c>
    </row>
    <row r="309" spans="1:15">
      <c r="A309" s="1" t="s">
        <v>27</v>
      </c>
      <c r="B309" t="s">
        <v>4</v>
      </c>
      <c r="C309">
        <v>2019</v>
      </c>
      <c r="D309">
        <v>0.2989</v>
      </c>
      <c r="E309">
        <v>66709</v>
      </c>
      <c r="F309">
        <v>0.20399999999999999</v>
      </c>
      <c r="G309">
        <v>0.45399999999999996</v>
      </c>
      <c r="H309">
        <v>0.71799999999999997</v>
      </c>
      <c r="I309">
        <v>0.16400000000000001</v>
      </c>
      <c r="J309">
        <v>0.317</v>
      </c>
      <c r="K309">
        <v>4.2000000000000003E-2</v>
      </c>
      <c r="L309">
        <v>0.60199999999999998</v>
      </c>
      <c r="M309">
        <f t="shared" si="38"/>
        <v>3.1E-2</v>
      </c>
      <c r="N309">
        <f t="shared" si="39"/>
        <v>7.2999999999999995E-2</v>
      </c>
      <c r="O309">
        <v>0.10199999999999999</v>
      </c>
    </row>
    <row r="310" spans="1:15">
      <c r="A310" s="1" t="s">
        <v>27</v>
      </c>
      <c r="B310" t="s">
        <v>5</v>
      </c>
      <c r="C310">
        <v>2019</v>
      </c>
      <c r="D310">
        <v>0.49109999999999998</v>
      </c>
      <c r="E310">
        <v>66709</v>
      </c>
      <c r="F310">
        <v>0.20399999999999999</v>
      </c>
      <c r="G310">
        <v>0.45399999999999996</v>
      </c>
      <c r="H310">
        <v>0.71799999999999997</v>
      </c>
      <c r="I310">
        <v>0.16400000000000001</v>
      </c>
      <c r="J310">
        <v>0.317</v>
      </c>
      <c r="K310">
        <v>4.2000000000000003E-2</v>
      </c>
      <c r="L310">
        <v>0.60199999999999998</v>
      </c>
      <c r="M310">
        <f t="shared" si="38"/>
        <v>3.1E-2</v>
      </c>
      <c r="N310">
        <f t="shared" si="39"/>
        <v>7.2999999999999995E-2</v>
      </c>
      <c r="O310">
        <v>0.10199999999999999</v>
      </c>
    </row>
    <row r="311" spans="1:15">
      <c r="A311" s="1" t="s">
        <v>27</v>
      </c>
      <c r="B311" t="s">
        <v>7</v>
      </c>
      <c r="C311">
        <v>2019</v>
      </c>
      <c r="D311">
        <v>0.39639999999999997</v>
      </c>
      <c r="E311">
        <v>66709</v>
      </c>
      <c r="F311">
        <v>0.20399999999999999</v>
      </c>
      <c r="G311">
        <v>0.45399999999999996</v>
      </c>
      <c r="H311">
        <v>0.71799999999999997</v>
      </c>
      <c r="I311">
        <v>0.16400000000000001</v>
      </c>
      <c r="J311">
        <v>0.317</v>
      </c>
      <c r="K311">
        <v>4.2000000000000003E-2</v>
      </c>
      <c r="L311">
        <v>0.60199999999999998</v>
      </c>
      <c r="M311">
        <f t="shared" si="38"/>
        <v>3.1E-2</v>
      </c>
      <c r="N311">
        <f t="shared" si="39"/>
        <v>7.2999999999999995E-2</v>
      </c>
      <c r="O311">
        <v>0.10199999999999999</v>
      </c>
    </row>
    <row r="312" spans="1:15">
      <c r="A312" s="1" t="s">
        <v>27</v>
      </c>
      <c r="B312" t="s">
        <v>6</v>
      </c>
      <c r="C312">
        <v>2019</v>
      </c>
      <c r="D312">
        <v>0.42859999999999998</v>
      </c>
      <c r="E312">
        <v>66709</v>
      </c>
      <c r="F312">
        <v>0.20399999999999999</v>
      </c>
      <c r="G312">
        <v>0.45399999999999996</v>
      </c>
      <c r="H312">
        <v>0.71799999999999997</v>
      </c>
      <c r="I312">
        <v>0.16400000000000001</v>
      </c>
      <c r="J312">
        <v>0.317</v>
      </c>
      <c r="K312">
        <v>4.2000000000000003E-2</v>
      </c>
      <c r="L312">
        <v>0.60199999999999998</v>
      </c>
      <c r="M312">
        <f t="shared" si="38"/>
        <v>3.1E-2</v>
      </c>
      <c r="N312">
        <f t="shared" si="39"/>
        <v>7.2999999999999995E-2</v>
      </c>
      <c r="O312">
        <v>0.10199999999999999</v>
      </c>
    </row>
    <row r="313" spans="1:15" s="4" customFormat="1">
      <c r="A313" s="5" t="s">
        <v>28</v>
      </c>
      <c r="B313" s="4" t="s">
        <v>8</v>
      </c>
      <c r="C313" s="4">
        <v>2022</v>
      </c>
      <c r="D313" s="4">
        <v>0.5847</v>
      </c>
      <c r="E313" s="4">
        <v>131008</v>
      </c>
      <c r="F313" s="4">
        <v>7.8E-2</v>
      </c>
      <c r="G313" s="4">
        <v>0.214</v>
      </c>
      <c r="H313" s="4">
        <v>0.96799999999999997</v>
      </c>
      <c r="I313" s="4">
        <v>0.60099999999999998</v>
      </c>
      <c r="J313" s="4">
        <v>0.70099999999999996</v>
      </c>
      <c r="K313" s="4">
        <v>2.9000000000000001E-2</v>
      </c>
      <c r="L313" s="4">
        <v>0.16800000000000001</v>
      </c>
      <c r="M313" s="4">
        <f>0.069+0.003</f>
        <v>7.2000000000000008E-2</v>
      </c>
      <c r="N313" s="4">
        <f>0.01+0.042</f>
        <v>5.2000000000000005E-2</v>
      </c>
      <c r="O313" s="4">
        <v>4.2000000000000003E-2</v>
      </c>
    </row>
    <row r="314" spans="1:15" s="4" customFormat="1">
      <c r="A314" s="5" t="s">
        <v>28</v>
      </c>
      <c r="B314" s="4" t="s">
        <v>3</v>
      </c>
      <c r="C314" s="4">
        <v>2022</v>
      </c>
      <c r="D314" s="4">
        <v>0.13039999999999999</v>
      </c>
      <c r="E314" s="4">
        <v>131008</v>
      </c>
      <c r="F314" s="4">
        <v>7.8E-2</v>
      </c>
      <c r="G314" s="4">
        <v>0.214</v>
      </c>
      <c r="H314" s="4">
        <v>0.96799999999999997</v>
      </c>
      <c r="I314" s="4">
        <v>0.60099999999999998</v>
      </c>
      <c r="J314" s="4">
        <v>0.70099999999999996</v>
      </c>
      <c r="K314" s="4">
        <v>2.9000000000000001E-2</v>
      </c>
      <c r="L314" s="4">
        <v>0.16800000000000001</v>
      </c>
      <c r="M314" s="4">
        <f t="shared" ref="M314:M330" si="40">0.069+0.003</f>
        <v>7.2000000000000008E-2</v>
      </c>
      <c r="N314" s="4">
        <f t="shared" ref="N314:N330" si="41">0.01+0.042</f>
        <v>5.2000000000000005E-2</v>
      </c>
      <c r="O314" s="4">
        <v>4.2000000000000003E-2</v>
      </c>
    </row>
    <row r="315" spans="1:15" s="4" customFormat="1">
      <c r="A315" s="5" t="s">
        <v>28</v>
      </c>
      <c r="B315" s="4" t="s">
        <v>4</v>
      </c>
      <c r="C315" s="4">
        <v>2022</v>
      </c>
      <c r="D315" s="4">
        <v>0.25259999999999999</v>
      </c>
      <c r="E315" s="4">
        <v>131008</v>
      </c>
      <c r="F315" s="4">
        <v>7.8E-2</v>
      </c>
      <c r="G315" s="4">
        <v>0.214</v>
      </c>
      <c r="H315" s="4">
        <v>0.96799999999999997</v>
      </c>
      <c r="I315" s="4">
        <v>0.60099999999999998</v>
      </c>
      <c r="J315" s="4">
        <v>0.70099999999999996</v>
      </c>
      <c r="K315" s="4">
        <v>2.9000000000000001E-2</v>
      </c>
      <c r="L315" s="4">
        <v>0.16800000000000001</v>
      </c>
      <c r="M315" s="4">
        <f t="shared" si="40"/>
        <v>7.2000000000000008E-2</v>
      </c>
      <c r="N315" s="4">
        <f t="shared" si="41"/>
        <v>5.2000000000000005E-2</v>
      </c>
      <c r="O315" s="4">
        <v>4.2000000000000003E-2</v>
      </c>
    </row>
    <row r="316" spans="1:15" s="4" customFormat="1">
      <c r="A316" s="5" t="s">
        <v>28</v>
      </c>
      <c r="B316" s="4" t="s">
        <v>5</v>
      </c>
      <c r="C316" s="4">
        <v>2022</v>
      </c>
      <c r="D316" s="4">
        <v>0.76190000000000002</v>
      </c>
      <c r="E316" s="4">
        <v>131008</v>
      </c>
      <c r="F316" s="4">
        <v>7.8E-2</v>
      </c>
      <c r="G316" s="4">
        <v>0.214</v>
      </c>
      <c r="H316" s="4">
        <v>0.96799999999999997</v>
      </c>
      <c r="I316" s="4">
        <v>0.60099999999999998</v>
      </c>
      <c r="J316" s="4">
        <v>0.70099999999999996</v>
      </c>
      <c r="K316" s="4">
        <v>2.9000000000000001E-2</v>
      </c>
      <c r="L316" s="4">
        <v>0.16800000000000001</v>
      </c>
      <c r="M316" s="4">
        <f t="shared" si="40"/>
        <v>7.2000000000000008E-2</v>
      </c>
      <c r="N316" s="4">
        <f t="shared" si="41"/>
        <v>5.2000000000000005E-2</v>
      </c>
      <c r="O316" s="4">
        <v>4.2000000000000003E-2</v>
      </c>
    </row>
    <row r="317" spans="1:15" s="4" customFormat="1">
      <c r="A317" s="5" t="s">
        <v>28</v>
      </c>
      <c r="B317" s="4" t="s">
        <v>6</v>
      </c>
      <c r="C317" s="4">
        <v>2022</v>
      </c>
      <c r="D317" s="4">
        <v>0.77880000000000005</v>
      </c>
      <c r="E317" s="4">
        <v>131008</v>
      </c>
      <c r="F317" s="4">
        <v>7.8E-2</v>
      </c>
      <c r="G317" s="4">
        <v>0.214</v>
      </c>
      <c r="H317" s="4">
        <v>0.96799999999999997</v>
      </c>
      <c r="I317" s="4">
        <v>0.60099999999999998</v>
      </c>
      <c r="J317" s="4">
        <v>0.70099999999999996</v>
      </c>
      <c r="K317" s="4">
        <v>2.9000000000000001E-2</v>
      </c>
      <c r="L317" s="4">
        <v>0.16800000000000001</v>
      </c>
      <c r="M317" s="4">
        <f t="shared" si="40"/>
        <v>7.2000000000000008E-2</v>
      </c>
      <c r="N317" s="4">
        <f t="shared" si="41"/>
        <v>5.2000000000000005E-2</v>
      </c>
      <c r="O317" s="4">
        <v>4.2000000000000003E-2</v>
      </c>
    </row>
    <row r="318" spans="1:15" s="4" customFormat="1">
      <c r="A318" s="5" t="s">
        <v>28</v>
      </c>
      <c r="B318" s="4" t="s">
        <v>7</v>
      </c>
      <c r="C318" s="4">
        <v>2022</v>
      </c>
      <c r="D318" s="4">
        <v>0.71819999999999995</v>
      </c>
      <c r="E318" s="4">
        <v>131008</v>
      </c>
      <c r="F318" s="4">
        <v>7.8E-2</v>
      </c>
      <c r="G318" s="4">
        <v>0.214</v>
      </c>
      <c r="H318" s="4">
        <v>0.96799999999999997</v>
      </c>
      <c r="I318" s="4">
        <v>0.60099999999999998</v>
      </c>
      <c r="J318" s="4">
        <v>0.70099999999999996</v>
      </c>
      <c r="K318" s="4">
        <v>2.9000000000000001E-2</v>
      </c>
      <c r="L318" s="4">
        <v>0.16800000000000001</v>
      </c>
      <c r="M318" s="4">
        <f t="shared" si="40"/>
        <v>7.2000000000000008E-2</v>
      </c>
      <c r="N318" s="4">
        <f t="shared" si="41"/>
        <v>5.2000000000000005E-2</v>
      </c>
      <c r="O318" s="4">
        <v>4.2000000000000003E-2</v>
      </c>
    </row>
    <row r="319" spans="1:15" s="4" customFormat="1">
      <c r="A319" s="5" t="s">
        <v>28</v>
      </c>
      <c r="B319" s="4" t="s">
        <v>6</v>
      </c>
      <c r="C319" s="4">
        <v>2018</v>
      </c>
      <c r="D319" s="4">
        <v>0.76054999999999995</v>
      </c>
      <c r="E319" s="4">
        <v>131008</v>
      </c>
      <c r="F319" s="4">
        <v>7.8E-2</v>
      </c>
      <c r="G319" s="4">
        <v>0.214</v>
      </c>
      <c r="H319" s="4">
        <v>0.96799999999999997</v>
      </c>
      <c r="I319" s="4">
        <v>0.60099999999999998</v>
      </c>
      <c r="J319" s="4">
        <v>0.70099999999999996</v>
      </c>
      <c r="K319" s="4">
        <v>2.9000000000000001E-2</v>
      </c>
      <c r="L319" s="4">
        <v>0.16800000000000001</v>
      </c>
      <c r="M319" s="4">
        <f t="shared" si="40"/>
        <v>7.2000000000000008E-2</v>
      </c>
      <c r="N319" s="4">
        <f t="shared" si="41"/>
        <v>5.2000000000000005E-2</v>
      </c>
      <c r="O319" s="4">
        <v>4.2000000000000003E-2</v>
      </c>
    </row>
    <row r="320" spans="1:15" s="4" customFormat="1">
      <c r="A320" s="5" t="s">
        <v>28</v>
      </c>
      <c r="B320" s="4" t="s">
        <v>7</v>
      </c>
      <c r="C320" s="4">
        <v>2018</v>
      </c>
      <c r="D320" s="4">
        <v>0.74470000000000003</v>
      </c>
      <c r="E320" s="4">
        <v>131008</v>
      </c>
      <c r="F320" s="4">
        <v>7.8E-2</v>
      </c>
      <c r="G320" s="4">
        <v>0.214</v>
      </c>
      <c r="H320" s="4">
        <v>0.96799999999999997</v>
      </c>
      <c r="I320" s="4">
        <v>0.60099999999999998</v>
      </c>
      <c r="J320" s="4">
        <v>0.70099999999999996</v>
      </c>
      <c r="K320" s="4">
        <v>2.9000000000000001E-2</v>
      </c>
      <c r="L320" s="4">
        <v>0.16800000000000001</v>
      </c>
      <c r="M320" s="4">
        <f t="shared" si="40"/>
        <v>7.2000000000000008E-2</v>
      </c>
      <c r="N320" s="4">
        <f t="shared" si="41"/>
        <v>5.2000000000000005E-2</v>
      </c>
      <c r="O320" s="4">
        <v>4.2000000000000003E-2</v>
      </c>
    </row>
    <row r="321" spans="1:15" s="4" customFormat="1">
      <c r="A321" s="5" t="s">
        <v>28</v>
      </c>
      <c r="B321" s="4" t="s">
        <v>3</v>
      </c>
      <c r="C321" s="4">
        <v>2018</v>
      </c>
      <c r="D321" s="4">
        <v>0.38640000000000002</v>
      </c>
      <c r="E321" s="4">
        <v>131008</v>
      </c>
      <c r="F321" s="4">
        <v>7.8E-2</v>
      </c>
      <c r="G321" s="4">
        <v>0.214</v>
      </c>
      <c r="H321" s="4">
        <v>0.96799999999999997</v>
      </c>
      <c r="I321" s="4">
        <v>0.60099999999999998</v>
      </c>
      <c r="J321" s="4">
        <v>0.70099999999999996</v>
      </c>
      <c r="K321" s="4">
        <v>2.9000000000000001E-2</v>
      </c>
      <c r="L321" s="4">
        <v>0.16800000000000001</v>
      </c>
      <c r="M321" s="4">
        <f t="shared" si="40"/>
        <v>7.2000000000000008E-2</v>
      </c>
      <c r="N321" s="4">
        <f t="shared" si="41"/>
        <v>5.2000000000000005E-2</v>
      </c>
      <c r="O321" s="4">
        <v>4.2000000000000003E-2</v>
      </c>
    </row>
    <row r="322" spans="1:15" s="4" customFormat="1">
      <c r="A322" s="5" t="s">
        <v>28</v>
      </c>
      <c r="B322" s="4" t="s">
        <v>4</v>
      </c>
      <c r="C322" s="4">
        <v>2018</v>
      </c>
      <c r="D322" s="4">
        <v>0.29620000000000002</v>
      </c>
      <c r="E322" s="4">
        <v>131008</v>
      </c>
      <c r="F322" s="4">
        <v>7.8E-2</v>
      </c>
      <c r="G322" s="4">
        <v>0.214</v>
      </c>
      <c r="H322" s="4">
        <v>0.96799999999999997</v>
      </c>
      <c r="I322" s="4">
        <v>0.60099999999999998</v>
      </c>
      <c r="J322" s="4">
        <v>0.70099999999999996</v>
      </c>
      <c r="K322" s="4">
        <v>2.9000000000000001E-2</v>
      </c>
      <c r="L322" s="4">
        <v>0.16800000000000001</v>
      </c>
      <c r="M322" s="4">
        <f t="shared" si="40"/>
        <v>7.2000000000000008E-2</v>
      </c>
      <c r="N322" s="4">
        <f t="shared" si="41"/>
        <v>5.2000000000000005E-2</v>
      </c>
      <c r="O322" s="4">
        <v>4.2000000000000003E-2</v>
      </c>
    </row>
    <row r="323" spans="1:15" s="4" customFormat="1">
      <c r="A323" s="5" t="s">
        <v>28</v>
      </c>
      <c r="B323" s="4" t="s">
        <v>5</v>
      </c>
      <c r="C323" s="4">
        <v>2018</v>
      </c>
      <c r="D323" s="4">
        <v>0.77639999999999998</v>
      </c>
      <c r="E323" s="4">
        <v>131008</v>
      </c>
      <c r="F323" s="4">
        <v>7.8E-2</v>
      </c>
      <c r="G323" s="4">
        <v>0.214</v>
      </c>
      <c r="H323" s="4">
        <v>0.96799999999999997</v>
      </c>
      <c r="I323" s="4">
        <v>0.60099999999999998</v>
      </c>
      <c r="J323" s="4">
        <v>0.70099999999999996</v>
      </c>
      <c r="K323" s="4">
        <v>2.9000000000000001E-2</v>
      </c>
      <c r="L323" s="4">
        <v>0.16800000000000001</v>
      </c>
      <c r="M323" s="4">
        <f t="shared" si="40"/>
        <v>7.2000000000000008E-2</v>
      </c>
      <c r="N323" s="4">
        <f t="shared" si="41"/>
        <v>5.2000000000000005E-2</v>
      </c>
      <c r="O323" s="4">
        <v>4.2000000000000003E-2</v>
      </c>
    </row>
    <row r="324" spans="1:15" s="4" customFormat="1">
      <c r="A324" s="5" t="s">
        <v>28</v>
      </c>
      <c r="B324" s="4" t="s">
        <v>8</v>
      </c>
      <c r="C324" s="4">
        <v>2018</v>
      </c>
      <c r="D324" s="4">
        <v>0.62570000000000003</v>
      </c>
      <c r="E324" s="4">
        <v>131008</v>
      </c>
      <c r="F324" s="4">
        <v>7.8E-2</v>
      </c>
      <c r="G324" s="4">
        <v>0.214</v>
      </c>
      <c r="H324" s="4">
        <v>0.96799999999999997</v>
      </c>
      <c r="I324" s="4">
        <v>0.60099999999999998</v>
      </c>
      <c r="J324" s="4">
        <v>0.70099999999999996</v>
      </c>
      <c r="K324" s="4">
        <v>2.9000000000000001E-2</v>
      </c>
      <c r="L324" s="4">
        <v>0.16800000000000001</v>
      </c>
      <c r="M324" s="4">
        <f t="shared" si="40"/>
        <v>7.2000000000000008E-2</v>
      </c>
      <c r="N324" s="4">
        <f t="shared" si="41"/>
        <v>5.2000000000000005E-2</v>
      </c>
      <c r="O324" s="4">
        <v>4.2000000000000003E-2</v>
      </c>
    </row>
    <row r="325" spans="1:15" s="4" customFormat="1">
      <c r="A325" s="5" t="s">
        <v>28</v>
      </c>
      <c r="B325" s="4" t="s">
        <v>8</v>
      </c>
      <c r="C325" s="4">
        <v>2019</v>
      </c>
      <c r="D325" s="4">
        <v>0.63129999999999997</v>
      </c>
      <c r="E325" s="4">
        <v>131008</v>
      </c>
      <c r="F325" s="4">
        <v>7.8E-2</v>
      </c>
      <c r="G325" s="4">
        <v>0.214</v>
      </c>
      <c r="H325" s="4">
        <v>0.96799999999999997</v>
      </c>
      <c r="I325" s="4">
        <v>0.60099999999999998</v>
      </c>
      <c r="J325" s="4">
        <v>0.70099999999999996</v>
      </c>
      <c r="K325" s="4">
        <v>2.9000000000000001E-2</v>
      </c>
      <c r="L325" s="4">
        <v>0.16800000000000001</v>
      </c>
      <c r="M325" s="4">
        <f t="shared" si="40"/>
        <v>7.2000000000000008E-2</v>
      </c>
      <c r="N325" s="4">
        <f t="shared" si="41"/>
        <v>5.2000000000000005E-2</v>
      </c>
      <c r="O325" s="4">
        <v>4.2000000000000003E-2</v>
      </c>
    </row>
    <row r="326" spans="1:15" s="4" customFormat="1">
      <c r="A326" s="5" t="s">
        <v>28</v>
      </c>
      <c r="B326" s="4" t="s">
        <v>3</v>
      </c>
      <c r="C326" s="4">
        <v>2019</v>
      </c>
      <c r="D326" s="4">
        <v>0.36</v>
      </c>
      <c r="E326" s="4">
        <v>131008</v>
      </c>
      <c r="F326" s="4">
        <v>7.8E-2</v>
      </c>
      <c r="G326" s="4">
        <v>0.214</v>
      </c>
      <c r="H326" s="4">
        <v>0.96799999999999997</v>
      </c>
      <c r="I326" s="4">
        <v>0.60099999999999998</v>
      </c>
      <c r="J326" s="4">
        <v>0.70099999999999996</v>
      </c>
      <c r="K326" s="4">
        <v>2.9000000000000001E-2</v>
      </c>
      <c r="L326" s="4">
        <v>0.16800000000000001</v>
      </c>
      <c r="M326" s="4">
        <f t="shared" si="40"/>
        <v>7.2000000000000008E-2</v>
      </c>
      <c r="N326" s="4">
        <f t="shared" si="41"/>
        <v>5.2000000000000005E-2</v>
      </c>
      <c r="O326" s="4">
        <v>4.2000000000000003E-2</v>
      </c>
    </row>
    <row r="327" spans="1:15" s="4" customFormat="1">
      <c r="A327" s="5" t="s">
        <v>28</v>
      </c>
      <c r="B327" s="4" t="s">
        <v>4</v>
      </c>
      <c r="C327" s="4">
        <v>2019</v>
      </c>
      <c r="D327" s="4">
        <v>0.3352</v>
      </c>
      <c r="E327" s="4">
        <v>131008</v>
      </c>
      <c r="F327" s="4">
        <v>7.8E-2</v>
      </c>
      <c r="G327" s="4">
        <v>0.214</v>
      </c>
      <c r="H327" s="4">
        <v>0.96799999999999997</v>
      </c>
      <c r="I327" s="4">
        <v>0.60099999999999998</v>
      </c>
      <c r="J327" s="4">
        <v>0.70099999999999996</v>
      </c>
      <c r="K327" s="4">
        <v>2.9000000000000001E-2</v>
      </c>
      <c r="L327" s="4">
        <v>0.16800000000000001</v>
      </c>
      <c r="M327" s="4">
        <f t="shared" si="40"/>
        <v>7.2000000000000008E-2</v>
      </c>
      <c r="N327" s="4">
        <f t="shared" si="41"/>
        <v>5.2000000000000005E-2</v>
      </c>
      <c r="O327" s="4">
        <v>4.2000000000000003E-2</v>
      </c>
    </row>
    <row r="328" spans="1:15" s="4" customFormat="1">
      <c r="A328" s="5" t="s">
        <v>28</v>
      </c>
      <c r="B328" s="4" t="s">
        <v>5</v>
      </c>
      <c r="C328" s="4">
        <v>2019</v>
      </c>
      <c r="D328" s="4">
        <v>0.76749999999999996</v>
      </c>
      <c r="E328" s="4">
        <v>131008</v>
      </c>
      <c r="F328" s="4">
        <v>7.8E-2</v>
      </c>
      <c r="G328" s="4">
        <v>0.214</v>
      </c>
      <c r="H328" s="4">
        <v>0.96799999999999997</v>
      </c>
      <c r="I328" s="4">
        <v>0.60099999999999998</v>
      </c>
      <c r="J328" s="4">
        <v>0.70099999999999996</v>
      </c>
      <c r="K328" s="4">
        <v>2.9000000000000001E-2</v>
      </c>
      <c r="L328" s="4">
        <v>0.16800000000000001</v>
      </c>
      <c r="M328" s="4">
        <f t="shared" si="40"/>
        <v>7.2000000000000008E-2</v>
      </c>
      <c r="N328" s="4">
        <f t="shared" si="41"/>
        <v>5.2000000000000005E-2</v>
      </c>
      <c r="O328" s="4">
        <v>4.2000000000000003E-2</v>
      </c>
    </row>
    <row r="329" spans="1:15" s="4" customFormat="1">
      <c r="A329" s="5" t="s">
        <v>28</v>
      </c>
      <c r="B329" s="4" t="s">
        <v>7</v>
      </c>
      <c r="C329" s="4">
        <v>2019</v>
      </c>
      <c r="D329" s="4">
        <v>0.67754999999999999</v>
      </c>
      <c r="E329" s="4">
        <v>131008</v>
      </c>
      <c r="F329" s="4">
        <v>7.8E-2</v>
      </c>
      <c r="G329" s="4">
        <v>0.214</v>
      </c>
      <c r="H329" s="4">
        <v>0.96799999999999997</v>
      </c>
      <c r="I329" s="4">
        <v>0.60099999999999998</v>
      </c>
      <c r="J329" s="4">
        <v>0.70099999999999996</v>
      </c>
      <c r="K329" s="4">
        <v>2.9000000000000001E-2</v>
      </c>
      <c r="L329" s="4">
        <v>0.16800000000000001</v>
      </c>
      <c r="M329" s="4">
        <f t="shared" si="40"/>
        <v>7.2000000000000008E-2</v>
      </c>
      <c r="N329" s="4">
        <f t="shared" si="41"/>
        <v>5.2000000000000005E-2</v>
      </c>
      <c r="O329" s="4">
        <v>4.2000000000000003E-2</v>
      </c>
    </row>
    <row r="330" spans="1:15" s="4" customFormat="1">
      <c r="A330" s="5" t="s">
        <v>28</v>
      </c>
      <c r="B330" s="4" t="s">
        <v>6</v>
      </c>
      <c r="C330" s="4">
        <v>2019</v>
      </c>
      <c r="D330" s="4">
        <v>0.75209999999999999</v>
      </c>
      <c r="E330" s="4">
        <v>131008</v>
      </c>
      <c r="F330" s="4">
        <v>7.8E-2</v>
      </c>
      <c r="G330" s="4">
        <v>0.214</v>
      </c>
      <c r="H330" s="4">
        <v>0.96799999999999997</v>
      </c>
      <c r="I330" s="4">
        <v>0.60099999999999998</v>
      </c>
      <c r="J330" s="4">
        <v>0.70099999999999996</v>
      </c>
      <c r="K330" s="4">
        <v>2.9000000000000001E-2</v>
      </c>
      <c r="L330" s="4">
        <v>0.16800000000000001</v>
      </c>
      <c r="M330" s="4">
        <f t="shared" si="40"/>
        <v>7.2000000000000008E-2</v>
      </c>
      <c r="N330" s="4">
        <f t="shared" si="41"/>
        <v>5.2000000000000005E-2</v>
      </c>
      <c r="O330" s="4">
        <v>4.2000000000000003E-2</v>
      </c>
    </row>
    <row r="331" spans="1:15">
      <c r="A331" s="1" t="s">
        <v>29</v>
      </c>
      <c r="B331" t="s">
        <v>8</v>
      </c>
      <c r="C331">
        <v>2022</v>
      </c>
      <c r="D331">
        <v>0.39019999999999999</v>
      </c>
      <c r="E331">
        <v>53304</v>
      </c>
      <c r="F331">
        <v>0.14099999999999999</v>
      </c>
      <c r="G331">
        <v>8.6999999999999994E-2</v>
      </c>
      <c r="H331">
        <v>0.90900000000000003</v>
      </c>
      <c r="I331">
        <v>0.28899999999999998</v>
      </c>
      <c r="J331">
        <v>0.77500000000000002</v>
      </c>
      <c r="K331">
        <v>1.4E-2</v>
      </c>
      <c r="L331">
        <v>0.13800000000000001</v>
      </c>
      <c r="M331">
        <f>0.018+0.003</f>
        <v>2.0999999999999998E-2</v>
      </c>
      <c r="N331">
        <f>0.04+0.037</f>
        <v>7.6999999999999999E-2</v>
      </c>
      <c r="O331">
        <v>8.1000000000000003E-2</v>
      </c>
    </row>
    <row r="332" spans="1:15">
      <c r="A332" s="1" t="s">
        <v>29</v>
      </c>
      <c r="B332" t="s">
        <v>4</v>
      </c>
      <c r="C332">
        <v>2022</v>
      </c>
      <c r="D332">
        <v>0.3125</v>
      </c>
      <c r="E332">
        <v>53304</v>
      </c>
      <c r="F332">
        <v>0.14099999999999999</v>
      </c>
      <c r="G332">
        <v>8.6999999999999994E-2</v>
      </c>
      <c r="H332">
        <v>0.90900000000000003</v>
      </c>
      <c r="I332">
        <v>0.28899999999999998</v>
      </c>
      <c r="J332">
        <v>0.77500000000000002</v>
      </c>
      <c r="K332">
        <v>1.4E-2</v>
      </c>
      <c r="L332">
        <v>0.13800000000000001</v>
      </c>
      <c r="M332">
        <f t="shared" ref="M332:M340" si="42">0.018+0.003</f>
        <v>2.0999999999999998E-2</v>
      </c>
      <c r="N332">
        <f t="shared" ref="N332:N340" si="43">0.04+0.037</f>
        <v>7.6999999999999999E-2</v>
      </c>
      <c r="O332">
        <v>8.1000000000000003E-2</v>
      </c>
    </row>
    <row r="333" spans="1:15">
      <c r="A333" s="1" t="s">
        <v>29</v>
      </c>
      <c r="B333" t="s">
        <v>5</v>
      </c>
      <c r="C333">
        <v>2022</v>
      </c>
      <c r="D333">
        <v>0.4133</v>
      </c>
      <c r="E333">
        <v>53304</v>
      </c>
      <c r="F333">
        <v>0.14099999999999999</v>
      </c>
      <c r="G333">
        <v>8.6999999999999994E-2</v>
      </c>
      <c r="H333">
        <v>0.90900000000000003</v>
      </c>
      <c r="I333">
        <v>0.28899999999999998</v>
      </c>
      <c r="J333">
        <v>0.77500000000000002</v>
      </c>
      <c r="K333">
        <v>1.4E-2</v>
      </c>
      <c r="L333">
        <v>0.13800000000000001</v>
      </c>
      <c r="M333">
        <f t="shared" si="42"/>
        <v>2.0999999999999998E-2</v>
      </c>
      <c r="N333">
        <f t="shared" si="43"/>
        <v>7.6999999999999999E-2</v>
      </c>
      <c r="O333">
        <v>8.1000000000000003E-2</v>
      </c>
    </row>
    <row r="334" spans="1:15">
      <c r="A334" s="1" t="s">
        <v>29</v>
      </c>
      <c r="B334" t="s">
        <v>7</v>
      </c>
      <c r="C334">
        <v>2022</v>
      </c>
      <c r="D334">
        <v>0.46150000000000002</v>
      </c>
      <c r="E334">
        <v>53304</v>
      </c>
      <c r="F334">
        <v>0.14099999999999999</v>
      </c>
      <c r="G334">
        <v>8.6999999999999994E-2</v>
      </c>
      <c r="H334">
        <v>0.90900000000000003</v>
      </c>
      <c r="I334">
        <v>0.28899999999999998</v>
      </c>
      <c r="J334">
        <v>0.77500000000000002</v>
      </c>
      <c r="K334">
        <v>1.4E-2</v>
      </c>
      <c r="L334">
        <v>0.13800000000000001</v>
      </c>
      <c r="M334">
        <f t="shared" si="42"/>
        <v>2.0999999999999998E-2</v>
      </c>
      <c r="N334">
        <f t="shared" si="43"/>
        <v>7.6999999999999999E-2</v>
      </c>
      <c r="O334">
        <v>8.1000000000000003E-2</v>
      </c>
    </row>
    <row r="335" spans="1:15">
      <c r="A335" s="1" t="s">
        <v>29</v>
      </c>
      <c r="B335" t="s">
        <v>4</v>
      </c>
      <c r="C335">
        <v>2018</v>
      </c>
      <c r="D335">
        <v>0.36670000000000003</v>
      </c>
      <c r="E335">
        <v>53304</v>
      </c>
      <c r="F335">
        <v>0.14099999999999999</v>
      </c>
      <c r="G335">
        <v>8.6999999999999994E-2</v>
      </c>
      <c r="H335">
        <v>0.90900000000000003</v>
      </c>
      <c r="I335">
        <v>0.28899999999999998</v>
      </c>
      <c r="J335">
        <v>0.77500000000000002</v>
      </c>
      <c r="K335">
        <v>1.4E-2</v>
      </c>
      <c r="L335">
        <v>0.13800000000000001</v>
      </c>
      <c r="M335">
        <f t="shared" si="42"/>
        <v>2.0999999999999998E-2</v>
      </c>
      <c r="N335">
        <f t="shared" si="43"/>
        <v>7.6999999999999999E-2</v>
      </c>
      <c r="O335">
        <v>8.1000000000000003E-2</v>
      </c>
    </row>
    <row r="336" spans="1:15">
      <c r="A336" s="1" t="s">
        <v>29</v>
      </c>
      <c r="B336" t="s">
        <v>5</v>
      </c>
      <c r="C336">
        <v>2018</v>
      </c>
      <c r="D336">
        <v>0.4466</v>
      </c>
      <c r="E336">
        <v>53304</v>
      </c>
      <c r="F336">
        <v>0.14099999999999999</v>
      </c>
      <c r="G336">
        <v>8.6999999999999994E-2</v>
      </c>
      <c r="H336">
        <v>0.90900000000000003</v>
      </c>
      <c r="I336">
        <v>0.28899999999999998</v>
      </c>
      <c r="J336">
        <v>0.77500000000000002</v>
      </c>
      <c r="K336">
        <v>1.4E-2</v>
      </c>
      <c r="L336">
        <v>0.13800000000000001</v>
      </c>
      <c r="M336">
        <f t="shared" si="42"/>
        <v>2.0999999999999998E-2</v>
      </c>
      <c r="N336">
        <f t="shared" si="43"/>
        <v>7.6999999999999999E-2</v>
      </c>
      <c r="O336">
        <v>8.1000000000000003E-2</v>
      </c>
    </row>
    <row r="337" spans="1:15">
      <c r="A337" s="1" t="s">
        <v>29</v>
      </c>
      <c r="B337" t="s">
        <v>8</v>
      </c>
      <c r="C337">
        <v>2018</v>
      </c>
      <c r="D337">
        <v>0.42280000000000001</v>
      </c>
      <c r="E337">
        <v>53304</v>
      </c>
      <c r="F337">
        <v>0.14099999999999999</v>
      </c>
      <c r="G337">
        <v>8.6999999999999994E-2</v>
      </c>
      <c r="H337">
        <v>0.90900000000000003</v>
      </c>
      <c r="I337">
        <v>0.28899999999999998</v>
      </c>
      <c r="J337">
        <v>0.77500000000000002</v>
      </c>
      <c r="K337">
        <v>1.4E-2</v>
      </c>
      <c r="L337">
        <v>0.13800000000000001</v>
      </c>
      <c r="M337">
        <f t="shared" si="42"/>
        <v>2.0999999999999998E-2</v>
      </c>
      <c r="N337">
        <f t="shared" si="43"/>
        <v>7.6999999999999999E-2</v>
      </c>
      <c r="O337">
        <v>8.1000000000000003E-2</v>
      </c>
    </row>
    <row r="338" spans="1:15">
      <c r="A338" s="1" t="s">
        <v>29</v>
      </c>
      <c r="B338" t="s">
        <v>8</v>
      </c>
      <c r="C338">
        <v>2019</v>
      </c>
      <c r="D338">
        <v>0.43080000000000002</v>
      </c>
      <c r="E338">
        <v>53304</v>
      </c>
      <c r="F338">
        <v>0.14099999999999999</v>
      </c>
      <c r="G338">
        <v>8.6999999999999994E-2</v>
      </c>
      <c r="H338">
        <v>0.90900000000000003</v>
      </c>
      <c r="I338">
        <v>0.28899999999999998</v>
      </c>
      <c r="J338">
        <v>0.77500000000000002</v>
      </c>
      <c r="K338">
        <v>1.4E-2</v>
      </c>
      <c r="L338">
        <v>0.13800000000000001</v>
      </c>
      <c r="M338">
        <f t="shared" si="42"/>
        <v>2.0999999999999998E-2</v>
      </c>
      <c r="N338">
        <f t="shared" si="43"/>
        <v>7.6999999999999999E-2</v>
      </c>
      <c r="O338">
        <v>8.1000000000000003E-2</v>
      </c>
    </row>
    <row r="339" spans="1:15">
      <c r="A339" s="1" t="s">
        <v>29</v>
      </c>
      <c r="B339" t="s">
        <v>4</v>
      </c>
      <c r="C339">
        <v>2019</v>
      </c>
      <c r="D339">
        <v>0.4</v>
      </c>
      <c r="E339">
        <v>53304</v>
      </c>
      <c r="F339">
        <v>0.14099999999999999</v>
      </c>
      <c r="G339">
        <v>8.6999999999999994E-2</v>
      </c>
      <c r="H339">
        <v>0.90900000000000003</v>
      </c>
      <c r="I339">
        <v>0.28899999999999998</v>
      </c>
      <c r="J339">
        <v>0.77500000000000002</v>
      </c>
      <c r="K339">
        <v>1.4E-2</v>
      </c>
      <c r="L339">
        <v>0.13800000000000001</v>
      </c>
      <c r="M339">
        <f t="shared" si="42"/>
        <v>2.0999999999999998E-2</v>
      </c>
      <c r="N339">
        <f t="shared" si="43"/>
        <v>7.6999999999999999E-2</v>
      </c>
      <c r="O339">
        <v>8.1000000000000003E-2</v>
      </c>
    </row>
    <row r="340" spans="1:15">
      <c r="A340" s="1" t="s">
        <v>29</v>
      </c>
      <c r="B340" t="s">
        <v>5</v>
      </c>
      <c r="C340">
        <v>2019</v>
      </c>
      <c r="D340">
        <v>0.45050000000000001</v>
      </c>
      <c r="E340">
        <v>53304</v>
      </c>
      <c r="F340">
        <v>0.14099999999999999</v>
      </c>
      <c r="G340">
        <v>8.6999999999999994E-2</v>
      </c>
      <c r="H340">
        <v>0.90900000000000003</v>
      </c>
      <c r="I340">
        <v>0.28899999999999998</v>
      </c>
      <c r="J340">
        <v>0.77500000000000002</v>
      </c>
      <c r="K340">
        <v>1.4E-2</v>
      </c>
      <c r="L340">
        <v>0.13800000000000001</v>
      </c>
      <c r="M340">
        <f t="shared" si="42"/>
        <v>2.0999999999999998E-2</v>
      </c>
      <c r="N340">
        <f t="shared" si="43"/>
        <v>7.6999999999999999E-2</v>
      </c>
      <c r="O340">
        <v>8.1000000000000003E-2</v>
      </c>
    </row>
    <row r="341" spans="1:15" s="4" customFormat="1">
      <c r="A341" s="5" t="s">
        <v>30</v>
      </c>
      <c r="B341" s="4" t="s">
        <v>8</v>
      </c>
      <c r="C341" s="4">
        <v>2022</v>
      </c>
      <c r="D341" s="4">
        <v>0.26119999999999999</v>
      </c>
      <c r="E341" s="4">
        <v>56378</v>
      </c>
      <c r="F341" s="4">
        <v>0.161</v>
      </c>
      <c r="G341" s="4">
        <v>0.222</v>
      </c>
      <c r="H341" s="4">
        <v>0.86599999999999999</v>
      </c>
      <c r="I341" s="4">
        <v>0.245</v>
      </c>
      <c r="J341" s="4">
        <v>0.69199999999999995</v>
      </c>
      <c r="K341" s="4">
        <v>1.0999999999999999E-2</v>
      </c>
      <c r="L341" s="4">
        <v>0.27200000000000002</v>
      </c>
      <c r="M341" s="4">
        <f>0.003+0.024</f>
        <v>2.7E-2</v>
      </c>
      <c r="N341" s="4">
        <f>0.066+0.04</f>
        <v>0.10600000000000001</v>
      </c>
      <c r="O341" s="4">
        <v>0.112</v>
      </c>
    </row>
    <row r="342" spans="1:15" s="4" customFormat="1">
      <c r="A342" s="5" t="s">
        <v>30</v>
      </c>
      <c r="B342" s="4" t="s">
        <v>4</v>
      </c>
      <c r="C342" s="4">
        <v>2022</v>
      </c>
      <c r="D342" s="4">
        <v>0.18859999999999999</v>
      </c>
      <c r="E342" s="4">
        <v>56378</v>
      </c>
      <c r="F342" s="4">
        <v>0.161</v>
      </c>
      <c r="G342" s="4">
        <v>0.222</v>
      </c>
      <c r="H342" s="4">
        <v>0.86599999999999999</v>
      </c>
      <c r="I342" s="4">
        <v>0.245</v>
      </c>
      <c r="J342" s="4">
        <v>0.69199999999999995</v>
      </c>
      <c r="K342" s="4">
        <v>1.0999999999999999E-2</v>
      </c>
      <c r="L342" s="4">
        <v>0.27200000000000002</v>
      </c>
      <c r="M342" s="4">
        <f t="shared" ref="M342:M352" si="44">0.003+0.024</f>
        <v>2.7E-2</v>
      </c>
      <c r="N342" s="4">
        <f t="shared" ref="N342:N352" si="45">0.066+0.04</f>
        <v>0.10600000000000001</v>
      </c>
      <c r="O342" s="4">
        <v>0.112</v>
      </c>
    </row>
    <row r="343" spans="1:15" s="4" customFormat="1">
      <c r="A343" s="5" t="s">
        <v>30</v>
      </c>
      <c r="B343" s="4" t="s">
        <v>5</v>
      </c>
      <c r="C343" s="4">
        <v>2022</v>
      </c>
      <c r="D343" s="4">
        <v>0.37730000000000002</v>
      </c>
      <c r="E343" s="4">
        <v>56378</v>
      </c>
      <c r="F343" s="4">
        <v>0.161</v>
      </c>
      <c r="G343" s="4">
        <v>0.222</v>
      </c>
      <c r="H343" s="4">
        <v>0.86599999999999999</v>
      </c>
      <c r="I343" s="4">
        <v>0.245</v>
      </c>
      <c r="J343" s="4">
        <v>0.69199999999999995</v>
      </c>
      <c r="K343" s="4">
        <v>1.0999999999999999E-2</v>
      </c>
      <c r="L343" s="4">
        <v>0.27200000000000002</v>
      </c>
      <c r="M343" s="4">
        <f t="shared" si="44"/>
        <v>2.7E-2</v>
      </c>
      <c r="N343" s="4">
        <f t="shared" si="45"/>
        <v>0.10600000000000001</v>
      </c>
      <c r="O343" s="4">
        <v>0.112</v>
      </c>
    </row>
    <row r="344" spans="1:15" s="4" customFormat="1">
      <c r="A344" s="5" t="s">
        <v>30</v>
      </c>
      <c r="B344" s="4" t="s">
        <v>7</v>
      </c>
      <c r="C344" s="4">
        <v>2022</v>
      </c>
      <c r="D344" s="4">
        <v>0.22425</v>
      </c>
      <c r="E344" s="4">
        <v>56378</v>
      </c>
      <c r="F344" s="4">
        <v>0.161</v>
      </c>
      <c r="G344" s="4">
        <v>0.222</v>
      </c>
      <c r="H344" s="4">
        <v>0.86599999999999999</v>
      </c>
      <c r="I344" s="4">
        <v>0.245</v>
      </c>
      <c r="J344" s="4">
        <v>0.69199999999999995</v>
      </c>
      <c r="K344" s="4">
        <v>1.0999999999999999E-2</v>
      </c>
      <c r="L344" s="4">
        <v>0.27200000000000002</v>
      </c>
      <c r="M344" s="4">
        <f t="shared" si="44"/>
        <v>2.7E-2</v>
      </c>
      <c r="N344" s="4">
        <f t="shared" si="45"/>
        <v>0.10600000000000001</v>
      </c>
      <c r="O344" s="4">
        <v>0.112</v>
      </c>
    </row>
    <row r="345" spans="1:15" s="4" customFormat="1">
      <c r="A345" s="5" t="s">
        <v>30</v>
      </c>
      <c r="B345" s="4" t="s">
        <v>7</v>
      </c>
      <c r="C345" s="4">
        <v>2018</v>
      </c>
      <c r="D345" s="4">
        <v>0.31635000000000002</v>
      </c>
      <c r="E345" s="4">
        <v>56378</v>
      </c>
      <c r="F345" s="4">
        <v>0.161</v>
      </c>
      <c r="G345" s="4">
        <v>0.222</v>
      </c>
      <c r="H345" s="4">
        <v>0.86599999999999999</v>
      </c>
      <c r="I345" s="4">
        <v>0.245</v>
      </c>
      <c r="J345" s="4">
        <v>0.69199999999999995</v>
      </c>
      <c r="K345" s="4">
        <v>1.0999999999999999E-2</v>
      </c>
      <c r="L345" s="4">
        <v>0.27200000000000002</v>
      </c>
      <c r="M345" s="4">
        <f t="shared" si="44"/>
        <v>2.7E-2</v>
      </c>
      <c r="N345" s="4">
        <f t="shared" si="45"/>
        <v>0.10600000000000001</v>
      </c>
      <c r="O345" s="4">
        <v>0.112</v>
      </c>
    </row>
    <row r="346" spans="1:15" s="4" customFormat="1">
      <c r="A346" s="5" t="s">
        <v>30</v>
      </c>
      <c r="B346" s="4" t="s">
        <v>4</v>
      </c>
      <c r="C346" s="4">
        <v>2018</v>
      </c>
      <c r="D346" s="4">
        <v>0.2477</v>
      </c>
      <c r="E346" s="4">
        <v>56378</v>
      </c>
      <c r="F346" s="4">
        <v>0.161</v>
      </c>
      <c r="G346" s="4">
        <v>0.222</v>
      </c>
      <c r="H346" s="4">
        <v>0.86599999999999999</v>
      </c>
      <c r="I346" s="4">
        <v>0.245</v>
      </c>
      <c r="J346" s="4">
        <v>0.69199999999999995</v>
      </c>
      <c r="K346" s="4">
        <v>1.0999999999999999E-2</v>
      </c>
      <c r="L346" s="4">
        <v>0.27200000000000002</v>
      </c>
      <c r="M346" s="4">
        <f t="shared" si="44"/>
        <v>2.7E-2</v>
      </c>
      <c r="N346" s="4">
        <f t="shared" si="45"/>
        <v>0.10600000000000001</v>
      </c>
      <c r="O346" s="4">
        <v>0.112</v>
      </c>
    </row>
    <row r="347" spans="1:15" s="4" customFormat="1">
      <c r="A347" s="5" t="s">
        <v>30</v>
      </c>
      <c r="B347" s="4" t="s">
        <v>5</v>
      </c>
      <c r="C347" s="4">
        <v>2018</v>
      </c>
      <c r="D347" s="4">
        <v>0.39419999999999999</v>
      </c>
      <c r="E347" s="4">
        <v>56378</v>
      </c>
      <c r="F347" s="4">
        <v>0.161</v>
      </c>
      <c r="G347" s="4">
        <v>0.222</v>
      </c>
      <c r="H347" s="4">
        <v>0.86599999999999999</v>
      </c>
      <c r="I347" s="4">
        <v>0.245</v>
      </c>
      <c r="J347" s="4">
        <v>0.69199999999999995</v>
      </c>
      <c r="K347" s="4">
        <v>1.0999999999999999E-2</v>
      </c>
      <c r="L347" s="4">
        <v>0.27200000000000002</v>
      </c>
      <c r="M347" s="4">
        <f t="shared" si="44"/>
        <v>2.7E-2</v>
      </c>
      <c r="N347" s="4">
        <f t="shared" si="45"/>
        <v>0.10600000000000001</v>
      </c>
      <c r="O347" s="4">
        <v>0.112</v>
      </c>
    </row>
    <row r="348" spans="1:15" s="4" customFormat="1">
      <c r="A348" s="5" t="s">
        <v>30</v>
      </c>
      <c r="B348" s="4" t="s">
        <v>8</v>
      </c>
      <c r="C348" s="4">
        <v>2018</v>
      </c>
      <c r="D348" s="4">
        <v>0.31290000000000001</v>
      </c>
      <c r="E348" s="4">
        <v>56378</v>
      </c>
      <c r="F348" s="4">
        <v>0.161</v>
      </c>
      <c r="G348" s="4">
        <v>0.222</v>
      </c>
      <c r="H348" s="4">
        <v>0.86599999999999999</v>
      </c>
      <c r="I348" s="4">
        <v>0.245</v>
      </c>
      <c r="J348" s="4">
        <v>0.69199999999999995</v>
      </c>
      <c r="K348" s="4">
        <v>1.0999999999999999E-2</v>
      </c>
      <c r="L348" s="4">
        <v>0.27200000000000002</v>
      </c>
      <c r="M348" s="4">
        <f t="shared" si="44"/>
        <v>2.7E-2</v>
      </c>
      <c r="N348" s="4">
        <f t="shared" si="45"/>
        <v>0.10600000000000001</v>
      </c>
      <c r="O348" s="4">
        <v>0.112</v>
      </c>
    </row>
    <row r="349" spans="1:15" s="4" customFormat="1">
      <c r="A349" s="5" t="s">
        <v>30</v>
      </c>
      <c r="B349" s="4" t="s">
        <v>8</v>
      </c>
      <c r="C349" s="4">
        <v>2019</v>
      </c>
      <c r="D349" s="4">
        <v>0.34939999999999999</v>
      </c>
      <c r="E349" s="4">
        <v>56378</v>
      </c>
      <c r="F349" s="4">
        <v>0.161</v>
      </c>
      <c r="G349" s="4">
        <v>0.222</v>
      </c>
      <c r="H349" s="4">
        <v>0.86599999999999999</v>
      </c>
      <c r="I349" s="4">
        <v>0.245</v>
      </c>
      <c r="J349" s="4">
        <v>0.69199999999999995</v>
      </c>
      <c r="K349" s="4">
        <v>1.0999999999999999E-2</v>
      </c>
      <c r="L349" s="4">
        <v>0.27200000000000002</v>
      </c>
      <c r="M349" s="4">
        <f t="shared" si="44"/>
        <v>2.7E-2</v>
      </c>
      <c r="N349" s="4">
        <f t="shared" si="45"/>
        <v>0.10600000000000001</v>
      </c>
      <c r="O349" s="4">
        <v>0.112</v>
      </c>
    </row>
    <row r="350" spans="1:15" s="4" customFormat="1">
      <c r="A350" s="5" t="s">
        <v>30</v>
      </c>
      <c r="B350" s="4" t="s">
        <v>4</v>
      </c>
      <c r="C350" s="4">
        <v>2019</v>
      </c>
      <c r="D350" s="4">
        <v>0.2787</v>
      </c>
      <c r="E350" s="4">
        <v>56378</v>
      </c>
      <c r="F350" s="4">
        <v>0.161</v>
      </c>
      <c r="G350" s="4">
        <v>0.222</v>
      </c>
      <c r="H350" s="4">
        <v>0.86599999999999999</v>
      </c>
      <c r="I350" s="4">
        <v>0.245</v>
      </c>
      <c r="J350" s="4">
        <v>0.69199999999999995</v>
      </c>
      <c r="K350" s="4">
        <v>1.0999999999999999E-2</v>
      </c>
      <c r="L350" s="4">
        <v>0.27200000000000002</v>
      </c>
      <c r="M350" s="4">
        <f t="shared" si="44"/>
        <v>2.7E-2</v>
      </c>
      <c r="N350" s="4">
        <f t="shared" si="45"/>
        <v>0.10600000000000001</v>
      </c>
      <c r="O350" s="4">
        <v>0.112</v>
      </c>
    </row>
    <row r="351" spans="1:15" s="4" customFormat="1">
      <c r="A351" s="5" t="s">
        <v>30</v>
      </c>
      <c r="B351" s="4" t="s">
        <v>5</v>
      </c>
      <c r="C351" s="4">
        <v>2019</v>
      </c>
      <c r="D351" s="4">
        <v>0.44309999999999999</v>
      </c>
      <c r="E351" s="4">
        <v>56378</v>
      </c>
      <c r="F351" s="4">
        <v>0.161</v>
      </c>
      <c r="G351" s="4">
        <v>0.222</v>
      </c>
      <c r="H351" s="4">
        <v>0.86599999999999999</v>
      </c>
      <c r="I351" s="4">
        <v>0.245</v>
      </c>
      <c r="J351" s="4">
        <v>0.69199999999999995</v>
      </c>
      <c r="K351" s="4">
        <v>1.0999999999999999E-2</v>
      </c>
      <c r="L351" s="4">
        <v>0.27200000000000002</v>
      </c>
      <c r="M351" s="4">
        <f t="shared" si="44"/>
        <v>2.7E-2</v>
      </c>
      <c r="N351" s="4">
        <f t="shared" si="45"/>
        <v>0.10600000000000001</v>
      </c>
      <c r="O351" s="4">
        <v>0.112</v>
      </c>
    </row>
    <row r="352" spans="1:15" s="4" customFormat="1">
      <c r="A352" s="5" t="s">
        <v>30</v>
      </c>
      <c r="B352" s="4" t="s">
        <v>7</v>
      </c>
      <c r="C352" s="4">
        <v>2019</v>
      </c>
      <c r="D352" s="4">
        <v>0.28985</v>
      </c>
      <c r="E352" s="4">
        <v>56378</v>
      </c>
      <c r="F352" s="4">
        <v>0.161</v>
      </c>
      <c r="G352" s="4">
        <v>0.222</v>
      </c>
      <c r="H352" s="4">
        <v>0.86599999999999999</v>
      </c>
      <c r="I352" s="4">
        <v>0.245</v>
      </c>
      <c r="J352" s="4">
        <v>0.69199999999999995</v>
      </c>
      <c r="K352" s="4">
        <v>1.0999999999999999E-2</v>
      </c>
      <c r="L352" s="4">
        <v>0.27200000000000002</v>
      </c>
      <c r="M352" s="4">
        <f t="shared" si="44"/>
        <v>2.7E-2</v>
      </c>
      <c r="N352" s="4">
        <f t="shared" si="45"/>
        <v>0.10600000000000001</v>
      </c>
      <c r="O352" s="4">
        <v>0.112</v>
      </c>
    </row>
    <row r="353" spans="1:15">
      <c r="A353" s="1" t="s">
        <v>31</v>
      </c>
      <c r="B353" t="s">
        <v>8</v>
      </c>
      <c r="C353">
        <v>2022</v>
      </c>
      <c r="D353">
        <v>0.30199999999999999</v>
      </c>
      <c r="E353">
        <v>58861</v>
      </c>
      <c r="F353">
        <v>0.21899999999999997</v>
      </c>
      <c r="G353">
        <v>0.52900000000000003</v>
      </c>
      <c r="H353">
        <v>0.70399999999999996</v>
      </c>
      <c r="I353">
        <v>0.14099999999999999</v>
      </c>
      <c r="J353">
        <v>0.248</v>
      </c>
      <c r="K353">
        <v>4.1000000000000002E-2</v>
      </c>
      <c r="L353">
        <v>0.625</v>
      </c>
      <c r="M353">
        <f>0.079+0.004</f>
        <v>8.3000000000000004E-2</v>
      </c>
      <c r="N353">
        <f>0.034+0.027</f>
        <v>6.0999999999999999E-2</v>
      </c>
      <c r="O353">
        <v>0.105</v>
      </c>
    </row>
    <row r="354" spans="1:15">
      <c r="A354" s="1" t="s">
        <v>31</v>
      </c>
      <c r="B354" t="s">
        <v>3</v>
      </c>
      <c r="C354">
        <v>2022</v>
      </c>
      <c r="D354">
        <v>0.19800000000000001</v>
      </c>
      <c r="E354">
        <v>58861</v>
      </c>
      <c r="F354">
        <v>0.21899999999999997</v>
      </c>
      <c r="G354">
        <v>0.52900000000000003</v>
      </c>
      <c r="H354">
        <v>0.70399999999999996</v>
      </c>
      <c r="I354">
        <v>0.14099999999999999</v>
      </c>
      <c r="J354">
        <v>0.248</v>
      </c>
      <c r="K354">
        <v>4.1000000000000002E-2</v>
      </c>
      <c r="L354">
        <v>0.625</v>
      </c>
      <c r="M354">
        <f t="shared" ref="M354:M370" si="46">0.079+0.004</f>
        <v>8.3000000000000004E-2</v>
      </c>
      <c r="N354">
        <f t="shared" ref="N354:N370" si="47">0.034+0.027</f>
        <v>6.0999999999999999E-2</v>
      </c>
      <c r="O354">
        <v>0.105</v>
      </c>
    </row>
    <row r="355" spans="1:15">
      <c r="A355" s="1" t="s">
        <v>31</v>
      </c>
      <c r="B355" t="s">
        <v>4</v>
      </c>
      <c r="C355">
        <v>2022</v>
      </c>
      <c r="D355">
        <v>0.2772</v>
      </c>
      <c r="E355">
        <v>58861</v>
      </c>
      <c r="F355">
        <v>0.21899999999999997</v>
      </c>
      <c r="G355">
        <v>0.52900000000000003</v>
      </c>
      <c r="H355">
        <v>0.70399999999999996</v>
      </c>
      <c r="I355">
        <v>0.14099999999999999</v>
      </c>
      <c r="J355">
        <v>0.248</v>
      </c>
      <c r="K355">
        <v>4.1000000000000002E-2</v>
      </c>
      <c r="L355">
        <v>0.625</v>
      </c>
      <c r="M355">
        <f t="shared" si="46"/>
        <v>8.3000000000000004E-2</v>
      </c>
      <c r="N355">
        <f t="shared" si="47"/>
        <v>6.0999999999999999E-2</v>
      </c>
      <c r="O355">
        <v>0.105</v>
      </c>
    </row>
    <row r="356" spans="1:15">
      <c r="A356" s="1" t="s">
        <v>31</v>
      </c>
      <c r="B356" t="s">
        <v>5</v>
      </c>
      <c r="C356">
        <v>2022</v>
      </c>
      <c r="D356">
        <v>0.41739999999999999</v>
      </c>
      <c r="E356">
        <v>58861</v>
      </c>
      <c r="F356">
        <v>0.21899999999999997</v>
      </c>
      <c r="G356">
        <v>0.52900000000000003</v>
      </c>
      <c r="H356">
        <v>0.70399999999999996</v>
      </c>
      <c r="I356">
        <v>0.14099999999999999</v>
      </c>
      <c r="J356">
        <v>0.248</v>
      </c>
      <c r="K356">
        <v>4.1000000000000002E-2</v>
      </c>
      <c r="L356">
        <v>0.625</v>
      </c>
      <c r="M356">
        <f t="shared" si="46"/>
        <v>8.3000000000000004E-2</v>
      </c>
      <c r="N356">
        <f t="shared" si="47"/>
        <v>6.0999999999999999E-2</v>
      </c>
      <c r="O356">
        <v>0.105</v>
      </c>
    </row>
    <row r="357" spans="1:15">
      <c r="A357" s="1" t="s">
        <v>31</v>
      </c>
      <c r="B357" t="s">
        <v>6</v>
      </c>
      <c r="C357">
        <v>2022</v>
      </c>
      <c r="D357">
        <v>0.38917000000000002</v>
      </c>
      <c r="E357">
        <v>58861</v>
      </c>
      <c r="F357">
        <v>0.21899999999999997</v>
      </c>
      <c r="G357">
        <v>0.52900000000000003</v>
      </c>
      <c r="H357">
        <v>0.70399999999999996</v>
      </c>
      <c r="I357">
        <v>0.14099999999999999</v>
      </c>
      <c r="J357">
        <v>0.248</v>
      </c>
      <c r="K357">
        <v>4.1000000000000002E-2</v>
      </c>
      <c r="L357">
        <v>0.625</v>
      </c>
      <c r="M357">
        <f t="shared" si="46"/>
        <v>8.3000000000000004E-2</v>
      </c>
      <c r="N357">
        <f t="shared" si="47"/>
        <v>6.0999999999999999E-2</v>
      </c>
      <c r="O357">
        <v>0.105</v>
      </c>
    </row>
    <row r="358" spans="1:15">
      <c r="A358" s="1" t="s">
        <v>31</v>
      </c>
      <c r="B358" t="s">
        <v>7</v>
      </c>
      <c r="C358">
        <v>2022</v>
      </c>
      <c r="D358">
        <v>0.36225000000000002</v>
      </c>
      <c r="E358">
        <v>58861</v>
      </c>
      <c r="F358">
        <v>0.21899999999999997</v>
      </c>
      <c r="G358">
        <v>0.52900000000000003</v>
      </c>
      <c r="H358">
        <v>0.70399999999999996</v>
      </c>
      <c r="I358">
        <v>0.14099999999999999</v>
      </c>
      <c r="J358">
        <v>0.248</v>
      </c>
      <c r="K358">
        <v>4.1000000000000002E-2</v>
      </c>
      <c r="L358">
        <v>0.625</v>
      </c>
      <c r="M358">
        <f t="shared" si="46"/>
        <v>8.3000000000000004E-2</v>
      </c>
      <c r="N358">
        <f t="shared" si="47"/>
        <v>6.0999999999999999E-2</v>
      </c>
      <c r="O358">
        <v>0.105</v>
      </c>
    </row>
    <row r="359" spans="1:15">
      <c r="A359" s="1" t="s">
        <v>31</v>
      </c>
      <c r="B359" t="s">
        <v>6</v>
      </c>
      <c r="C359">
        <v>2018</v>
      </c>
      <c r="D359">
        <v>0.3483</v>
      </c>
      <c r="E359">
        <v>58861</v>
      </c>
      <c r="F359">
        <v>0.21899999999999997</v>
      </c>
      <c r="G359">
        <v>0.52900000000000003</v>
      </c>
      <c r="H359">
        <v>0.70399999999999996</v>
      </c>
      <c r="I359">
        <v>0.14099999999999999</v>
      </c>
      <c r="J359">
        <v>0.248</v>
      </c>
      <c r="K359">
        <v>4.1000000000000002E-2</v>
      </c>
      <c r="L359">
        <v>0.625</v>
      </c>
      <c r="M359">
        <f t="shared" si="46"/>
        <v>8.3000000000000004E-2</v>
      </c>
      <c r="N359">
        <f t="shared" si="47"/>
        <v>6.0999999999999999E-2</v>
      </c>
      <c r="O359">
        <v>0.105</v>
      </c>
    </row>
    <row r="360" spans="1:15">
      <c r="A360" s="1" t="s">
        <v>31</v>
      </c>
      <c r="B360" t="s">
        <v>7</v>
      </c>
      <c r="C360">
        <v>2018</v>
      </c>
      <c r="D360">
        <v>0.38514999999999999</v>
      </c>
      <c r="E360">
        <v>58861</v>
      </c>
      <c r="F360">
        <v>0.21899999999999997</v>
      </c>
      <c r="G360">
        <v>0.52900000000000003</v>
      </c>
      <c r="H360">
        <v>0.70399999999999996</v>
      </c>
      <c r="I360">
        <v>0.14099999999999999</v>
      </c>
      <c r="J360">
        <v>0.248</v>
      </c>
      <c r="K360">
        <v>4.1000000000000002E-2</v>
      </c>
      <c r="L360">
        <v>0.625</v>
      </c>
      <c r="M360">
        <f t="shared" si="46"/>
        <v>8.3000000000000004E-2</v>
      </c>
      <c r="N360">
        <f t="shared" si="47"/>
        <v>6.0999999999999999E-2</v>
      </c>
      <c r="O360">
        <v>0.105</v>
      </c>
    </row>
    <row r="361" spans="1:15">
      <c r="A361" s="1" t="s">
        <v>31</v>
      </c>
      <c r="B361" t="s">
        <v>3</v>
      </c>
      <c r="C361">
        <v>2018</v>
      </c>
      <c r="D361">
        <v>0.1978</v>
      </c>
      <c r="E361">
        <v>58861</v>
      </c>
      <c r="F361">
        <v>0.21899999999999997</v>
      </c>
      <c r="G361">
        <v>0.52900000000000003</v>
      </c>
      <c r="H361">
        <v>0.70399999999999996</v>
      </c>
      <c r="I361">
        <v>0.14099999999999999</v>
      </c>
      <c r="J361">
        <v>0.248</v>
      </c>
      <c r="K361">
        <v>4.1000000000000002E-2</v>
      </c>
      <c r="L361">
        <v>0.625</v>
      </c>
      <c r="M361">
        <f t="shared" si="46"/>
        <v>8.3000000000000004E-2</v>
      </c>
      <c r="N361">
        <f t="shared" si="47"/>
        <v>6.0999999999999999E-2</v>
      </c>
      <c r="O361">
        <v>0.105</v>
      </c>
    </row>
    <row r="362" spans="1:15">
      <c r="A362" s="1" t="s">
        <v>31</v>
      </c>
      <c r="B362" t="s">
        <v>4</v>
      </c>
      <c r="C362">
        <v>2018</v>
      </c>
      <c r="D362">
        <v>0.3518</v>
      </c>
      <c r="E362">
        <v>58861</v>
      </c>
      <c r="F362">
        <v>0.21899999999999997</v>
      </c>
      <c r="G362">
        <v>0.52900000000000003</v>
      </c>
      <c r="H362">
        <v>0.70399999999999996</v>
      </c>
      <c r="I362">
        <v>0.14099999999999999</v>
      </c>
      <c r="J362">
        <v>0.248</v>
      </c>
      <c r="K362">
        <v>4.1000000000000002E-2</v>
      </c>
      <c r="L362">
        <v>0.625</v>
      </c>
      <c r="M362">
        <f t="shared" si="46"/>
        <v>8.3000000000000004E-2</v>
      </c>
      <c r="N362">
        <f t="shared" si="47"/>
        <v>6.0999999999999999E-2</v>
      </c>
      <c r="O362">
        <v>0.105</v>
      </c>
    </row>
    <row r="363" spans="1:15">
      <c r="A363" s="1" t="s">
        <v>31</v>
      </c>
      <c r="B363" t="s">
        <v>5</v>
      </c>
      <c r="C363">
        <v>2018</v>
      </c>
      <c r="D363">
        <v>0.52310000000000001</v>
      </c>
      <c r="E363">
        <v>58861</v>
      </c>
      <c r="F363">
        <v>0.21899999999999997</v>
      </c>
      <c r="G363">
        <v>0.52900000000000003</v>
      </c>
      <c r="H363">
        <v>0.70399999999999996</v>
      </c>
      <c r="I363">
        <v>0.14099999999999999</v>
      </c>
      <c r="J363">
        <v>0.248</v>
      </c>
      <c r="K363">
        <v>4.1000000000000002E-2</v>
      </c>
      <c r="L363">
        <v>0.625</v>
      </c>
      <c r="M363">
        <f t="shared" si="46"/>
        <v>8.3000000000000004E-2</v>
      </c>
      <c r="N363">
        <f t="shared" si="47"/>
        <v>6.0999999999999999E-2</v>
      </c>
      <c r="O363">
        <v>0.105</v>
      </c>
    </row>
    <row r="364" spans="1:15">
      <c r="A364" s="1" t="s">
        <v>31</v>
      </c>
      <c r="B364" t="s">
        <v>8</v>
      </c>
      <c r="C364">
        <v>2018</v>
      </c>
      <c r="D364">
        <v>0.38030000000000003</v>
      </c>
      <c r="E364">
        <v>58861</v>
      </c>
      <c r="F364">
        <v>0.21899999999999997</v>
      </c>
      <c r="G364">
        <v>0.52900000000000003</v>
      </c>
      <c r="H364">
        <v>0.70399999999999996</v>
      </c>
      <c r="I364">
        <v>0.14099999999999999</v>
      </c>
      <c r="J364">
        <v>0.248</v>
      </c>
      <c r="K364">
        <v>4.1000000000000002E-2</v>
      </c>
      <c r="L364">
        <v>0.625</v>
      </c>
      <c r="M364">
        <f t="shared" si="46"/>
        <v>8.3000000000000004E-2</v>
      </c>
      <c r="N364">
        <f t="shared" si="47"/>
        <v>6.0999999999999999E-2</v>
      </c>
      <c r="O364">
        <v>0.105</v>
      </c>
    </row>
    <row r="365" spans="1:15">
      <c r="A365" s="1" t="s">
        <v>31</v>
      </c>
      <c r="B365" t="s">
        <v>8</v>
      </c>
      <c r="C365">
        <v>2019</v>
      </c>
      <c r="D365">
        <v>0.39929999999999999</v>
      </c>
      <c r="E365">
        <v>58861</v>
      </c>
      <c r="F365">
        <v>0.21899999999999997</v>
      </c>
      <c r="G365">
        <v>0.52900000000000003</v>
      </c>
      <c r="H365">
        <v>0.70399999999999996</v>
      </c>
      <c r="I365">
        <v>0.14099999999999999</v>
      </c>
      <c r="J365">
        <v>0.248</v>
      </c>
      <c r="K365">
        <v>4.1000000000000002E-2</v>
      </c>
      <c r="L365">
        <v>0.625</v>
      </c>
      <c r="M365">
        <f t="shared" si="46"/>
        <v>8.3000000000000004E-2</v>
      </c>
      <c r="N365">
        <f t="shared" si="47"/>
        <v>6.0999999999999999E-2</v>
      </c>
      <c r="O365">
        <v>0.105</v>
      </c>
    </row>
    <row r="366" spans="1:15">
      <c r="A366" s="1" t="s">
        <v>31</v>
      </c>
      <c r="B366" t="s">
        <v>3</v>
      </c>
      <c r="C366">
        <v>2019</v>
      </c>
      <c r="D366">
        <v>0.33679999999999999</v>
      </c>
      <c r="E366">
        <v>58861</v>
      </c>
      <c r="F366">
        <v>0.21899999999999997</v>
      </c>
      <c r="G366">
        <v>0.52900000000000003</v>
      </c>
      <c r="H366">
        <v>0.70399999999999996</v>
      </c>
      <c r="I366">
        <v>0.14099999999999999</v>
      </c>
      <c r="J366">
        <v>0.248</v>
      </c>
      <c r="K366">
        <v>4.1000000000000002E-2</v>
      </c>
      <c r="L366">
        <v>0.625</v>
      </c>
      <c r="M366">
        <f t="shared" si="46"/>
        <v>8.3000000000000004E-2</v>
      </c>
      <c r="N366">
        <f t="shared" si="47"/>
        <v>6.0999999999999999E-2</v>
      </c>
      <c r="O366">
        <v>0.105</v>
      </c>
    </row>
    <row r="367" spans="1:15">
      <c r="A367" s="1" t="s">
        <v>31</v>
      </c>
      <c r="B367" t="s">
        <v>4</v>
      </c>
      <c r="C367">
        <v>2019</v>
      </c>
      <c r="D367">
        <v>0.36630000000000001</v>
      </c>
      <c r="E367">
        <v>58861</v>
      </c>
      <c r="F367">
        <v>0.21899999999999997</v>
      </c>
      <c r="G367">
        <v>0.52900000000000003</v>
      </c>
      <c r="H367">
        <v>0.70399999999999996</v>
      </c>
      <c r="I367">
        <v>0.14099999999999999</v>
      </c>
      <c r="J367">
        <v>0.248</v>
      </c>
      <c r="K367">
        <v>4.1000000000000002E-2</v>
      </c>
      <c r="L367">
        <v>0.625</v>
      </c>
      <c r="M367">
        <f t="shared" si="46"/>
        <v>8.3000000000000004E-2</v>
      </c>
      <c r="N367">
        <f t="shared" si="47"/>
        <v>6.0999999999999999E-2</v>
      </c>
      <c r="O367">
        <v>0.105</v>
      </c>
    </row>
    <row r="368" spans="1:15">
      <c r="A368" s="1" t="s">
        <v>31</v>
      </c>
      <c r="B368" t="s">
        <v>5</v>
      </c>
      <c r="C368">
        <v>2019</v>
      </c>
      <c r="D368">
        <v>0.51819999999999999</v>
      </c>
      <c r="E368">
        <v>58861</v>
      </c>
      <c r="F368">
        <v>0.21899999999999997</v>
      </c>
      <c r="G368">
        <v>0.52900000000000003</v>
      </c>
      <c r="H368">
        <v>0.70399999999999996</v>
      </c>
      <c r="I368">
        <v>0.14099999999999999</v>
      </c>
      <c r="J368">
        <v>0.248</v>
      </c>
      <c r="K368">
        <v>4.1000000000000002E-2</v>
      </c>
      <c r="L368">
        <v>0.625</v>
      </c>
      <c r="M368">
        <f t="shared" si="46"/>
        <v>8.3000000000000004E-2</v>
      </c>
      <c r="N368">
        <f t="shared" si="47"/>
        <v>6.0999999999999999E-2</v>
      </c>
      <c r="O368">
        <v>0.105</v>
      </c>
    </row>
    <row r="369" spans="1:15">
      <c r="A369" s="1" t="s">
        <v>31</v>
      </c>
      <c r="B369" t="s">
        <v>7</v>
      </c>
      <c r="C369">
        <v>2019</v>
      </c>
      <c r="D369">
        <v>0.54164999999999996</v>
      </c>
      <c r="E369">
        <v>58861</v>
      </c>
      <c r="F369">
        <v>0.21899999999999997</v>
      </c>
      <c r="G369">
        <v>0.52900000000000003</v>
      </c>
      <c r="H369">
        <v>0.70399999999999996</v>
      </c>
      <c r="I369">
        <v>0.14099999999999999</v>
      </c>
      <c r="J369">
        <v>0.248</v>
      </c>
      <c r="K369">
        <v>4.1000000000000002E-2</v>
      </c>
      <c r="L369">
        <v>0.625</v>
      </c>
      <c r="M369">
        <f t="shared" si="46"/>
        <v>8.3000000000000004E-2</v>
      </c>
      <c r="N369">
        <f t="shared" si="47"/>
        <v>6.0999999999999999E-2</v>
      </c>
      <c r="O369">
        <v>0.105</v>
      </c>
    </row>
    <row r="370" spans="1:15">
      <c r="A370" s="1" t="s">
        <v>31</v>
      </c>
      <c r="B370" t="s">
        <v>6</v>
      </c>
      <c r="C370">
        <v>2019</v>
      </c>
      <c r="D370">
        <v>0.46639999999999998</v>
      </c>
      <c r="E370">
        <v>58861</v>
      </c>
      <c r="F370">
        <v>0.21899999999999997</v>
      </c>
      <c r="G370">
        <v>0.52900000000000003</v>
      </c>
      <c r="H370">
        <v>0.70399999999999996</v>
      </c>
      <c r="I370">
        <v>0.14099999999999999</v>
      </c>
      <c r="J370">
        <v>0.248</v>
      </c>
      <c r="K370">
        <v>4.1000000000000002E-2</v>
      </c>
      <c r="L370">
        <v>0.625</v>
      </c>
      <c r="M370">
        <f t="shared" si="46"/>
        <v>8.3000000000000004E-2</v>
      </c>
      <c r="N370">
        <f t="shared" si="47"/>
        <v>6.0999999999999999E-2</v>
      </c>
      <c r="O370">
        <v>0.105</v>
      </c>
    </row>
    <row r="371" spans="1:15" s="4" customFormat="1">
      <c r="A371" s="5" t="s">
        <v>32</v>
      </c>
      <c r="B371" s="4" t="s">
        <v>8</v>
      </c>
      <c r="C371" s="4">
        <v>2022</v>
      </c>
      <c r="D371" s="4">
        <v>0.3125</v>
      </c>
      <c r="E371" s="4">
        <v>51090</v>
      </c>
      <c r="F371" s="4">
        <v>0.19899999999999998</v>
      </c>
      <c r="G371" s="4">
        <v>0.121</v>
      </c>
      <c r="H371" s="4">
        <v>0.85499999999999998</v>
      </c>
      <c r="I371" s="4">
        <v>0.19700000000000001</v>
      </c>
      <c r="J371" s="4">
        <v>0.76</v>
      </c>
      <c r="K371" s="4">
        <v>1.6E-2</v>
      </c>
      <c r="L371" s="4">
        <v>0.154</v>
      </c>
      <c r="M371" s="4">
        <f>0.0014+0.004</f>
        <v>5.4000000000000003E-3</v>
      </c>
      <c r="N371" s="4">
        <f>0.039+0.054</f>
        <v>9.2999999999999999E-2</v>
      </c>
      <c r="O371" s="4">
        <v>8.6999999999999994E-2</v>
      </c>
    </row>
    <row r="372" spans="1:15" s="4" customFormat="1">
      <c r="A372" s="5" t="s">
        <v>32</v>
      </c>
      <c r="B372" s="4" t="s">
        <v>4</v>
      </c>
      <c r="C372" s="4">
        <v>2022</v>
      </c>
      <c r="D372" s="4">
        <v>0.37840000000000001</v>
      </c>
      <c r="E372" s="4">
        <v>51090</v>
      </c>
      <c r="F372" s="4">
        <v>0.19899999999999998</v>
      </c>
      <c r="G372" s="4">
        <v>0.121</v>
      </c>
      <c r="H372" s="4">
        <v>0.85499999999999998</v>
      </c>
      <c r="I372" s="4">
        <v>0.19700000000000001</v>
      </c>
      <c r="J372" s="4">
        <v>0.76</v>
      </c>
      <c r="K372" s="4">
        <v>1.6E-2</v>
      </c>
      <c r="L372" s="4">
        <v>0.154</v>
      </c>
      <c r="M372" s="4">
        <f t="shared" ref="M372:M379" si="48">0.0014+0.004</f>
        <v>5.4000000000000003E-3</v>
      </c>
      <c r="N372" s="4">
        <f t="shared" ref="N372:N379" si="49">0.039+0.054</f>
        <v>9.2999999999999999E-2</v>
      </c>
      <c r="O372" s="4">
        <v>8.6999999999999994E-2</v>
      </c>
    </row>
    <row r="373" spans="1:15" s="4" customFormat="1">
      <c r="A373" s="5" t="s">
        <v>32</v>
      </c>
      <c r="B373" s="4" t="s">
        <v>5</v>
      </c>
      <c r="C373" s="4">
        <v>2022</v>
      </c>
      <c r="D373" s="4">
        <v>0.26919999999999999</v>
      </c>
      <c r="E373" s="4">
        <v>51090</v>
      </c>
      <c r="F373" s="4">
        <v>0.19899999999999998</v>
      </c>
      <c r="G373" s="4">
        <v>0.121</v>
      </c>
      <c r="H373" s="4">
        <v>0.85499999999999998</v>
      </c>
      <c r="I373" s="4">
        <v>0.19700000000000001</v>
      </c>
      <c r="J373" s="4">
        <v>0.76</v>
      </c>
      <c r="K373" s="4">
        <v>1.6E-2</v>
      </c>
      <c r="L373" s="4">
        <v>0.154</v>
      </c>
      <c r="M373" s="4">
        <f t="shared" si="48"/>
        <v>5.4000000000000003E-3</v>
      </c>
      <c r="N373" s="4">
        <f t="shared" si="49"/>
        <v>9.2999999999999999E-2</v>
      </c>
      <c r="O373" s="4">
        <v>8.6999999999999994E-2</v>
      </c>
    </row>
    <row r="374" spans="1:15" s="4" customFormat="1">
      <c r="A374" s="5" t="s">
        <v>32</v>
      </c>
      <c r="B374" s="4" t="s">
        <v>4</v>
      </c>
      <c r="C374" s="4">
        <v>2018</v>
      </c>
      <c r="D374" s="4">
        <v>0.34379999999999999</v>
      </c>
      <c r="E374" s="4">
        <v>51090</v>
      </c>
      <c r="F374" s="4">
        <v>0.19899999999999998</v>
      </c>
      <c r="G374" s="4">
        <v>0.121</v>
      </c>
      <c r="H374" s="4">
        <v>0.85499999999999998</v>
      </c>
      <c r="I374" s="4">
        <v>0.19700000000000001</v>
      </c>
      <c r="J374" s="4">
        <v>0.76</v>
      </c>
      <c r="K374" s="4">
        <v>1.6E-2</v>
      </c>
      <c r="L374" s="4">
        <v>0.154</v>
      </c>
      <c r="M374" s="4">
        <f t="shared" si="48"/>
        <v>5.4000000000000003E-3</v>
      </c>
      <c r="N374" s="4">
        <f t="shared" si="49"/>
        <v>9.2999999999999999E-2</v>
      </c>
      <c r="O374" s="4">
        <v>8.6999999999999994E-2</v>
      </c>
    </row>
    <row r="375" spans="1:15" s="4" customFormat="1">
      <c r="A375" s="5" t="s">
        <v>32</v>
      </c>
      <c r="B375" s="4" t="s">
        <v>5</v>
      </c>
      <c r="C375" s="4">
        <v>2018</v>
      </c>
      <c r="D375" s="4">
        <v>0.33960000000000001</v>
      </c>
      <c r="E375" s="4">
        <v>51090</v>
      </c>
      <c r="F375" s="4">
        <v>0.19899999999999998</v>
      </c>
      <c r="G375" s="4">
        <v>0.121</v>
      </c>
      <c r="H375" s="4">
        <v>0.85499999999999998</v>
      </c>
      <c r="I375" s="4">
        <v>0.19700000000000001</v>
      </c>
      <c r="J375" s="4">
        <v>0.76</v>
      </c>
      <c r="K375" s="4">
        <v>1.6E-2</v>
      </c>
      <c r="L375" s="4">
        <v>0.154</v>
      </c>
      <c r="M375" s="4">
        <f t="shared" si="48"/>
        <v>5.4000000000000003E-3</v>
      </c>
      <c r="N375" s="4">
        <f t="shared" si="49"/>
        <v>9.2999999999999999E-2</v>
      </c>
      <c r="O375" s="4">
        <v>8.6999999999999994E-2</v>
      </c>
    </row>
    <row r="376" spans="1:15" s="4" customFormat="1">
      <c r="A376" s="5" t="s">
        <v>32</v>
      </c>
      <c r="B376" s="4" t="s">
        <v>8</v>
      </c>
      <c r="C376" s="4">
        <v>2018</v>
      </c>
      <c r="D376" s="4">
        <v>0.3367</v>
      </c>
      <c r="E376" s="4">
        <v>51090</v>
      </c>
      <c r="F376" s="4">
        <v>0.19899999999999998</v>
      </c>
      <c r="G376" s="4">
        <v>0.121</v>
      </c>
      <c r="H376" s="4">
        <v>0.85499999999999998</v>
      </c>
      <c r="I376" s="4">
        <v>0.19700000000000001</v>
      </c>
      <c r="J376" s="4">
        <v>0.76</v>
      </c>
      <c r="K376" s="4">
        <v>1.6E-2</v>
      </c>
      <c r="L376" s="4">
        <v>0.154</v>
      </c>
      <c r="M376" s="4">
        <f t="shared" si="48"/>
        <v>5.4000000000000003E-3</v>
      </c>
      <c r="N376" s="4">
        <f t="shared" si="49"/>
        <v>9.2999999999999999E-2</v>
      </c>
      <c r="O376" s="4">
        <v>8.6999999999999994E-2</v>
      </c>
    </row>
    <row r="377" spans="1:15" s="4" customFormat="1">
      <c r="A377" s="5" t="s">
        <v>32</v>
      </c>
      <c r="B377" s="4" t="s">
        <v>8</v>
      </c>
      <c r="C377" s="4">
        <v>2019</v>
      </c>
      <c r="D377" s="4">
        <v>0.2752</v>
      </c>
      <c r="E377" s="4">
        <v>51090</v>
      </c>
      <c r="F377" s="4">
        <v>0.19899999999999998</v>
      </c>
      <c r="G377" s="4">
        <v>0.121</v>
      </c>
      <c r="H377" s="4">
        <v>0.85499999999999998</v>
      </c>
      <c r="I377" s="4">
        <v>0.19700000000000001</v>
      </c>
      <c r="J377" s="4">
        <v>0.76</v>
      </c>
      <c r="K377" s="4">
        <v>1.6E-2</v>
      </c>
      <c r="L377" s="4">
        <v>0.154</v>
      </c>
      <c r="M377" s="4">
        <f t="shared" si="48"/>
        <v>5.4000000000000003E-3</v>
      </c>
      <c r="N377" s="4">
        <f t="shared" si="49"/>
        <v>9.2999999999999999E-2</v>
      </c>
      <c r="O377" s="4">
        <v>8.6999999999999994E-2</v>
      </c>
    </row>
    <row r="378" spans="1:15" s="4" customFormat="1">
      <c r="A378" s="5" t="s">
        <v>32</v>
      </c>
      <c r="B378" s="4" t="s">
        <v>4</v>
      </c>
      <c r="C378" s="4">
        <v>2019</v>
      </c>
      <c r="D378" s="4">
        <v>0.21879999999999999</v>
      </c>
      <c r="E378" s="4">
        <v>51090</v>
      </c>
      <c r="F378" s="4">
        <v>0.19899999999999998</v>
      </c>
      <c r="G378" s="4">
        <v>0.121</v>
      </c>
      <c r="H378" s="4">
        <v>0.85499999999999998</v>
      </c>
      <c r="I378" s="4">
        <v>0.19700000000000001</v>
      </c>
      <c r="J378" s="4">
        <v>0.76</v>
      </c>
      <c r="K378" s="4">
        <v>1.6E-2</v>
      </c>
      <c r="L378" s="4">
        <v>0.154</v>
      </c>
      <c r="M378" s="4">
        <f t="shared" si="48"/>
        <v>5.4000000000000003E-3</v>
      </c>
      <c r="N378" s="4">
        <f t="shared" si="49"/>
        <v>9.2999999999999999E-2</v>
      </c>
      <c r="O378" s="4">
        <v>8.6999999999999994E-2</v>
      </c>
    </row>
    <row r="379" spans="1:15" s="4" customFormat="1">
      <c r="A379" s="5" t="s">
        <v>32</v>
      </c>
      <c r="B379" s="4" t="s">
        <v>5</v>
      </c>
      <c r="C379" s="4">
        <v>2019</v>
      </c>
      <c r="D379" s="4">
        <v>0.32790000000000002</v>
      </c>
      <c r="E379" s="4">
        <v>51090</v>
      </c>
      <c r="F379" s="4">
        <v>0.19899999999999998</v>
      </c>
      <c r="G379" s="4">
        <v>0.121</v>
      </c>
      <c r="H379" s="4">
        <v>0.85499999999999998</v>
      </c>
      <c r="I379" s="4">
        <v>0.19700000000000001</v>
      </c>
      <c r="J379" s="4">
        <v>0.76</v>
      </c>
      <c r="K379" s="4">
        <v>1.6E-2</v>
      </c>
      <c r="L379" s="4">
        <v>0.154</v>
      </c>
      <c r="M379" s="4">
        <f t="shared" si="48"/>
        <v>5.4000000000000003E-3</v>
      </c>
      <c r="N379" s="4">
        <f t="shared" si="49"/>
        <v>9.2999999999999999E-2</v>
      </c>
      <c r="O379" s="4">
        <v>8.6999999999999994E-2</v>
      </c>
    </row>
    <row r="380" spans="1:15">
      <c r="A380" s="1" t="s">
        <v>33</v>
      </c>
      <c r="B380" t="s">
        <v>8</v>
      </c>
      <c r="C380">
        <v>2022</v>
      </c>
      <c r="D380">
        <v>0.30969999999999998</v>
      </c>
      <c r="E380">
        <v>71138</v>
      </c>
      <c r="F380">
        <v>9.8000000000000004E-2</v>
      </c>
      <c r="G380">
        <v>0.254</v>
      </c>
      <c r="H380">
        <v>0.872</v>
      </c>
      <c r="I380">
        <v>0.29499999999999998</v>
      </c>
      <c r="J380">
        <v>0.65400000000000003</v>
      </c>
      <c r="K380">
        <v>1.0999999999999999E-2</v>
      </c>
      <c r="L380">
        <v>0.27200000000000002</v>
      </c>
      <c r="M380">
        <f>0.004+0.023</f>
        <v>2.7E-2</v>
      </c>
      <c r="N380">
        <f>0.03+0.036</f>
        <v>6.6000000000000003E-2</v>
      </c>
      <c r="O380">
        <v>0.11</v>
      </c>
    </row>
    <row r="381" spans="1:15">
      <c r="A381" s="1" t="s">
        <v>33</v>
      </c>
      <c r="B381" t="s">
        <v>4</v>
      </c>
      <c r="C381">
        <v>2022</v>
      </c>
      <c r="D381">
        <v>0.1207</v>
      </c>
      <c r="E381">
        <v>71138</v>
      </c>
      <c r="F381">
        <v>9.8000000000000004E-2</v>
      </c>
      <c r="G381">
        <v>0.254</v>
      </c>
      <c r="H381">
        <v>0.872</v>
      </c>
      <c r="I381">
        <v>0.29499999999999998</v>
      </c>
      <c r="J381">
        <v>0.65400000000000003</v>
      </c>
      <c r="K381">
        <v>1.0999999999999999E-2</v>
      </c>
      <c r="L381">
        <v>0.27200000000000002</v>
      </c>
      <c r="M381">
        <f t="shared" ref="M381:M388" si="50">0.004+0.023</f>
        <v>2.7E-2</v>
      </c>
      <c r="N381">
        <f t="shared" ref="N381:N388" si="51">0.03+0.036</f>
        <v>6.6000000000000003E-2</v>
      </c>
      <c r="O381">
        <v>0.11</v>
      </c>
    </row>
    <row r="382" spans="1:15">
      <c r="A382" s="1" t="s">
        <v>33</v>
      </c>
      <c r="B382" t="s">
        <v>5</v>
      </c>
      <c r="C382">
        <v>2022</v>
      </c>
      <c r="D382">
        <v>0.54</v>
      </c>
      <c r="E382">
        <v>71138</v>
      </c>
      <c r="F382">
        <v>9.8000000000000004E-2</v>
      </c>
      <c r="G382">
        <v>0.254</v>
      </c>
      <c r="H382">
        <v>0.872</v>
      </c>
      <c r="I382">
        <v>0.29499999999999998</v>
      </c>
      <c r="J382">
        <v>0.65400000000000003</v>
      </c>
      <c r="K382">
        <v>1.0999999999999999E-2</v>
      </c>
      <c r="L382">
        <v>0.27200000000000002</v>
      </c>
      <c r="M382">
        <f t="shared" si="50"/>
        <v>2.7E-2</v>
      </c>
      <c r="N382">
        <f t="shared" si="51"/>
        <v>6.6000000000000003E-2</v>
      </c>
      <c r="O382">
        <v>0.11</v>
      </c>
    </row>
    <row r="383" spans="1:15">
      <c r="A383" s="1" t="s">
        <v>33</v>
      </c>
      <c r="B383" t="s">
        <v>4</v>
      </c>
      <c r="C383">
        <v>2018</v>
      </c>
      <c r="D383">
        <v>0.17649999999999999</v>
      </c>
      <c r="E383">
        <v>71138</v>
      </c>
      <c r="F383">
        <v>9.8000000000000004E-2</v>
      </c>
      <c r="G383">
        <v>0.254</v>
      </c>
      <c r="H383">
        <v>0.872</v>
      </c>
      <c r="I383">
        <v>0.29499999999999998</v>
      </c>
      <c r="J383">
        <v>0.65400000000000003</v>
      </c>
      <c r="K383">
        <v>1.0999999999999999E-2</v>
      </c>
      <c r="L383">
        <v>0.27200000000000002</v>
      </c>
      <c r="M383">
        <f t="shared" si="50"/>
        <v>2.7E-2</v>
      </c>
      <c r="N383">
        <f t="shared" si="51"/>
        <v>6.6000000000000003E-2</v>
      </c>
      <c r="O383">
        <v>0.11</v>
      </c>
    </row>
    <row r="384" spans="1:15">
      <c r="A384" s="1" t="s">
        <v>33</v>
      </c>
      <c r="B384" t="s">
        <v>5</v>
      </c>
      <c r="C384">
        <v>2018</v>
      </c>
      <c r="D384">
        <v>0.55320000000000003</v>
      </c>
      <c r="E384">
        <v>71138</v>
      </c>
      <c r="F384">
        <v>9.8000000000000004E-2</v>
      </c>
      <c r="G384">
        <v>0.254</v>
      </c>
      <c r="H384">
        <v>0.872</v>
      </c>
      <c r="I384">
        <v>0.29499999999999998</v>
      </c>
      <c r="J384">
        <v>0.65400000000000003</v>
      </c>
      <c r="K384">
        <v>1.0999999999999999E-2</v>
      </c>
      <c r="L384">
        <v>0.27200000000000002</v>
      </c>
      <c r="M384">
        <f t="shared" si="50"/>
        <v>2.7E-2</v>
      </c>
      <c r="N384">
        <f t="shared" si="51"/>
        <v>6.6000000000000003E-2</v>
      </c>
      <c r="O384">
        <v>0.11</v>
      </c>
    </row>
    <row r="385" spans="1:15">
      <c r="A385" s="1" t="s">
        <v>33</v>
      </c>
      <c r="B385" t="s">
        <v>8</v>
      </c>
      <c r="C385">
        <v>2018</v>
      </c>
      <c r="D385">
        <v>0.31929999999999997</v>
      </c>
      <c r="E385">
        <v>71138</v>
      </c>
      <c r="F385">
        <v>9.8000000000000004E-2</v>
      </c>
      <c r="G385">
        <v>0.254</v>
      </c>
      <c r="H385">
        <v>0.872</v>
      </c>
      <c r="I385">
        <v>0.29499999999999998</v>
      </c>
      <c r="J385">
        <v>0.65400000000000003</v>
      </c>
      <c r="K385">
        <v>1.0999999999999999E-2</v>
      </c>
      <c r="L385">
        <v>0.27200000000000002</v>
      </c>
      <c r="M385">
        <f t="shared" si="50"/>
        <v>2.7E-2</v>
      </c>
      <c r="N385">
        <f t="shared" si="51"/>
        <v>6.6000000000000003E-2</v>
      </c>
      <c r="O385">
        <v>0.11</v>
      </c>
    </row>
    <row r="386" spans="1:15">
      <c r="A386" s="1" t="s">
        <v>33</v>
      </c>
      <c r="B386" t="s">
        <v>8</v>
      </c>
      <c r="C386">
        <v>2019</v>
      </c>
      <c r="D386">
        <v>0.50409999999999999</v>
      </c>
      <c r="E386">
        <v>71138</v>
      </c>
      <c r="F386">
        <v>9.8000000000000004E-2</v>
      </c>
      <c r="G386">
        <v>0.254</v>
      </c>
      <c r="H386">
        <v>0.872</v>
      </c>
      <c r="I386">
        <v>0.29499999999999998</v>
      </c>
      <c r="J386">
        <v>0.65400000000000003</v>
      </c>
      <c r="K386">
        <v>1.0999999999999999E-2</v>
      </c>
      <c r="L386">
        <v>0.27200000000000002</v>
      </c>
      <c r="M386">
        <f t="shared" si="50"/>
        <v>2.7E-2</v>
      </c>
      <c r="N386">
        <f t="shared" si="51"/>
        <v>6.6000000000000003E-2</v>
      </c>
      <c r="O386">
        <v>0.11</v>
      </c>
    </row>
    <row r="387" spans="1:15">
      <c r="A387" s="1" t="s">
        <v>33</v>
      </c>
      <c r="B387" t="s">
        <v>4</v>
      </c>
      <c r="C387">
        <v>2019</v>
      </c>
      <c r="D387">
        <v>0.30509999999999998</v>
      </c>
      <c r="E387">
        <v>71138</v>
      </c>
      <c r="F387">
        <v>9.8000000000000004E-2</v>
      </c>
      <c r="G387">
        <v>0.254</v>
      </c>
      <c r="H387">
        <v>0.872</v>
      </c>
      <c r="I387">
        <v>0.29499999999999998</v>
      </c>
      <c r="J387">
        <v>0.65400000000000003</v>
      </c>
      <c r="K387">
        <v>1.0999999999999999E-2</v>
      </c>
      <c r="L387">
        <v>0.27200000000000002</v>
      </c>
      <c r="M387">
        <f t="shared" si="50"/>
        <v>2.7E-2</v>
      </c>
      <c r="N387">
        <f t="shared" si="51"/>
        <v>6.6000000000000003E-2</v>
      </c>
      <c r="O387">
        <v>0.11</v>
      </c>
    </row>
    <row r="388" spans="1:15">
      <c r="A388" s="1" t="s">
        <v>33</v>
      </c>
      <c r="B388" t="s">
        <v>5</v>
      </c>
      <c r="C388">
        <v>2019</v>
      </c>
      <c r="D388">
        <v>0.69230000000000003</v>
      </c>
      <c r="E388">
        <v>71138</v>
      </c>
      <c r="F388">
        <v>9.8000000000000004E-2</v>
      </c>
      <c r="G388">
        <v>0.254</v>
      </c>
      <c r="H388">
        <v>0.872</v>
      </c>
      <c r="I388">
        <v>0.29499999999999998</v>
      </c>
      <c r="J388">
        <v>0.65400000000000003</v>
      </c>
      <c r="K388">
        <v>1.0999999999999999E-2</v>
      </c>
      <c r="L388">
        <v>0.27200000000000002</v>
      </c>
      <c r="M388">
        <f t="shared" si="50"/>
        <v>2.7E-2</v>
      </c>
      <c r="N388">
        <f t="shared" si="51"/>
        <v>6.6000000000000003E-2</v>
      </c>
      <c r="O388">
        <v>0.11</v>
      </c>
    </row>
    <row r="389" spans="1:15" s="4" customFormat="1">
      <c r="A389" s="5" t="s">
        <v>34</v>
      </c>
      <c r="B389" s="4" t="s">
        <v>8</v>
      </c>
      <c r="C389" s="4">
        <v>2022</v>
      </c>
      <c r="D389" s="4">
        <v>0.26640000000000003</v>
      </c>
      <c r="E389" s="4">
        <v>82013</v>
      </c>
      <c r="F389" s="4">
        <v>0.121</v>
      </c>
      <c r="G389" s="4">
        <v>0.55399999999999994</v>
      </c>
      <c r="H389" s="4">
        <v>0.79</v>
      </c>
      <c r="I389" s="4">
        <v>0.33600000000000002</v>
      </c>
      <c r="J389" s="4">
        <v>5.6000000000000001E-2</v>
      </c>
      <c r="K389" s="4">
        <v>1.0999999999999999E-2</v>
      </c>
      <c r="L389" s="4">
        <v>0.26900000000000002</v>
      </c>
      <c r="M389" s="4">
        <f>0.067+0.006</f>
        <v>7.3000000000000009E-2</v>
      </c>
      <c r="N389" s="4">
        <f>0.04+0.027</f>
        <v>6.7000000000000004E-2</v>
      </c>
      <c r="O389" s="4">
        <v>6.9000000000000006E-2</v>
      </c>
    </row>
    <row r="390" spans="1:15" s="4" customFormat="1">
      <c r="A390" s="5" t="s">
        <v>34</v>
      </c>
      <c r="B390" s="4" t="s">
        <v>3</v>
      </c>
      <c r="C390" s="4">
        <v>2022</v>
      </c>
      <c r="D390" s="4">
        <v>0.33929999999999999</v>
      </c>
      <c r="E390" s="4">
        <v>82013</v>
      </c>
      <c r="F390" s="4">
        <v>0.121</v>
      </c>
      <c r="G390" s="4">
        <v>0.55399999999999994</v>
      </c>
      <c r="H390" s="4">
        <v>0.79</v>
      </c>
      <c r="I390" s="4">
        <v>0.33600000000000002</v>
      </c>
      <c r="J390" s="4">
        <v>5.6000000000000001E-2</v>
      </c>
      <c r="K390" s="4">
        <v>1.0999999999999999E-2</v>
      </c>
      <c r="L390" s="4">
        <v>0.26900000000000002</v>
      </c>
      <c r="M390" s="4">
        <f t="shared" ref="M390:M406" si="52">0.067+0.006</f>
        <v>7.3000000000000009E-2</v>
      </c>
      <c r="N390" s="4">
        <f t="shared" ref="N390:N406" si="53">0.04+0.027</f>
        <v>6.7000000000000004E-2</v>
      </c>
      <c r="O390" s="4">
        <v>6.9000000000000006E-2</v>
      </c>
    </row>
    <row r="391" spans="1:15" s="4" customFormat="1">
      <c r="A391" s="5" t="s">
        <v>34</v>
      </c>
      <c r="B391" s="4" t="s">
        <v>4</v>
      </c>
      <c r="C391" s="4">
        <v>2022</v>
      </c>
      <c r="D391" s="4">
        <v>0.2135</v>
      </c>
      <c r="E391" s="4">
        <v>82013</v>
      </c>
      <c r="F391" s="4">
        <v>0.121</v>
      </c>
      <c r="G391" s="4">
        <v>0.55399999999999994</v>
      </c>
      <c r="H391" s="4">
        <v>0.79</v>
      </c>
      <c r="I391" s="4">
        <v>0.33600000000000002</v>
      </c>
      <c r="J391" s="4">
        <v>5.6000000000000001E-2</v>
      </c>
      <c r="K391" s="4">
        <v>1.0999999999999999E-2</v>
      </c>
      <c r="L391" s="4">
        <v>0.26900000000000002</v>
      </c>
      <c r="M391" s="4">
        <f t="shared" si="52"/>
        <v>7.3000000000000009E-2</v>
      </c>
      <c r="N391" s="4">
        <f t="shared" si="53"/>
        <v>6.7000000000000004E-2</v>
      </c>
      <c r="O391" s="4">
        <v>6.9000000000000006E-2</v>
      </c>
    </row>
    <row r="392" spans="1:15" s="4" customFormat="1">
      <c r="A392" s="5" t="s">
        <v>34</v>
      </c>
      <c r="B392" s="4" t="s">
        <v>5</v>
      </c>
      <c r="C392" s="4">
        <v>2022</v>
      </c>
      <c r="D392" s="4">
        <v>0.55520000000000003</v>
      </c>
      <c r="E392" s="4">
        <v>82013</v>
      </c>
      <c r="F392" s="4">
        <v>0.121</v>
      </c>
      <c r="G392" s="4">
        <v>0.55399999999999994</v>
      </c>
      <c r="H392" s="4">
        <v>0.79</v>
      </c>
      <c r="I392" s="4">
        <v>0.33600000000000002</v>
      </c>
      <c r="J392" s="4">
        <v>5.6000000000000001E-2</v>
      </c>
      <c r="K392" s="4">
        <v>1.0999999999999999E-2</v>
      </c>
      <c r="L392" s="4">
        <v>0.26900000000000002</v>
      </c>
      <c r="M392" s="4">
        <f t="shared" si="52"/>
        <v>7.3000000000000009E-2</v>
      </c>
      <c r="N392" s="4">
        <f t="shared" si="53"/>
        <v>6.7000000000000004E-2</v>
      </c>
      <c r="O392" s="4">
        <v>6.9000000000000006E-2</v>
      </c>
    </row>
    <row r="393" spans="1:15" s="4" customFormat="1">
      <c r="A393" s="5" t="s">
        <v>34</v>
      </c>
      <c r="B393" s="4" t="s">
        <v>6</v>
      </c>
      <c r="C393" s="4">
        <v>2022</v>
      </c>
      <c r="D393" s="4">
        <v>0.41406999999999999</v>
      </c>
      <c r="E393" s="4">
        <v>82013</v>
      </c>
      <c r="F393" s="4">
        <v>0.121</v>
      </c>
      <c r="G393" s="4">
        <v>0.55399999999999994</v>
      </c>
      <c r="H393" s="4">
        <v>0.79</v>
      </c>
      <c r="I393" s="4">
        <v>0.33600000000000002</v>
      </c>
      <c r="J393" s="4">
        <v>5.6000000000000001E-2</v>
      </c>
      <c r="K393" s="4">
        <v>1.0999999999999999E-2</v>
      </c>
      <c r="L393" s="4">
        <v>0.26900000000000002</v>
      </c>
      <c r="M393" s="4">
        <f t="shared" si="52"/>
        <v>7.3000000000000009E-2</v>
      </c>
      <c r="N393" s="4">
        <f t="shared" si="53"/>
        <v>6.7000000000000004E-2</v>
      </c>
      <c r="O393" s="4">
        <v>6.9000000000000006E-2</v>
      </c>
    </row>
    <row r="394" spans="1:15" s="4" customFormat="1">
      <c r="A394" s="5" t="s">
        <v>34</v>
      </c>
      <c r="B394" s="4" t="s">
        <v>7</v>
      </c>
      <c r="C394" s="4">
        <v>2022</v>
      </c>
      <c r="D394" s="4">
        <v>0.37059999999999998</v>
      </c>
      <c r="E394" s="4">
        <v>82013</v>
      </c>
      <c r="F394" s="4">
        <v>0.121</v>
      </c>
      <c r="G394" s="4">
        <v>0.55399999999999994</v>
      </c>
      <c r="H394" s="4">
        <v>0.79</v>
      </c>
      <c r="I394" s="4">
        <v>0.33600000000000002</v>
      </c>
      <c r="J394" s="4">
        <v>5.6000000000000001E-2</v>
      </c>
      <c r="K394" s="4">
        <v>1.0999999999999999E-2</v>
      </c>
      <c r="L394" s="4">
        <v>0.26900000000000002</v>
      </c>
      <c r="M394" s="4">
        <f t="shared" si="52"/>
        <v>7.3000000000000009E-2</v>
      </c>
      <c r="N394" s="4">
        <f t="shared" si="53"/>
        <v>6.7000000000000004E-2</v>
      </c>
      <c r="O394" s="4">
        <v>6.9000000000000006E-2</v>
      </c>
    </row>
    <row r="395" spans="1:15" s="4" customFormat="1">
      <c r="A395" s="5" t="s">
        <v>34</v>
      </c>
      <c r="B395" s="4" t="s">
        <v>6</v>
      </c>
      <c r="C395" s="4">
        <v>2018</v>
      </c>
      <c r="D395" s="4">
        <v>0.51780000000000004</v>
      </c>
      <c r="E395" s="4">
        <v>82013</v>
      </c>
      <c r="F395" s="4">
        <v>0.121</v>
      </c>
      <c r="G395" s="4">
        <v>0.55399999999999994</v>
      </c>
      <c r="H395" s="4">
        <v>0.79</v>
      </c>
      <c r="I395" s="4">
        <v>0.33600000000000002</v>
      </c>
      <c r="J395" s="4">
        <v>5.6000000000000001E-2</v>
      </c>
      <c r="K395" s="4">
        <v>1.0999999999999999E-2</v>
      </c>
      <c r="L395" s="4">
        <v>0.26900000000000002</v>
      </c>
      <c r="M395" s="4">
        <f t="shared" si="52"/>
        <v>7.3000000000000009E-2</v>
      </c>
      <c r="N395" s="4">
        <f t="shared" si="53"/>
        <v>6.7000000000000004E-2</v>
      </c>
      <c r="O395" s="4">
        <v>6.9000000000000006E-2</v>
      </c>
    </row>
    <row r="396" spans="1:15" s="4" customFormat="1">
      <c r="A396" s="5" t="s">
        <v>34</v>
      </c>
      <c r="B396" s="4" t="s">
        <v>7</v>
      </c>
      <c r="C396" s="4">
        <v>2018</v>
      </c>
      <c r="D396" s="4">
        <v>0.33069999999999999</v>
      </c>
      <c r="E396" s="4">
        <v>82013</v>
      </c>
      <c r="F396" s="4">
        <v>0.121</v>
      </c>
      <c r="G396" s="4">
        <v>0.55399999999999994</v>
      </c>
      <c r="H396" s="4">
        <v>0.79</v>
      </c>
      <c r="I396" s="4">
        <v>0.33600000000000002</v>
      </c>
      <c r="J396" s="4">
        <v>5.6000000000000001E-2</v>
      </c>
      <c r="K396" s="4">
        <v>1.0999999999999999E-2</v>
      </c>
      <c r="L396" s="4">
        <v>0.26900000000000002</v>
      </c>
      <c r="M396" s="4">
        <f t="shared" si="52"/>
        <v>7.3000000000000009E-2</v>
      </c>
      <c r="N396" s="4">
        <f t="shared" si="53"/>
        <v>6.7000000000000004E-2</v>
      </c>
      <c r="O396" s="4">
        <v>6.9000000000000006E-2</v>
      </c>
    </row>
    <row r="397" spans="1:15" s="4" customFormat="1">
      <c r="A397" s="5" t="s">
        <v>34</v>
      </c>
      <c r="B397" s="4" t="s">
        <v>3</v>
      </c>
      <c r="C397" s="4">
        <v>2018</v>
      </c>
      <c r="D397" s="4">
        <v>0.2407</v>
      </c>
      <c r="E397" s="4">
        <v>82013</v>
      </c>
      <c r="F397" s="4">
        <v>0.121</v>
      </c>
      <c r="G397" s="4">
        <v>0.55399999999999994</v>
      </c>
      <c r="H397" s="4">
        <v>0.79</v>
      </c>
      <c r="I397" s="4">
        <v>0.33600000000000002</v>
      </c>
      <c r="J397" s="4">
        <v>5.6000000000000001E-2</v>
      </c>
      <c r="K397" s="4">
        <v>1.0999999999999999E-2</v>
      </c>
      <c r="L397" s="4">
        <v>0.26900000000000002</v>
      </c>
      <c r="M397" s="4">
        <f t="shared" si="52"/>
        <v>7.3000000000000009E-2</v>
      </c>
      <c r="N397" s="4">
        <f t="shared" si="53"/>
        <v>6.7000000000000004E-2</v>
      </c>
      <c r="O397" s="4">
        <v>6.9000000000000006E-2</v>
      </c>
    </row>
    <row r="398" spans="1:15" s="4" customFormat="1">
      <c r="A398" s="5" t="s">
        <v>34</v>
      </c>
      <c r="B398" s="4" t="s">
        <v>4</v>
      </c>
      <c r="C398" s="4">
        <v>2018</v>
      </c>
      <c r="D398" s="4">
        <v>0.29239999999999999</v>
      </c>
      <c r="E398" s="4">
        <v>82013</v>
      </c>
      <c r="F398" s="4">
        <v>0.121</v>
      </c>
      <c r="G398" s="4">
        <v>0.55399999999999994</v>
      </c>
      <c r="H398" s="4">
        <v>0.79</v>
      </c>
      <c r="I398" s="4">
        <v>0.33600000000000002</v>
      </c>
      <c r="J398" s="4">
        <v>5.6000000000000001E-2</v>
      </c>
      <c r="K398" s="4">
        <v>1.0999999999999999E-2</v>
      </c>
      <c r="L398" s="4">
        <v>0.26900000000000002</v>
      </c>
      <c r="M398" s="4">
        <f t="shared" si="52"/>
        <v>7.3000000000000009E-2</v>
      </c>
      <c r="N398" s="4">
        <f t="shared" si="53"/>
        <v>6.7000000000000004E-2</v>
      </c>
      <c r="O398" s="4">
        <v>6.9000000000000006E-2</v>
      </c>
    </row>
    <row r="399" spans="1:15" s="4" customFormat="1">
      <c r="A399" s="5" t="s">
        <v>34</v>
      </c>
      <c r="B399" s="4" t="s">
        <v>5</v>
      </c>
      <c r="C399" s="4">
        <v>2018</v>
      </c>
      <c r="D399" s="4">
        <v>0.65249999999999997</v>
      </c>
      <c r="E399" s="4">
        <v>82013</v>
      </c>
      <c r="F399" s="4">
        <v>0.121</v>
      </c>
      <c r="G399" s="4">
        <v>0.55399999999999994</v>
      </c>
      <c r="H399" s="4">
        <v>0.79</v>
      </c>
      <c r="I399" s="4">
        <v>0.33600000000000002</v>
      </c>
      <c r="J399" s="4">
        <v>5.6000000000000001E-2</v>
      </c>
      <c r="K399" s="4">
        <v>1.0999999999999999E-2</v>
      </c>
      <c r="L399" s="4">
        <v>0.26900000000000002</v>
      </c>
      <c r="M399" s="4">
        <f t="shared" si="52"/>
        <v>7.3000000000000009E-2</v>
      </c>
      <c r="N399" s="4">
        <f t="shared" si="53"/>
        <v>6.7000000000000004E-2</v>
      </c>
      <c r="O399" s="4">
        <v>6.9000000000000006E-2</v>
      </c>
    </row>
    <row r="400" spans="1:15" s="4" customFormat="1">
      <c r="A400" s="5" t="s">
        <v>34</v>
      </c>
      <c r="B400" s="4" t="s">
        <v>8</v>
      </c>
      <c r="C400" s="4">
        <v>2018</v>
      </c>
      <c r="D400" s="4">
        <v>0.34870000000000001</v>
      </c>
      <c r="E400" s="4">
        <v>82013</v>
      </c>
      <c r="F400" s="4">
        <v>0.121</v>
      </c>
      <c r="G400" s="4">
        <v>0.55399999999999994</v>
      </c>
      <c r="H400" s="4">
        <v>0.79</v>
      </c>
      <c r="I400" s="4">
        <v>0.33600000000000002</v>
      </c>
      <c r="J400" s="4">
        <v>5.6000000000000001E-2</v>
      </c>
      <c r="K400" s="4">
        <v>1.0999999999999999E-2</v>
      </c>
      <c r="L400" s="4">
        <v>0.26900000000000002</v>
      </c>
      <c r="M400" s="4">
        <f t="shared" si="52"/>
        <v>7.3000000000000009E-2</v>
      </c>
      <c r="N400" s="4">
        <f t="shared" si="53"/>
        <v>6.7000000000000004E-2</v>
      </c>
      <c r="O400" s="4">
        <v>6.9000000000000006E-2</v>
      </c>
    </row>
    <row r="401" spans="1:15" s="4" customFormat="1">
      <c r="A401" s="5" t="s">
        <v>34</v>
      </c>
      <c r="B401" s="4" t="s">
        <v>8</v>
      </c>
      <c r="C401" s="4">
        <v>2019</v>
      </c>
      <c r="D401" s="4">
        <v>0.34699999999999998</v>
      </c>
      <c r="E401" s="4">
        <v>82013</v>
      </c>
      <c r="F401" s="4">
        <v>0.121</v>
      </c>
      <c r="G401" s="4">
        <v>0.55399999999999994</v>
      </c>
      <c r="H401" s="4">
        <v>0.79</v>
      </c>
      <c r="I401" s="4">
        <v>0.33600000000000002</v>
      </c>
      <c r="J401" s="4">
        <v>5.6000000000000001E-2</v>
      </c>
      <c r="K401" s="4">
        <v>1.0999999999999999E-2</v>
      </c>
      <c r="L401" s="4">
        <v>0.26900000000000002</v>
      </c>
      <c r="M401" s="4">
        <f t="shared" si="52"/>
        <v>7.3000000000000009E-2</v>
      </c>
      <c r="N401" s="4">
        <f t="shared" si="53"/>
        <v>6.7000000000000004E-2</v>
      </c>
      <c r="O401" s="4">
        <v>6.9000000000000006E-2</v>
      </c>
    </row>
    <row r="402" spans="1:15" s="4" customFormat="1">
      <c r="A402" s="5" t="s">
        <v>34</v>
      </c>
      <c r="B402" s="4" t="s">
        <v>3</v>
      </c>
      <c r="C402" s="4">
        <v>2019</v>
      </c>
      <c r="D402" s="4">
        <v>0.26979999999999998</v>
      </c>
      <c r="E402" s="4">
        <v>82013</v>
      </c>
      <c r="F402" s="4">
        <v>0.121</v>
      </c>
      <c r="G402" s="4">
        <v>0.55399999999999994</v>
      </c>
      <c r="H402" s="4">
        <v>0.79</v>
      </c>
      <c r="I402" s="4">
        <v>0.33600000000000002</v>
      </c>
      <c r="J402" s="4">
        <v>5.6000000000000001E-2</v>
      </c>
      <c r="K402" s="4">
        <v>1.0999999999999999E-2</v>
      </c>
      <c r="L402" s="4">
        <v>0.26900000000000002</v>
      </c>
      <c r="M402" s="4">
        <f t="shared" si="52"/>
        <v>7.3000000000000009E-2</v>
      </c>
      <c r="N402" s="4">
        <f t="shared" si="53"/>
        <v>6.7000000000000004E-2</v>
      </c>
      <c r="O402" s="4">
        <v>6.9000000000000006E-2</v>
      </c>
    </row>
    <row r="403" spans="1:15" s="4" customFormat="1">
      <c r="A403" s="5" t="s">
        <v>34</v>
      </c>
      <c r="B403" s="4" t="s">
        <v>4</v>
      </c>
      <c r="C403" s="4">
        <v>2019</v>
      </c>
      <c r="D403" s="4">
        <v>0.30180000000000001</v>
      </c>
      <c r="E403" s="4">
        <v>82013</v>
      </c>
      <c r="F403" s="4">
        <v>0.121</v>
      </c>
      <c r="G403" s="4">
        <v>0.55399999999999994</v>
      </c>
      <c r="H403" s="4">
        <v>0.79</v>
      </c>
      <c r="I403" s="4">
        <v>0.33600000000000002</v>
      </c>
      <c r="J403" s="4">
        <v>5.6000000000000001E-2</v>
      </c>
      <c r="K403" s="4">
        <v>1.0999999999999999E-2</v>
      </c>
      <c r="L403" s="4">
        <v>0.26900000000000002</v>
      </c>
      <c r="M403" s="4">
        <f t="shared" si="52"/>
        <v>7.3000000000000009E-2</v>
      </c>
      <c r="N403" s="4">
        <f t="shared" si="53"/>
        <v>6.7000000000000004E-2</v>
      </c>
      <c r="O403" s="4">
        <v>6.9000000000000006E-2</v>
      </c>
    </row>
    <row r="404" spans="1:15" s="4" customFormat="1">
      <c r="A404" s="5" t="s">
        <v>34</v>
      </c>
      <c r="B404" s="4" t="s">
        <v>5</v>
      </c>
      <c r="C404" s="4">
        <v>2019</v>
      </c>
      <c r="D404" s="4">
        <v>0.61040000000000005</v>
      </c>
      <c r="E404" s="4">
        <v>82013</v>
      </c>
      <c r="F404" s="4">
        <v>0.121</v>
      </c>
      <c r="G404" s="4">
        <v>0.55399999999999994</v>
      </c>
      <c r="H404" s="4">
        <v>0.79</v>
      </c>
      <c r="I404" s="4">
        <v>0.33600000000000002</v>
      </c>
      <c r="J404" s="4">
        <v>5.6000000000000001E-2</v>
      </c>
      <c r="K404" s="4">
        <v>1.0999999999999999E-2</v>
      </c>
      <c r="L404" s="4">
        <v>0.26900000000000002</v>
      </c>
      <c r="M404" s="4">
        <f t="shared" si="52"/>
        <v>7.3000000000000009E-2</v>
      </c>
      <c r="N404" s="4">
        <f t="shared" si="53"/>
        <v>6.7000000000000004E-2</v>
      </c>
      <c r="O404" s="4">
        <v>6.9000000000000006E-2</v>
      </c>
    </row>
    <row r="405" spans="1:15" s="4" customFormat="1">
      <c r="A405" s="5" t="s">
        <v>34</v>
      </c>
      <c r="B405" s="4" t="s">
        <v>7</v>
      </c>
      <c r="C405" s="4">
        <v>2019</v>
      </c>
      <c r="D405" s="4">
        <v>0.29354999999999998</v>
      </c>
      <c r="E405" s="4">
        <v>82013</v>
      </c>
      <c r="F405" s="4">
        <v>0.121</v>
      </c>
      <c r="G405" s="4">
        <v>0.55399999999999994</v>
      </c>
      <c r="H405" s="4">
        <v>0.79</v>
      </c>
      <c r="I405" s="4">
        <v>0.33600000000000002</v>
      </c>
      <c r="J405" s="4">
        <v>5.6000000000000001E-2</v>
      </c>
      <c r="K405" s="4">
        <v>1.0999999999999999E-2</v>
      </c>
      <c r="L405" s="4">
        <v>0.26900000000000002</v>
      </c>
      <c r="M405" s="4">
        <f t="shared" si="52"/>
        <v>7.3000000000000009E-2</v>
      </c>
      <c r="N405" s="4">
        <f t="shared" si="53"/>
        <v>6.7000000000000004E-2</v>
      </c>
      <c r="O405" s="4">
        <v>6.9000000000000006E-2</v>
      </c>
    </row>
    <row r="406" spans="1:15" s="4" customFormat="1">
      <c r="A406" s="5" t="s">
        <v>34</v>
      </c>
      <c r="B406" s="4" t="s">
        <v>6</v>
      </c>
      <c r="C406" s="4">
        <v>2019</v>
      </c>
      <c r="D406" s="4">
        <v>0.49819999999999998</v>
      </c>
      <c r="E406" s="4">
        <v>82013</v>
      </c>
      <c r="F406" s="4">
        <v>0.121</v>
      </c>
      <c r="G406" s="4">
        <v>0.55399999999999994</v>
      </c>
      <c r="H406" s="4">
        <v>0.79</v>
      </c>
      <c r="I406" s="4">
        <v>0.33600000000000002</v>
      </c>
      <c r="J406" s="4">
        <v>5.6000000000000001E-2</v>
      </c>
      <c r="K406" s="4">
        <v>1.0999999999999999E-2</v>
      </c>
      <c r="L406" s="4">
        <v>0.26900000000000002</v>
      </c>
      <c r="M406" s="4">
        <f t="shared" si="52"/>
        <v>7.3000000000000009E-2</v>
      </c>
      <c r="N406" s="4">
        <f t="shared" si="53"/>
        <v>6.7000000000000004E-2</v>
      </c>
      <c r="O406" s="4">
        <v>6.9000000000000006E-2</v>
      </c>
    </row>
    <row r="407" spans="1:15">
      <c r="A407" s="1" t="s">
        <v>35</v>
      </c>
      <c r="B407" t="s">
        <v>8</v>
      </c>
      <c r="C407">
        <v>2022</v>
      </c>
      <c r="D407">
        <v>0.38100000000000001</v>
      </c>
      <c r="E407">
        <v>97498</v>
      </c>
      <c r="F407">
        <v>0.09</v>
      </c>
      <c r="G407">
        <v>0.34</v>
      </c>
      <c r="H407">
        <v>0.85199999999999998</v>
      </c>
      <c r="I407">
        <v>0.37</v>
      </c>
      <c r="J407">
        <v>0.504</v>
      </c>
      <c r="K407">
        <v>2.5999999999999999E-2</v>
      </c>
      <c r="L407">
        <v>0.35599999999999998</v>
      </c>
      <c r="M407">
        <f>0.004+0.091</f>
        <v>9.5000000000000001E-2</v>
      </c>
      <c r="N407">
        <f>0.035+0.013</f>
        <v>4.8000000000000001E-2</v>
      </c>
      <c r="O407">
        <v>8.5999999999999993E-2</v>
      </c>
    </row>
    <row r="408" spans="1:15">
      <c r="A408" s="1" t="s">
        <v>35</v>
      </c>
      <c r="B408" t="s">
        <v>3</v>
      </c>
      <c r="C408">
        <v>2022</v>
      </c>
      <c r="D408">
        <v>0.31580000000000003</v>
      </c>
      <c r="E408">
        <v>97498</v>
      </c>
      <c r="F408">
        <v>0.09</v>
      </c>
      <c r="G408">
        <v>0.34</v>
      </c>
      <c r="H408">
        <v>0.85199999999999998</v>
      </c>
      <c r="I408">
        <v>0.37</v>
      </c>
      <c r="J408">
        <v>0.504</v>
      </c>
      <c r="K408">
        <v>2.5999999999999999E-2</v>
      </c>
      <c r="L408">
        <v>0.35599999999999998</v>
      </c>
      <c r="M408">
        <f t="shared" ref="M408:M424" si="54">0.004+0.091</f>
        <v>9.5000000000000001E-2</v>
      </c>
      <c r="N408">
        <f t="shared" ref="N408:N424" si="55">0.035+0.013</f>
        <v>4.8000000000000001E-2</v>
      </c>
      <c r="O408">
        <v>8.5999999999999993E-2</v>
      </c>
    </row>
    <row r="409" spans="1:15">
      <c r="A409" s="1" t="s">
        <v>35</v>
      </c>
      <c r="B409" t="s">
        <v>4</v>
      </c>
      <c r="C409">
        <v>2022</v>
      </c>
      <c r="D409">
        <v>0.26369999999999999</v>
      </c>
      <c r="E409">
        <v>97498</v>
      </c>
      <c r="F409">
        <v>0.09</v>
      </c>
      <c r="G409">
        <v>0.34</v>
      </c>
      <c r="H409">
        <v>0.85199999999999998</v>
      </c>
      <c r="I409">
        <v>0.37</v>
      </c>
      <c r="J409">
        <v>0.504</v>
      </c>
      <c r="K409">
        <v>2.5999999999999999E-2</v>
      </c>
      <c r="L409">
        <v>0.35599999999999998</v>
      </c>
      <c r="M409">
        <f t="shared" si="54"/>
        <v>9.5000000000000001E-2</v>
      </c>
      <c r="N409">
        <f t="shared" si="55"/>
        <v>4.8000000000000001E-2</v>
      </c>
      <c r="O409">
        <v>8.5999999999999993E-2</v>
      </c>
    </row>
    <row r="410" spans="1:15">
      <c r="A410" s="1" t="s">
        <v>35</v>
      </c>
      <c r="B410" t="s">
        <v>5</v>
      </c>
      <c r="C410">
        <v>2022</v>
      </c>
      <c r="D410">
        <v>0.5625</v>
      </c>
      <c r="E410">
        <v>97498</v>
      </c>
      <c r="F410">
        <v>0.09</v>
      </c>
      <c r="G410">
        <v>0.34</v>
      </c>
      <c r="H410">
        <v>0.85199999999999998</v>
      </c>
      <c r="I410">
        <v>0.37</v>
      </c>
      <c r="J410">
        <v>0.504</v>
      </c>
      <c r="K410">
        <v>2.5999999999999999E-2</v>
      </c>
      <c r="L410">
        <v>0.35599999999999998</v>
      </c>
      <c r="M410">
        <f t="shared" si="54"/>
        <v>9.5000000000000001E-2</v>
      </c>
      <c r="N410">
        <f t="shared" si="55"/>
        <v>4.8000000000000001E-2</v>
      </c>
      <c r="O410">
        <v>8.5999999999999993E-2</v>
      </c>
    </row>
    <row r="411" spans="1:15">
      <c r="A411" s="1" t="s">
        <v>35</v>
      </c>
      <c r="B411" t="s">
        <v>6</v>
      </c>
      <c r="C411">
        <v>2022</v>
      </c>
      <c r="D411">
        <v>0.63139999999999996</v>
      </c>
      <c r="E411">
        <v>97498</v>
      </c>
      <c r="F411">
        <v>0.09</v>
      </c>
      <c r="G411">
        <v>0.34</v>
      </c>
      <c r="H411">
        <v>0.85199999999999998</v>
      </c>
      <c r="I411">
        <v>0.37</v>
      </c>
      <c r="J411">
        <v>0.504</v>
      </c>
      <c r="K411">
        <v>2.5999999999999999E-2</v>
      </c>
      <c r="L411">
        <v>0.35599999999999998</v>
      </c>
      <c r="M411">
        <f t="shared" si="54"/>
        <v>9.5000000000000001E-2</v>
      </c>
      <c r="N411">
        <f t="shared" si="55"/>
        <v>4.8000000000000001E-2</v>
      </c>
      <c r="O411">
        <v>8.5999999999999993E-2</v>
      </c>
    </row>
    <row r="412" spans="1:15">
      <c r="A412" s="1" t="s">
        <v>35</v>
      </c>
      <c r="B412" t="s">
        <v>7</v>
      </c>
      <c r="C412">
        <v>2022</v>
      </c>
      <c r="D412">
        <v>0.62219999999999998</v>
      </c>
      <c r="E412">
        <v>97498</v>
      </c>
      <c r="F412">
        <v>0.09</v>
      </c>
      <c r="G412">
        <v>0.34</v>
      </c>
      <c r="H412">
        <v>0.85199999999999998</v>
      </c>
      <c r="I412">
        <v>0.37</v>
      </c>
      <c r="J412">
        <v>0.504</v>
      </c>
      <c r="K412">
        <v>2.5999999999999999E-2</v>
      </c>
      <c r="L412">
        <v>0.35599999999999998</v>
      </c>
      <c r="M412">
        <f t="shared" si="54"/>
        <v>9.5000000000000001E-2</v>
      </c>
      <c r="N412">
        <f t="shared" si="55"/>
        <v>4.8000000000000001E-2</v>
      </c>
      <c r="O412">
        <v>8.5999999999999993E-2</v>
      </c>
    </row>
    <row r="413" spans="1:15">
      <c r="A413" s="1" t="s">
        <v>35</v>
      </c>
      <c r="B413" t="s">
        <v>6</v>
      </c>
      <c r="C413">
        <v>2018</v>
      </c>
      <c r="D413">
        <v>0.68095000000000006</v>
      </c>
      <c r="E413">
        <v>97498</v>
      </c>
      <c r="F413">
        <v>0.09</v>
      </c>
      <c r="G413">
        <v>0.34</v>
      </c>
      <c r="H413">
        <v>0.85199999999999998</v>
      </c>
      <c r="I413">
        <v>0.37</v>
      </c>
      <c r="J413">
        <v>0.504</v>
      </c>
      <c r="K413">
        <v>2.5999999999999999E-2</v>
      </c>
      <c r="L413">
        <v>0.35599999999999998</v>
      </c>
      <c r="M413">
        <f t="shared" si="54"/>
        <v>9.5000000000000001E-2</v>
      </c>
      <c r="N413">
        <f t="shared" si="55"/>
        <v>4.8000000000000001E-2</v>
      </c>
      <c r="O413">
        <v>8.5999999999999993E-2</v>
      </c>
    </row>
    <row r="414" spans="1:15">
      <c r="A414" s="1" t="s">
        <v>35</v>
      </c>
      <c r="B414" t="s">
        <v>7</v>
      </c>
      <c r="C414">
        <v>2018</v>
      </c>
      <c r="D414">
        <v>0.57630000000000003</v>
      </c>
      <c r="E414">
        <v>97498</v>
      </c>
      <c r="F414">
        <v>0.09</v>
      </c>
      <c r="G414">
        <v>0.34</v>
      </c>
      <c r="H414">
        <v>0.85199999999999998</v>
      </c>
      <c r="I414">
        <v>0.37</v>
      </c>
      <c r="J414">
        <v>0.504</v>
      </c>
      <c r="K414">
        <v>2.5999999999999999E-2</v>
      </c>
      <c r="L414">
        <v>0.35599999999999998</v>
      </c>
      <c r="M414">
        <f t="shared" si="54"/>
        <v>9.5000000000000001E-2</v>
      </c>
      <c r="N414">
        <f t="shared" si="55"/>
        <v>4.8000000000000001E-2</v>
      </c>
      <c r="O414">
        <v>8.5999999999999993E-2</v>
      </c>
    </row>
    <row r="415" spans="1:15">
      <c r="A415" s="1" t="s">
        <v>35</v>
      </c>
      <c r="B415" t="s">
        <v>3</v>
      </c>
      <c r="C415">
        <v>2018</v>
      </c>
      <c r="D415">
        <v>0.36</v>
      </c>
      <c r="E415">
        <v>97498</v>
      </c>
      <c r="F415">
        <v>0.09</v>
      </c>
      <c r="G415">
        <v>0.34</v>
      </c>
      <c r="H415">
        <v>0.85199999999999998</v>
      </c>
      <c r="I415">
        <v>0.37</v>
      </c>
      <c r="J415">
        <v>0.504</v>
      </c>
      <c r="K415">
        <v>2.5999999999999999E-2</v>
      </c>
      <c r="L415">
        <v>0.35599999999999998</v>
      </c>
      <c r="M415">
        <f t="shared" si="54"/>
        <v>9.5000000000000001E-2</v>
      </c>
      <c r="N415">
        <f t="shared" si="55"/>
        <v>4.8000000000000001E-2</v>
      </c>
      <c r="O415">
        <v>8.5999999999999993E-2</v>
      </c>
    </row>
    <row r="416" spans="1:15">
      <c r="A416" s="1" t="s">
        <v>35</v>
      </c>
      <c r="B416" t="s">
        <v>4</v>
      </c>
      <c r="C416">
        <v>2018</v>
      </c>
      <c r="D416">
        <v>0.31119999999999998</v>
      </c>
      <c r="E416">
        <v>97498</v>
      </c>
      <c r="F416">
        <v>0.09</v>
      </c>
      <c r="G416">
        <v>0.34</v>
      </c>
      <c r="H416">
        <v>0.85199999999999998</v>
      </c>
      <c r="I416">
        <v>0.37</v>
      </c>
      <c r="J416">
        <v>0.504</v>
      </c>
      <c r="K416">
        <v>2.5999999999999999E-2</v>
      </c>
      <c r="L416">
        <v>0.35599999999999998</v>
      </c>
      <c r="M416">
        <f t="shared" si="54"/>
        <v>9.5000000000000001E-2</v>
      </c>
      <c r="N416">
        <f t="shared" si="55"/>
        <v>4.8000000000000001E-2</v>
      </c>
      <c r="O416">
        <v>8.5999999999999993E-2</v>
      </c>
    </row>
    <row r="417" spans="1:15">
      <c r="A417" s="1" t="s">
        <v>35</v>
      </c>
      <c r="B417" t="s">
        <v>5</v>
      </c>
      <c r="C417">
        <v>2018</v>
      </c>
      <c r="D417">
        <v>0.58120000000000005</v>
      </c>
      <c r="E417">
        <v>97498</v>
      </c>
      <c r="F417">
        <v>0.09</v>
      </c>
      <c r="G417">
        <v>0.34</v>
      </c>
      <c r="H417">
        <v>0.85199999999999998</v>
      </c>
      <c r="I417">
        <v>0.37</v>
      </c>
      <c r="J417">
        <v>0.504</v>
      </c>
      <c r="K417">
        <v>2.5999999999999999E-2</v>
      </c>
      <c r="L417">
        <v>0.35599999999999998</v>
      </c>
      <c r="M417">
        <f t="shared" si="54"/>
        <v>9.5000000000000001E-2</v>
      </c>
      <c r="N417">
        <f t="shared" si="55"/>
        <v>4.8000000000000001E-2</v>
      </c>
      <c r="O417">
        <v>8.5999999999999993E-2</v>
      </c>
    </row>
    <row r="418" spans="1:15">
      <c r="A418" s="1" t="s">
        <v>35</v>
      </c>
      <c r="B418" t="s">
        <v>8</v>
      </c>
      <c r="C418">
        <v>2018</v>
      </c>
      <c r="D418">
        <v>0.43409999999999999</v>
      </c>
      <c r="E418">
        <v>97498</v>
      </c>
      <c r="F418">
        <v>0.09</v>
      </c>
      <c r="G418">
        <v>0.34</v>
      </c>
      <c r="H418">
        <v>0.85199999999999998</v>
      </c>
      <c r="I418">
        <v>0.37</v>
      </c>
      <c r="J418">
        <v>0.504</v>
      </c>
      <c r="K418">
        <v>2.5999999999999999E-2</v>
      </c>
      <c r="L418">
        <v>0.35599999999999998</v>
      </c>
      <c r="M418">
        <f t="shared" si="54"/>
        <v>9.5000000000000001E-2</v>
      </c>
      <c r="N418">
        <f t="shared" si="55"/>
        <v>4.8000000000000001E-2</v>
      </c>
      <c r="O418">
        <v>8.5999999999999993E-2</v>
      </c>
    </row>
    <row r="419" spans="1:15">
      <c r="A419" s="1" t="s">
        <v>35</v>
      </c>
      <c r="B419" t="s">
        <v>8</v>
      </c>
      <c r="C419">
        <v>2019</v>
      </c>
      <c r="D419">
        <v>0.45129999999999998</v>
      </c>
      <c r="E419">
        <v>97498</v>
      </c>
      <c r="F419">
        <v>0.09</v>
      </c>
      <c r="G419">
        <v>0.34</v>
      </c>
      <c r="H419">
        <v>0.85199999999999998</v>
      </c>
      <c r="I419">
        <v>0.37</v>
      </c>
      <c r="J419">
        <v>0.504</v>
      </c>
      <c r="K419">
        <v>2.5999999999999999E-2</v>
      </c>
      <c r="L419">
        <v>0.35599999999999998</v>
      </c>
      <c r="M419">
        <f t="shared" si="54"/>
        <v>9.5000000000000001E-2</v>
      </c>
      <c r="N419">
        <f t="shared" si="55"/>
        <v>4.8000000000000001E-2</v>
      </c>
      <c r="O419">
        <v>8.5999999999999993E-2</v>
      </c>
    </row>
    <row r="420" spans="1:15">
      <c r="A420" s="1" t="s">
        <v>35</v>
      </c>
      <c r="B420" t="s">
        <v>3</v>
      </c>
      <c r="C420">
        <v>2019</v>
      </c>
      <c r="D420">
        <v>0.45450000000000002</v>
      </c>
      <c r="E420">
        <v>97498</v>
      </c>
      <c r="F420">
        <v>0.09</v>
      </c>
      <c r="G420">
        <v>0.34</v>
      </c>
      <c r="H420">
        <v>0.85199999999999998</v>
      </c>
      <c r="I420">
        <v>0.37</v>
      </c>
      <c r="J420">
        <v>0.504</v>
      </c>
      <c r="K420">
        <v>2.5999999999999999E-2</v>
      </c>
      <c r="L420">
        <v>0.35599999999999998</v>
      </c>
      <c r="M420">
        <f t="shared" si="54"/>
        <v>9.5000000000000001E-2</v>
      </c>
      <c r="N420">
        <f t="shared" si="55"/>
        <v>4.8000000000000001E-2</v>
      </c>
      <c r="O420">
        <v>8.5999999999999993E-2</v>
      </c>
    </row>
    <row r="421" spans="1:15">
      <c r="A421" s="1" t="s">
        <v>35</v>
      </c>
      <c r="B421" t="s">
        <v>4</v>
      </c>
      <c r="C421">
        <v>2019</v>
      </c>
      <c r="D421">
        <v>0.30509999999999998</v>
      </c>
      <c r="E421">
        <v>97498</v>
      </c>
      <c r="F421">
        <v>0.09</v>
      </c>
      <c r="G421">
        <v>0.34</v>
      </c>
      <c r="H421">
        <v>0.85199999999999998</v>
      </c>
      <c r="I421">
        <v>0.37</v>
      </c>
      <c r="J421">
        <v>0.504</v>
      </c>
      <c r="K421">
        <v>2.5999999999999999E-2</v>
      </c>
      <c r="L421">
        <v>0.35599999999999998</v>
      </c>
      <c r="M421">
        <f t="shared" si="54"/>
        <v>9.5000000000000001E-2</v>
      </c>
      <c r="N421">
        <f t="shared" si="55"/>
        <v>4.8000000000000001E-2</v>
      </c>
      <c r="O421">
        <v>8.5999999999999993E-2</v>
      </c>
    </row>
    <row r="422" spans="1:15">
      <c r="A422" s="1" t="s">
        <v>35</v>
      </c>
      <c r="B422" t="s">
        <v>5</v>
      </c>
      <c r="C422">
        <v>2019</v>
      </c>
      <c r="D422">
        <v>0.64229999999999998</v>
      </c>
      <c r="E422">
        <v>97498</v>
      </c>
      <c r="F422">
        <v>0.09</v>
      </c>
      <c r="G422">
        <v>0.34</v>
      </c>
      <c r="H422">
        <v>0.85199999999999998</v>
      </c>
      <c r="I422">
        <v>0.37</v>
      </c>
      <c r="J422">
        <v>0.504</v>
      </c>
      <c r="K422">
        <v>2.5999999999999999E-2</v>
      </c>
      <c r="L422">
        <v>0.35599999999999998</v>
      </c>
      <c r="M422">
        <f t="shared" si="54"/>
        <v>9.5000000000000001E-2</v>
      </c>
      <c r="N422">
        <f t="shared" si="55"/>
        <v>4.8000000000000001E-2</v>
      </c>
      <c r="O422">
        <v>8.5999999999999993E-2</v>
      </c>
    </row>
    <row r="423" spans="1:15">
      <c r="A423" s="1" t="s">
        <v>35</v>
      </c>
      <c r="B423" t="s">
        <v>7</v>
      </c>
      <c r="C423">
        <v>2019</v>
      </c>
      <c r="D423">
        <v>0.65310000000000001</v>
      </c>
      <c r="E423">
        <v>97498</v>
      </c>
      <c r="F423">
        <v>0.09</v>
      </c>
      <c r="G423">
        <v>0.34</v>
      </c>
      <c r="H423">
        <v>0.85199999999999998</v>
      </c>
      <c r="I423">
        <v>0.37</v>
      </c>
      <c r="J423">
        <v>0.504</v>
      </c>
      <c r="K423">
        <v>2.5999999999999999E-2</v>
      </c>
      <c r="L423">
        <v>0.35599999999999998</v>
      </c>
      <c r="M423">
        <f t="shared" si="54"/>
        <v>9.5000000000000001E-2</v>
      </c>
      <c r="N423">
        <f t="shared" si="55"/>
        <v>4.8000000000000001E-2</v>
      </c>
      <c r="O423">
        <v>8.5999999999999993E-2</v>
      </c>
    </row>
    <row r="424" spans="1:15">
      <c r="A424" s="1" t="s">
        <v>35</v>
      </c>
      <c r="B424" t="s">
        <v>6</v>
      </c>
      <c r="C424">
        <v>2019</v>
      </c>
      <c r="D424">
        <v>0.76090000000000002</v>
      </c>
      <c r="E424">
        <v>97498</v>
      </c>
      <c r="F424">
        <v>0.09</v>
      </c>
      <c r="G424">
        <v>0.34</v>
      </c>
      <c r="H424">
        <v>0.85199999999999998</v>
      </c>
      <c r="I424">
        <v>0.37</v>
      </c>
      <c r="J424">
        <v>0.504</v>
      </c>
      <c r="K424">
        <v>2.5999999999999999E-2</v>
      </c>
      <c r="L424">
        <v>0.35599999999999998</v>
      </c>
      <c r="M424">
        <f t="shared" si="54"/>
        <v>9.5000000000000001E-2</v>
      </c>
      <c r="N424">
        <f t="shared" si="55"/>
        <v>4.8000000000000001E-2</v>
      </c>
      <c r="O424">
        <v>8.5999999999999993E-2</v>
      </c>
    </row>
    <row r="425" spans="1:15" s="4" customFormat="1">
      <c r="A425" s="5" t="s">
        <v>36</v>
      </c>
      <c r="B425" s="4" t="s">
        <v>8</v>
      </c>
      <c r="C425" s="4">
        <v>2022</v>
      </c>
      <c r="D425" s="4">
        <v>0.41720000000000002</v>
      </c>
      <c r="E425" s="4">
        <v>74617</v>
      </c>
      <c r="F425" s="4">
        <v>0.11800000000000001</v>
      </c>
      <c r="G425" s="4">
        <v>8.8000000000000009E-2</v>
      </c>
      <c r="H425" s="4">
        <v>0.95099999999999996</v>
      </c>
      <c r="I425" s="4">
        <v>0.38700000000000001</v>
      </c>
      <c r="J425" s="4">
        <v>0.84</v>
      </c>
      <c r="K425" s="4">
        <v>7.0000000000000001E-3</v>
      </c>
      <c r="L425" s="4">
        <v>0.10100000000000001</v>
      </c>
      <c r="M425" s="4">
        <f>0.016+0.002</f>
        <v>1.8000000000000002E-2</v>
      </c>
      <c r="N425" s="4">
        <f>0.034+0.013</f>
        <v>4.7E-2</v>
      </c>
      <c r="O425" s="4">
        <v>6.2E-2</v>
      </c>
    </row>
    <row r="426" spans="1:15" s="4" customFormat="1">
      <c r="A426" s="5" t="s">
        <v>36</v>
      </c>
      <c r="B426" s="4" t="s">
        <v>4</v>
      </c>
      <c r="C426" s="4">
        <v>2022</v>
      </c>
      <c r="D426" s="4">
        <v>0.38950000000000001</v>
      </c>
      <c r="E426" s="4">
        <v>74617</v>
      </c>
      <c r="F426" s="4">
        <v>0.11800000000000001</v>
      </c>
      <c r="G426" s="4">
        <v>8.8000000000000009E-2</v>
      </c>
      <c r="H426" s="4">
        <v>0.95099999999999996</v>
      </c>
      <c r="I426" s="4">
        <v>0.38700000000000001</v>
      </c>
      <c r="J426" s="4">
        <v>0.84</v>
      </c>
      <c r="K426" s="4">
        <v>7.0000000000000001E-3</v>
      </c>
      <c r="L426" s="4">
        <v>0.10100000000000001</v>
      </c>
      <c r="M426" s="4">
        <f t="shared" ref="M426:M436" si="56">0.016+0.002</f>
        <v>1.8000000000000002E-2</v>
      </c>
      <c r="N426" s="4">
        <f t="shared" ref="N426:N436" si="57">0.034+0.013</f>
        <v>4.7E-2</v>
      </c>
      <c r="O426" s="4">
        <v>6.2E-2</v>
      </c>
    </row>
    <row r="427" spans="1:15" s="4" customFormat="1">
      <c r="A427" s="5" t="s">
        <v>36</v>
      </c>
      <c r="B427" s="4" t="s">
        <v>5</v>
      </c>
      <c r="C427" s="4">
        <v>2022</v>
      </c>
      <c r="D427" s="4">
        <v>0.40810000000000002</v>
      </c>
      <c r="E427" s="4">
        <v>74617</v>
      </c>
      <c r="F427" s="4">
        <v>0.11800000000000001</v>
      </c>
      <c r="G427" s="4">
        <v>8.8000000000000009E-2</v>
      </c>
      <c r="H427" s="4">
        <v>0.95099999999999996</v>
      </c>
      <c r="I427" s="4">
        <v>0.38700000000000001</v>
      </c>
      <c r="J427" s="4">
        <v>0.84</v>
      </c>
      <c r="K427" s="4">
        <v>7.0000000000000001E-3</v>
      </c>
      <c r="L427" s="4">
        <v>0.10100000000000001</v>
      </c>
      <c r="M427" s="4">
        <f t="shared" si="56"/>
        <v>1.8000000000000002E-2</v>
      </c>
      <c r="N427" s="4">
        <f t="shared" si="57"/>
        <v>4.7E-2</v>
      </c>
      <c r="O427" s="4">
        <v>6.2E-2</v>
      </c>
    </row>
    <row r="428" spans="1:15" s="4" customFormat="1">
      <c r="A428" s="5" t="s">
        <v>36</v>
      </c>
      <c r="B428" s="4" t="s">
        <v>7</v>
      </c>
      <c r="C428" s="4">
        <v>2022</v>
      </c>
      <c r="D428" s="4">
        <v>0.47570000000000001</v>
      </c>
      <c r="E428" s="4">
        <v>74617</v>
      </c>
      <c r="F428" s="4">
        <v>0.11800000000000001</v>
      </c>
      <c r="G428" s="4">
        <v>8.8000000000000009E-2</v>
      </c>
      <c r="H428" s="4">
        <v>0.95099999999999996</v>
      </c>
      <c r="I428" s="4">
        <v>0.38700000000000001</v>
      </c>
      <c r="J428" s="4">
        <v>0.84</v>
      </c>
      <c r="K428" s="4">
        <v>7.0000000000000001E-3</v>
      </c>
      <c r="L428" s="4">
        <v>0.10100000000000001</v>
      </c>
      <c r="M428" s="4">
        <f t="shared" si="56"/>
        <v>1.8000000000000002E-2</v>
      </c>
      <c r="N428" s="4">
        <f t="shared" si="57"/>
        <v>4.7E-2</v>
      </c>
      <c r="O428" s="4">
        <v>6.2E-2</v>
      </c>
    </row>
    <row r="429" spans="1:15" s="4" customFormat="1">
      <c r="A429" s="5" t="s">
        <v>36</v>
      </c>
      <c r="B429" s="4" t="s">
        <v>7</v>
      </c>
      <c r="C429" s="4">
        <v>2018</v>
      </c>
      <c r="D429" s="4">
        <v>0.59570000000000001</v>
      </c>
      <c r="E429" s="4">
        <v>74617</v>
      </c>
      <c r="F429" s="4">
        <v>0.11800000000000001</v>
      </c>
      <c r="G429" s="4">
        <v>8.8000000000000009E-2</v>
      </c>
      <c r="H429" s="4">
        <v>0.95099999999999996</v>
      </c>
      <c r="I429" s="4">
        <v>0.38700000000000001</v>
      </c>
      <c r="J429" s="4">
        <v>0.84</v>
      </c>
      <c r="K429" s="4">
        <v>7.0000000000000001E-3</v>
      </c>
      <c r="L429" s="4">
        <v>0.10100000000000001</v>
      </c>
      <c r="M429" s="4">
        <f t="shared" si="56"/>
        <v>1.8000000000000002E-2</v>
      </c>
      <c r="N429" s="4">
        <f t="shared" si="57"/>
        <v>4.7E-2</v>
      </c>
      <c r="O429" s="4">
        <v>6.2E-2</v>
      </c>
    </row>
    <row r="430" spans="1:15" s="4" customFormat="1">
      <c r="A430" s="5" t="s">
        <v>36</v>
      </c>
      <c r="B430" s="4" t="s">
        <v>4</v>
      </c>
      <c r="C430" s="4">
        <v>2018</v>
      </c>
      <c r="D430" s="4">
        <v>0.34939999999999999</v>
      </c>
      <c r="E430" s="4">
        <v>74617</v>
      </c>
      <c r="F430" s="4">
        <v>0.11800000000000001</v>
      </c>
      <c r="G430" s="4">
        <v>8.8000000000000009E-2</v>
      </c>
      <c r="H430" s="4">
        <v>0.95099999999999996</v>
      </c>
      <c r="I430" s="4">
        <v>0.38700000000000001</v>
      </c>
      <c r="J430" s="4">
        <v>0.84</v>
      </c>
      <c r="K430" s="4">
        <v>7.0000000000000001E-3</v>
      </c>
      <c r="L430" s="4">
        <v>0.10100000000000001</v>
      </c>
      <c r="M430" s="4">
        <f t="shared" si="56"/>
        <v>1.8000000000000002E-2</v>
      </c>
      <c r="N430" s="4">
        <f t="shared" si="57"/>
        <v>4.7E-2</v>
      </c>
      <c r="O430" s="4">
        <v>6.2E-2</v>
      </c>
    </row>
    <row r="431" spans="1:15" s="4" customFormat="1">
      <c r="A431" s="5" t="s">
        <v>36</v>
      </c>
      <c r="B431" s="4" t="s">
        <v>5</v>
      </c>
      <c r="C431" s="4">
        <v>2018</v>
      </c>
      <c r="D431" s="4">
        <v>0.50919999999999999</v>
      </c>
      <c r="E431" s="4">
        <v>74617</v>
      </c>
      <c r="F431" s="4">
        <v>0.11800000000000001</v>
      </c>
      <c r="G431" s="4">
        <v>8.8000000000000009E-2</v>
      </c>
      <c r="H431" s="4">
        <v>0.95099999999999996</v>
      </c>
      <c r="I431" s="4">
        <v>0.38700000000000001</v>
      </c>
      <c r="J431" s="4">
        <v>0.84</v>
      </c>
      <c r="K431" s="4">
        <v>7.0000000000000001E-3</v>
      </c>
      <c r="L431" s="4">
        <v>0.10100000000000001</v>
      </c>
      <c r="M431" s="4">
        <f t="shared" si="56"/>
        <v>1.8000000000000002E-2</v>
      </c>
      <c r="N431" s="4">
        <f t="shared" si="57"/>
        <v>4.7E-2</v>
      </c>
      <c r="O431" s="4">
        <v>6.2E-2</v>
      </c>
    </row>
    <row r="432" spans="1:15" s="4" customFormat="1">
      <c r="A432" s="5" t="s">
        <v>36</v>
      </c>
      <c r="B432" s="4" t="s">
        <v>8</v>
      </c>
      <c r="C432" s="4">
        <v>2018</v>
      </c>
      <c r="D432" s="4">
        <v>0.4929</v>
      </c>
      <c r="E432" s="4">
        <v>74617</v>
      </c>
      <c r="F432" s="4">
        <v>0.11800000000000001</v>
      </c>
      <c r="G432" s="4">
        <v>8.8000000000000009E-2</v>
      </c>
      <c r="H432" s="4">
        <v>0.95099999999999996</v>
      </c>
      <c r="I432" s="4">
        <v>0.38700000000000001</v>
      </c>
      <c r="J432" s="4">
        <v>0.84</v>
      </c>
      <c r="K432" s="4">
        <v>7.0000000000000001E-3</v>
      </c>
      <c r="L432" s="4">
        <v>0.10100000000000001</v>
      </c>
      <c r="M432" s="4">
        <f t="shared" si="56"/>
        <v>1.8000000000000002E-2</v>
      </c>
      <c r="N432" s="4">
        <f t="shared" si="57"/>
        <v>4.7E-2</v>
      </c>
      <c r="O432" s="4">
        <v>6.2E-2</v>
      </c>
    </row>
    <row r="433" spans="1:15" s="4" customFormat="1">
      <c r="A433" s="5" t="s">
        <v>36</v>
      </c>
      <c r="B433" s="4" t="s">
        <v>8</v>
      </c>
      <c r="C433" s="4">
        <v>2019</v>
      </c>
      <c r="D433" s="4">
        <v>0.52370000000000005</v>
      </c>
      <c r="E433" s="4">
        <v>74617</v>
      </c>
      <c r="F433" s="4">
        <v>0.11800000000000001</v>
      </c>
      <c r="G433" s="4">
        <v>8.8000000000000009E-2</v>
      </c>
      <c r="H433" s="4">
        <v>0.95099999999999996</v>
      </c>
      <c r="I433" s="4">
        <v>0.38700000000000001</v>
      </c>
      <c r="J433" s="4">
        <v>0.84</v>
      </c>
      <c r="K433" s="4">
        <v>7.0000000000000001E-3</v>
      </c>
      <c r="L433" s="4">
        <v>0.10100000000000001</v>
      </c>
      <c r="M433" s="4">
        <f t="shared" si="56"/>
        <v>1.8000000000000002E-2</v>
      </c>
      <c r="N433" s="4">
        <f t="shared" si="57"/>
        <v>4.7E-2</v>
      </c>
      <c r="O433" s="4">
        <v>6.2E-2</v>
      </c>
    </row>
    <row r="434" spans="1:15" s="4" customFormat="1">
      <c r="A434" s="5" t="s">
        <v>36</v>
      </c>
      <c r="B434" s="4" t="s">
        <v>4</v>
      </c>
      <c r="C434" s="4">
        <v>2019</v>
      </c>
      <c r="D434" s="4">
        <v>0.4824</v>
      </c>
      <c r="E434" s="4">
        <v>74617</v>
      </c>
      <c r="F434" s="4">
        <v>0.11800000000000001</v>
      </c>
      <c r="G434" s="4">
        <v>8.8000000000000009E-2</v>
      </c>
      <c r="H434" s="4">
        <v>0.95099999999999996</v>
      </c>
      <c r="I434" s="4">
        <v>0.38700000000000001</v>
      </c>
      <c r="J434" s="4">
        <v>0.84</v>
      </c>
      <c r="K434" s="4">
        <v>7.0000000000000001E-3</v>
      </c>
      <c r="L434" s="4">
        <v>0.10100000000000001</v>
      </c>
      <c r="M434" s="4">
        <f t="shared" si="56"/>
        <v>1.8000000000000002E-2</v>
      </c>
      <c r="N434" s="4">
        <f t="shared" si="57"/>
        <v>4.7E-2</v>
      </c>
      <c r="O434" s="4">
        <v>6.2E-2</v>
      </c>
    </row>
    <row r="435" spans="1:15" s="4" customFormat="1">
      <c r="A435" s="5" t="s">
        <v>36</v>
      </c>
      <c r="B435" s="4" t="s">
        <v>5</v>
      </c>
      <c r="C435" s="4">
        <v>2019</v>
      </c>
      <c r="D435" s="4">
        <v>0.52049999999999996</v>
      </c>
      <c r="E435" s="4">
        <v>74617</v>
      </c>
      <c r="F435" s="4">
        <v>0.11800000000000001</v>
      </c>
      <c r="G435" s="4">
        <v>8.8000000000000009E-2</v>
      </c>
      <c r="H435" s="4">
        <v>0.95099999999999996</v>
      </c>
      <c r="I435" s="4">
        <v>0.38700000000000001</v>
      </c>
      <c r="J435" s="4">
        <v>0.84</v>
      </c>
      <c r="K435" s="4">
        <v>7.0000000000000001E-3</v>
      </c>
      <c r="L435" s="4">
        <v>0.10100000000000001</v>
      </c>
      <c r="M435" s="4">
        <f t="shared" si="56"/>
        <v>1.8000000000000002E-2</v>
      </c>
      <c r="N435" s="4">
        <f t="shared" si="57"/>
        <v>4.7E-2</v>
      </c>
      <c r="O435" s="4">
        <v>6.2E-2</v>
      </c>
    </row>
    <row r="436" spans="1:15" s="4" customFormat="1">
      <c r="A436" s="5" t="s">
        <v>36</v>
      </c>
      <c r="B436" s="4" t="s">
        <v>7</v>
      </c>
      <c r="C436" s="4">
        <v>2019</v>
      </c>
      <c r="D436" s="4">
        <v>0.55559999999999998</v>
      </c>
      <c r="E436" s="4">
        <v>74617</v>
      </c>
      <c r="F436" s="4">
        <v>0.11800000000000001</v>
      </c>
      <c r="G436" s="4">
        <v>8.8000000000000009E-2</v>
      </c>
      <c r="H436" s="4">
        <v>0.95099999999999996</v>
      </c>
      <c r="I436" s="4">
        <v>0.38700000000000001</v>
      </c>
      <c r="J436" s="4">
        <v>0.84</v>
      </c>
      <c r="K436" s="4">
        <v>7.0000000000000001E-3</v>
      </c>
      <c r="L436" s="4">
        <v>0.10100000000000001</v>
      </c>
      <c r="M436" s="4">
        <f t="shared" si="56"/>
        <v>1.8000000000000002E-2</v>
      </c>
      <c r="N436" s="4">
        <f t="shared" si="57"/>
        <v>4.7E-2</v>
      </c>
      <c r="O436" s="4">
        <v>6.2E-2</v>
      </c>
    </row>
    <row r="437" spans="1:15">
      <c r="A437" s="1" t="s">
        <v>37</v>
      </c>
      <c r="B437" t="s">
        <v>8</v>
      </c>
      <c r="C437">
        <v>2022</v>
      </c>
      <c r="D437">
        <v>0.51749999999999996</v>
      </c>
      <c r="E437">
        <v>100485</v>
      </c>
      <c r="F437">
        <v>9.9000000000000005E-2</v>
      </c>
      <c r="G437">
        <v>0.45100000000000001</v>
      </c>
      <c r="H437">
        <v>0.86599999999999999</v>
      </c>
      <c r="I437">
        <v>0.42099999999999999</v>
      </c>
      <c r="J437">
        <v>0.38500000000000001</v>
      </c>
      <c r="K437">
        <v>2.1999999999999999E-2</v>
      </c>
      <c r="L437">
        <v>0.34100000000000003</v>
      </c>
      <c r="M437">
        <f>0.004+0.228</f>
        <v>0.23200000000000001</v>
      </c>
      <c r="N437">
        <f>0.011+0.038</f>
        <v>4.9000000000000002E-2</v>
      </c>
      <c r="O437">
        <v>7.4999999999999997E-2</v>
      </c>
    </row>
    <row r="438" spans="1:15">
      <c r="A438" s="1" t="s">
        <v>37</v>
      </c>
      <c r="B438" t="s">
        <v>3</v>
      </c>
      <c r="C438">
        <v>2022</v>
      </c>
      <c r="D438">
        <v>0.40760000000000002</v>
      </c>
      <c r="E438">
        <v>100485</v>
      </c>
      <c r="F438">
        <v>9.9000000000000005E-2</v>
      </c>
      <c r="G438">
        <v>0.45100000000000001</v>
      </c>
      <c r="H438">
        <v>0.86599999999999999</v>
      </c>
      <c r="I438">
        <v>0.42099999999999999</v>
      </c>
      <c r="J438">
        <v>0.38500000000000001</v>
      </c>
      <c r="K438">
        <v>2.1999999999999999E-2</v>
      </c>
      <c r="L438">
        <v>0.34100000000000003</v>
      </c>
      <c r="M438">
        <f t="shared" ref="M438:M454" si="58">0.004+0.228</f>
        <v>0.23200000000000001</v>
      </c>
      <c r="N438">
        <f t="shared" ref="N438:N454" si="59">0.011+0.038</f>
        <v>4.9000000000000002E-2</v>
      </c>
      <c r="O438">
        <v>7.4999999999999997E-2</v>
      </c>
    </row>
    <row r="439" spans="1:15">
      <c r="A439" s="1" t="s">
        <v>37</v>
      </c>
      <c r="B439" t="s">
        <v>4</v>
      </c>
      <c r="C439">
        <v>2022</v>
      </c>
      <c r="D439">
        <v>0.33079999999999998</v>
      </c>
      <c r="E439">
        <v>100485</v>
      </c>
      <c r="F439">
        <v>9.9000000000000005E-2</v>
      </c>
      <c r="G439">
        <v>0.45100000000000001</v>
      </c>
      <c r="H439">
        <v>0.86599999999999999</v>
      </c>
      <c r="I439">
        <v>0.42099999999999999</v>
      </c>
      <c r="J439">
        <v>0.38500000000000001</v>
      </c>
      <c r="K439">
        <v>2.1999999999999999E-2</v>
      </c>
      <c r="L439">
        <v>0.34100000000000003</v>
      </c>
      <c r="M439">
        <f t="shared" si="58"/>
        <v>0.23200000000000001</v>
      </c>
      <c r="N439">
        <f t="shared" si="59"/>
        <v>4.9000000000000002E-2</v>
      </c>
      <c r="O439">
        <v>7.4999999999999997E-2</v>
      </c>
    </row>
    <row r="440" spans="1:15">
      <c r="A440" s="1" t="s">
        <v>37</v>
      </c>
      <c r="B440" t="s">
        <v>5</v>
      </c>
      <c r="C440">
        <v>2022</v>
      </c>
      <c r="D440">
        <v>0.66510000000000002</v>
      </c>
      <c r="E440">
        <v>100485</v>
      </c>
      <c r="F440">
        <v>9.9000000000000005E-2</v>
      </c>
      <c r="G440">
        <v>0.45100000000000001</v>
      </c>
      <c r="H440">
        <v>0.86599999999999999</v>
      </c>
      <c r="I440">
        <v>0.42099999999999999</v>
      </c>
      <c r="J440">
        <v>0.38500000000000001</v>
      </c>
      <c r="K440">
        <v>2.1999999999999999E-2</v>
      </c>
      <c r="L440">
        <v>0.34100000000000003</v>
      </c>
      <c r="M440">
        <f t="shared" si="58"/>
        <v>0.23200000000000001</v>
      </c>
      <c r="N440">
        <f t="shared" si="59"/>
        <v>4.9000000000000002E-2</v>
      </c>
      <c r="O440">
        <v>7.4999999999999997E-2</v>
      </c>
    </row>
    <row r="441" spans="1:15">
      <c r="A441" s="1" t="s">
        <v>37</v>
      </c>
      <c r="B441" t="s">
        <v>6</v>
      </c>
      <c r="C441">
        <v>2022</v>
      </c>
      <c r="D441">
        <v>0.62990000000000002</v>
      </c>
      <c r="E441">
        <v>100485</v>
      </c>
      <c r="F441">
        <v>9.9000000000000005E-2</v>
      </c>
      <c r="G441">
        <v>0.45100000000000001</v>
      </c>
      <c r="H441">
        <v>0.86599999999999999</v>
      </c>
      <c r="I441">
        <v>0.42099999999999999</v>
      </c>
      <c r="J441">
        <v>0.38500000000000001</v>
      </c>
      <c r="K441">
        <v>2.1999999999999999E-2</v>
      </c>
      <c r="L441">
        <v>0.34100000000000003</v>
      </c>
      <c r="M441">
        <f t="shared" si="58"/>
        <v>0.23200000000000001</v>
      </c>
      <c r="N441">
        <f t="shared" si="59"/>
        <v>4.9000000000000002E-2</v>
      </c>
      <c r="O441">
        <v>7.4999999999999997E-2</v>
      </c>
    </row>
    <row r="442" spans="1:15">
      <c r="A442" s="1" t="s">
        <v>37</v>
      </c>
      <c r="B442" t="s">
        <v>7</v>
      </c>
      <c r="C442">
        <v>2022</v>
      </c>
      <c r="D442">
        <v>0.52969999999999995</v>
      </c>
      <c r="E442">
        <v>100485</v>
      </c>
      <c r="F442">
        <v>9.9000000000000005E-2</v>
      </c>
      <c r="G442">
        <v>0.45100000000000001</v>
      </c>
      <c r="H442">
        <v>0.86599999999999999</v>
      </c>
      <c r="I442">
        <v>0.42099999999999999</v>
      </c>
      <c r="J442">
        <v>0.38500000000000001</v>
      </c>
      <c r="K442">
        <v>2.1999999999999999E-2</v>
      </c>
      <c r="L442">
        <v>0.34100000000000003</v>
      </c>
      <c r="M442">
        <f t="shared" si="58"/>
        <v>0.23200000000000001</v>
      </c>
      <c r="N442">
        <f t="shared" si="59"/>
        <v>4.9000000000000002E-2</v>
      </c>
      <c r="O442">
        <v>7.4999999999999997E-2</v>
      </c>
    </row>
    <row r="443" spans="1:15">
      <c r="A443" s="1" t="s">
        <v>37</v>
      </c>
      <c r="B443" t="s">
        <v>6</v>
      </c>
      <c r="C443">
        <v>2018</v>
      </c>
      <c r="D443">
        <v>0.68806999999999996</v>
      </c>
      <c r="E443">
        <v>100485</v>
      </c>
      <c r="F443">
        <v>9.9000000000000005E-2</v>
      </c>
      <c r="G443">
        <v>0.45100000000000001</v>
      </c>
      <c r="H443">
        <v>0.86599999999999999</v>
      </c>
      <c r="I443">
        <v>0.42099999999999999</v>
      </c>
      <c r="J443">
        <v>0.38500000000000001</v>
      </c>
      <c r="K443">
        <v>2.1999999999999999E-2</v>
      </c>
      <c r="L443">
        <v>0.34100000000000003</v>
      </c>
      <c r="M443">
        <f t="shared" si="58"/>
        <v>0.23200000000000001</v>
      </c>
      <c r="N443">
        <f t="shared" si="59"/>
        <v>4.9000000000000002E-2</v>
      </c>
      <c r="O443">
        <v>7.4999999999999997E-2</v>
      </c>
    </row>
    <row r="444" spans="1:15">
      <c r="A444" s="1" t="s">
        <v>37</v>
      </c>
      <c r="B444" t="s">
        <v>7</v>
      </c>
      <c r="C444">
        <v>2018</v>
      </c>
      <c r="D444">
        <v>0.5806</v>
      </c>
      <c r="E444">
        <v>100485</v>
      </c>
      <c r="F444">
        <v>9.9000000000000005E-2</v>
      </c>
      <c r="G444">
        <v>0.45100000000000001</v>
      </c>
      <c r="H444">
        <v>0.86599999999999999</v>
      </c>
      <c r="I444">
        <v>0.42099999999999999</v>
      </c>
      <c r="J444">
        <v>0.38500000000000001</v>
      </c>
      <c r="K444">
        <v>2.1999999999999999E-2</v>
      </c>
      <c r="L444">
        <v>0.34100000000000003</v>
      </c>
      <c r="M444">
        <f t="shared" si="58"/>
        <v>0.23200000000000001</v>
      </c>
      <c r="N444">
        <f t="shared" si="59"/>
        <v>4.9000000000000002E-2</v>
      </c>
      <c r="O444">
        <v>7.4999999999999997E-2</v>
      </c>
    </row>
    <row r="445" spans="1:15">
      <c r="A445" s="1" t="s">
        <v>37</v>
      </c>
      <c r="B445" t="s">
        <v>3</v>
      </c>
      <c r="C445">
        <v>2018</v>
      </c>
      <c r="D445">
        <v>0.45119999999999999</v>
      </c>
      <c r="E445">
        <v>100485</v>
      </c>
      <c r="F445">
        <v>9.9000000000000005E-2</v>
      </c>
      <c r="G445">
        <v>0.45100000000000001</v>
      </c>
      <c r="H445">
        <v>0.86599999999999999</v>
      </c>
      <c r="I445">
        <v>0.42099999999999999</v>
      </c>
      <c r="J445">
        <v>0.38500000000000001</v>
      </c>
      <c r="K445">
        <v>2.1999999999999999E-2</v>
      </c>
      <c r="L445">
        <v>0.34100000000000003</v>
      </c>
      <c r="M445">
        <f t="shared" si="58"/>
        <v>0.23200000000000001</v>
      </c>
      <c r="N445">
        <f t="shared" si="59"/>
        <v>4.9000000000000002E-2</v>
      </c>
      <c r="O445">
        <v>7.4999999999999997E-2</v>
      </c>
    </row>
    <row r="446" spans="1:15">
      <c r="A446" s="1" t="s">
        <v>37</v>
      </c>
      <c r="B446" t="s">
        <v>4</v>
      </c>
      <c r="C446">
        <v>2018</v>
      </c>
      <c r="D446">
        <v>0.38080000000000003</v>
      </c>
      <c r="E446">
        <v>100485</v>
      </c>
      <c r="F446">
        <v>9.9000000000000005E-2</v>
      </c>
      <c r="G446">
        <v>0.45100000000000001</v>
      </c>
      <c r="H446">
        <v>0.86599999999999999</v>
      </c>
      <c r="I446">
        <v>0.42099999999999999</v>
      </c>
      <c r="J446">
        <v>0.38500000000000001</v>
      </c>
      <c r="K446">
        <v>2.1999999999999999E-2</v>
      </c>
      <c r="L446">
        <v>0.34100000000000003</v>
      </c>
      <c r="M446">
        <f t="shared" si="58"/>
        <v>0.23200000000000001</v>
      </c>
      <c r="N446">
        <f t="shared" si="59"/>
        <v>4.9000000000000002E-2</v>
      </c>
      <c r="O446">
        <v>7.4999999999999997E-2</v>
      </c>
    </row>
    <row r="447" spans="1:15">
      <c r="A447" s="1" t="s">
        <v>37</v>
      </c>
      <c r="B447" t="s">
        <v>5</v>
      </c>
      <c r="C447">
        <v>2018</v>
      </c>
      <c r="D447">
        <v>0.70879999999999999</v>
      </c>
      <c r="E447">
        <v>100485</v>
      </c>
      <c r="F447">
        <v>9.9000000000000005E-2</v>
      </c>
      <c r="G447">
        <v>0.45100000000000001</v>
      </c>
      <c r="H447">
        <v>0.86599999999999999</v>
      </c>
      <c r="I447">
        <v>0.42099999999999999</v>
      </c>
      <c r="J447">
        <v>0.38500000000000001</v>
      </c>
      <c r="K447">
        <v>2.1999999999999999E-2</v>
      </c>
      <c r="L447">
        <v>0.34100000000000003</v>
      </c>
      <c r="M447">
        <f t="shared" si="58"/>
        <v>0.23200000000000001</v>
      </c>
      <c r="N447">
        <f t="shared" si="59"/>
        <v>4.9000000000000002E-2</v>
      </c>
      <c r="O447">
        <v>7.4999999999999997E-2</v>
      </c>
    </row>
    <row r="448" spans="1:15">
      <c r="A448" s="1" t="s">
        <v>37</v>
      </c>
      <c r="B448" t="s">
        <v>8</v>
      </c>
      <c r="C448">
        <v>2018</v>
      </c>
      <c r="D448">
        <v>0.55259999999999998</v>
      </c>
      <c r="E448">
        <v>100485</v>
      </c>
      <c r="F448">
        <v>9.9000000000000005E-2</v>
      </c>
      <c r="G448">
        <v>0.45100000000000001</v>
      </c>
      <c r="H448">
        <v>0.86599999999999999</v>
      </c>
      <c r="I448">
        <v>0.42099999999999999</v>
      </c>
      <c r="J448">
        <v>0.38500000000000001</v>
      </c>
      <c r="K448">
        <v>2.1999999999999999E-2</v>
      </c>
      <c r="L448">
        <v>0.34100000000000003</v>
      </c>
      <c r="M448">
        <f t="shared" si="58"/>
        <v>0.23200000000000001</v>
      </c>
      <c r="N448">
        <f t="shared" si="59"/>
        <v>4.9000000000000002E-2</v>
      </c>
      <c r="O448">
        <v>7.4999999999999997E-2</v>
      </c>
    </row>
    <row r="449" spans="1:15">
      <c r="A449" s="1" t="s">
        <v>37</v>
      </c>
      <c r="B449" t="s">
        <v>8</v>
      </c>
      <c r="C449">
        <v>2019</v>
      </c>
      <c r="D449">
        <v>0.56089999999999995</v>
      </c>
      <c r="E449">
        <v>100485</v>
      </c>
      <c r="F449">
        <v>9.9000000000000005E-2</v>
      </c>
      <c r="G449">
        <v>0.45100000000000001</v>
      </c>
      <c r="H449">
        <v>0.86599999999999999</v>
      </c>
      <c r="I449">
        <v>0.42099999999999999</v>
      </c>
      <c r="J449">
        <v>0.38500000000000001</v>
      </c>
      <c r="K449">
        <v>2.1999999999999999E-2</v>
      </c>
      <c r="L449">
        <v>0.34100000000000003</v>
      </c>
      <c r="M449">
        <f t="shared" si="58"/>
        <v>0.23200000000000001</v>
      </c>
      <c r="N449">
        <f t="shared" si="59"/>
        <v>4.9000000000000002E-2</v>
      </c>
      <c r="O449">
        <v>7.4999999999999997E-2</v>
      </c>
    </row>
    <row r="450" spans="1:15">
      <c r="A450" s="1" t="s">
        <v>37</v>
      </c>
      <c r="B450" t="s">
        <v>3</v>
      </c>
      <c r="C450">
        <v>2019</v>
      </c>
      <c r="D450">
        <v>0.46339999999999998</v>
      </c>
      <c r="E450">
        <v>100485</v>
      </c>
      <c r="F450">
        <v>9.9000000000000005E-2</v>
      </c>
      <c r="G450">
        <v>0.45100000000000001</v>
      </c>
      <c r="H450">
        <v>0.86599999999999999</v>
      </c>
      <c r="I450">
        <v>0.42099999999999999</v>
      </c>
      <c r="J450">
        <v>0.38500000000000001</v>
      </c>
      <c r="K450">
        <v>2.1999999999999999E-2</v>
      </c>
      <c r="L450">
        <v>0.34100000000000003</v>
      </c>
      <c r="M450">
        <f t="shared" si="58"/>
        <v>0.23200000000000001</v>
      </c>
      <c r="N450">
        <f t="shared" si="59"/>
        <v>4.9000000000000002E-2</v>
      </c>
      <c r="O450">
        <v>7.4999999999999997E-2</v>
      </c>
    </row>
    <row r="451" spans="1:15">
      <c r="A451" s="1" t="s">
        <v>37</v>
      </c>
      <c r="B451" t="s">
        <v>4</v>
      </c>
      <c r="C451">
        <v>2019</v>
      </c>
      <c r="D451">
        <v>0.38850000000000001</v>
      </c>
      <c r="E451">
        <v>100485</v>
      </c>
      <c r="F451">
        <v>9.9000000000000005E-2</v>
      </c>
      <c r="G451">
        <v>0.45100000000000001</v>
      </c>
      <c r="H451">
        <v>0.86599999999999999</v>
      </c>
      <c r="I451">
        <v>0.42099999999999999</v>
      </c>
      <c r="J451">
        <v>0.38500000000000001</v>
      </c>
      <c r="K451">
        <v>2.1999999999999999E-2</v>
      </c>
      <c r="L451">
        <v>0.34100000000000003</v>
      </c>
      <c r="M451">
        <f t="shared" si="58"/>
        <v>0.23200000000000001</v>
      </c>
      <c r="N451">
        <f t="shared" si="59"/>
        <v>4.9000000000000002E-2</v>
      </c>
      <c r="O451">
        <v>7.4999999999999997E-2</v>
      </c>
    </row>
    <row r="452" spans="1:15">
      <c r="A452" s="1" t="s">
        <v>37</v>
      </c>
      <c r="B452" t="s">
        <v>5</v>
      </c>
      <c r="C452">
        <v>2019</v>
      </c>
      <c r="D452">
        <v>0.71250000000000002</v>
      </c>
      <c r="E452">
        <v>100485</v>
      </c>
      <c r="F452">
        <v>9.9000000000000005E-2</v>
      </c>
      <c r="G452">
        <v>0.45100000000000001</v>
      </c>
      <c r="H452">
        <v>0.86599999999999999</v>
      </c>
      <c r="I452">
        <v>0.42099999999999999</v>
      </c>
      <c r="J452">
        <v>0.38500000000000001</v>
      </c>
      <c r="K452">
        <v>2.1999999999999999E-2</v>
      </c>
      <c r="L452">
        <v>0.34100000000000003</v>
      </c>
      <c r="M452">
        <f t="shared" si="58"/>
        <v>0.23200000000000001</v>
      </c>
      <c r="N452">
        <f t="shared" si="59"/>
        <v>4.9000000000000002E-2</v>
      </c>
      <c r="O452">
        <v>7.4999999999999997E-2</v>
      </c>
    </row>
    <row r="453" spans="1:15">
      <c r="A453" s="1" t="s">
        <v>37</v>
      </c>
      <c r="B453" t="s">
        <v>7</v>
      </c>
      <c r="C453">
        <v>2019</v>
      </c>
      <c r="D453">
        <v>0.58689999999999998</v>
      </c>
      <c r="E453">
        <v>100485</v>
      </c>
      <c r="F453">
        <v>9.9000000000000005E-2</v>
      </c>
      <c r="G453">
        <v>0.45100000000000001</v>
      </c>
      <c r="H453">
        <v>0.86599999999999999</v>
      </c>
      <c r="I453">
        <v>0.42099999999999999</v>
      </c>
      <c r="J453">
        <v>0.38500000000000001</v>
      </c>
      <c r="K453">
        <v>2.1999999999999999E-2</v>
      </c>
      <c r="L453">
        <v>0.34100000000000003</v>
      </c>
      <c r="M453">
        <f t="shared" si="58"/>
        <v>0.23200000000000001</v>
      </c>
      <c r="N453">
        <f t="shared" si="59"/>
        <v>4.9000000000000002E-2</v>
      </c>
      <c r="O453">
        <v>7.4999999999999997E-2</v>
      </c>
    </row>
    <row r="454" spans="1:15">
      <c r="A454" s="1" t="s">
        <v>37</v>
      </c>
      <c r="B454" t="s">
        <v>6</v>
      </c>
      <c r="C454">
        <v>2019</v>
      </c>
      <c r="D454">
        <v>0.66420000000000001</v>
      </c>
      <c r="E454">
        <v>100485</v>
      </c>
      <c r="F454">
        <v>9.9000000000000005E-2</v>
      </c>
      <c r="G454">
        <v>0.45100000000000001</v>
      </c>
      <c r="H454">
        <v>0.86599999999999999</v>
      </c>
      <c r="I454">
        <v>0.42099999999999999</v>
      </c>
      <c r="J454">
        <v>0.38500000000000001</v>
      </c>
      <c r="K454">
        <v>2.1999999999999999E-2</v>
      </c>
      <c r="L454">
        <v>0.34100000000000003</v>
      </c>
      <c r="M454">
        <f t="shared" si="58"/>
        <v>0.23200000000000001</v>
      </c>
      <c r="N454">
        <f t="shared" si="59"/>
        <v>4.9000000000000002E-2</v>
      </c>
      <c r="O454">
        <v>7.4999999999999997E-2</v>
      </c>
    </row>
    <row r="455" spans="1:15" s="4" customFormat="1">
      <c r="A455" s="5" t="s">
        <v>38</v>
      </c>
      <c r="B455" s="4" t="s">
        <v>8</v>
      </c>
      <c r="C455" s="4">
        <v>2022</v>
      </c>
      <c r="D455" s="4">
        <v>0.57340000000000002</v>
      </c>
      <c r="E455" s="4">
        <v>99734</v>
      </c>
      <c r="F455" s="4">
        <v>6.6000000000000003E-2</v>
      </c>
      <c r="G455" s="4">
        <v>0.156</v>
      </c>
      <c r="H455" s="4">
        <v>0.94799999999999995</v>
      </c>
      <c r="I455" s="4">
        <v>0.41599999999999998</v>
      </c>
      <c r="J455" s="4">
        <v>0.69499999999999995</v>
      </c>
      <c r="K455" s="4">
        <v>2.1000000000000001E-2</v>
      </c>
      <c r="L455" s="4">
        <v>0.152</v>
      </c>
      <c r="M455" s="4">
        <f>0.003+0.091</f>
        <v>9.4E-2</v>
      </c>
      <c r="N455" s="4">
        <f>0.011+0.049</f>
        <v>0.06</v>
      </c>
      <c r="O455" s="4">
        <v>4.4999999999999998E-2</v>
      </c>
    </row>
    <row r="456" spans="1:15" s="4" customFormat="1">
      <c r="A456" s="5" t="s">
        <v>38</v>
      </c>
      <c r="B456" s="4" t="s">
        <v>3</v>
      </c>
      <c r="C456" s="4">
        <v>2022</v>
      </c>
      <c r="D456" s="4">
        <v>0.439</v>
      </c>
      <c r="E456" s="4">
        <v>99734</v>
      </c>
      <c r="F456" s="4">
        <v>6.6000000000000003E-2</v>
      </c>
      <c r="G456" s="4">
        <v>0.156</v>
      </c>
      <c r="H456" s="4">
        <v>0.94799999999999995</v>
      </c>
      <c r="I456" s="4">
        <v>0.41599999999999998</v>
      </c>
      <c r="J456" s="4">
        <v>0.69499999999999995</v>
      </c>
      <c r="K456" s="4">
        <v>2.1000000000000001E-2</v>
      </c>
      <c r="L456" s="4">
        <v>0.152</v>
      </c>
      <c r="M456" s="4">
        <f t="shared" ref="M456:M472" si="60">0.003+0.091</f>
        <v>9.4E-2</v>
      </c>
      <c r="N456" s="4">
        <f t="shared" ref="N456:N472" si="61">0.011+0.049</f>
        <v>0.06</v>
      </c>
      <c r="O456" s="4">
        <v>4.4999999999999998E-2</v>
      </c>
    </row>
    <row r="457" spans="1:15" s="4" customFormat="1">
      <c r="A457" s="5" t="s">
        <v>38</v>
      </c>
      <c r="B457" s="4" t="s">
        <v>4</v>
      </c>
      <c r="C457" s="4">
        <v>2022</v>
      </c>
      <c r="D457" s="4">
        <v>0.4572</v>
      </c>
      <c r="E457" s="4">
        <v>99734</v>
      </c>
      <c r="F457" s="4">
        <v>6.6000000000000003E-2</v>
      </c>
      <c r="G457" s="4">
        <v>0.156</v>
      </c>
      <c r="H457" s="4">
        <v>0.94799999999999995</v>
      </c>
      <c r="I457" s="4">
        <v>0.41599999999999998</v>
      </c>
      <c r="J457" s="4">
        <v>0.69499999999999995</v>
      </c>
      <c r="K457" s="4">
        <v>2.1000000000000001E-2</v>
      </c>
      <c r="L457" s="4">
        <v>0.152</v>
      </c>
      <c r="M457" s="4">
        <f t="shared" si="60"/>
        <v>9.4E-2</v>
      </c>
      <c r="N457" s="4">
        <f t="shared" si="61"/>
        <v>0.06</v>
      </c>
      <c r="O457" s="4">
        <v>4.4999999999999998E-2</v>
      </c>
    </row>
    <row r="458" spans="1:15" s="4" customFormat="1">
      <c r="A458" s="5" t="s">
        <v>38</v>
      </c>
      <c r="B458" s="4" t="s">
        <v>5</v>
      </c>
      <c r="C458" s="4">
        <v>2022</v>
      </c>
      <c r="D458" s="4">
        <v>0.60429999999999995</v>
      </c>
      <c r="E458" s="4">
        <v>99734</v>
      </c>
      <c r="F458" s="4">
        <v>6.6000000000000003E-2</v>
      </c>
      <c r="G458" s="4">
        <v>0.156</v>
      </c>
      <c r="H458" s="4">
        <v>0.94799999999999995</v>
      </c>
      <c r="I458" s="4">
        <v>0.41599999999999998</v>
      </c>
      <c r="J458" s="4">
        <v>0.69499999999999995</v>
      </c>
      <c r="K458" s="4">
        <v>2.1000000000000001E-2</v>
      </c>
      <c r="L458" s="4">
        <v>0.152</v>
      </c>
      <c r="M458" s="4">
        <f t="shared" si="60"/>
        <v>9.4E-2</v>
      </c>
      <c r="N458" s="4">
        <f t="shared" si="61"/>
        <v>0.06</v>
      </c>
      <c r="O458" s="4">
        <v>4.4999999999999998E-2</v>
      </c>
    </row>
    <row r="459" spans="1:15" s="4" customFormat="1">
      <c r="A459" s="5" t="s">
        <v>38</v>
      </c>
      <c r="B459" s="4" t="s">
        <v>6</v>
      </c>
      <c r="C459" s="4">
        <v>2022</v>
      </c>
      <c r="D459" s="4">
        <v>0.58296999999999999</v>
      </c>
      <c r="E459" s="4">
        <v>99734</v>
      </c>
      <c r="F459" s="4">
        <v>6.6000000000000003E-2</v>
      </c>
      <c r="G459" s="4">
        <v>0.156</v>
      </c>
      <c r="H459" s="4">
        <v>0.94799999999999995</v>
      </c>
      <c r="I459" s="4">
        <v>0.41599999999999998</v>
      </c>
      <c r="J459" s="4">
        <v>0.69499999999999995</v>
      </c>
      <c r="K459" s="4">
        <v>2.1000000000000001E-2</v>
      </c>
      <c r="L459" s="4">
        <v>0.152</v>
      </c>
      <c r="M459" s="4">
        <f t="shared" si="60"/>
        <v>9.4E-2</v>
      </c>
      <c r="N459" s="4">
        <f t="shared" si="61"/>
        <v>0.06</v>
      </c>
      <c r="O459" s="4">
        <v>4.4999999999999998E-2</v>
      </c>
    </row>
    <row r="460" spans="1:15" s="4" customFormat="1">
      <c r="A460" s="5" t="s">
        <v>38</v>
      </c>
      <c r="B460" s="4" t="s">
        <v>7</v>
      </c>
      <c r="C460" s="4">
        <v>2022</v>
      </c>
      <c r="D460" s="4">
        <v>0.53225</v>
      </c>
      <c r="E460" s="4">
        <v>99734</v>
      </c>
      <c r="F460" s="4">
        <v>6.6000000000000003E-2</v>
      </c>
      <c r="G460" s="4">
        <v>0.156</v>
      </c>
      <c r="H460" s="4">
        <v>0.94799999999999995</v>
      </c>
      <c r="I460" s="4">
        <v>0.41599999999999998</v>
      </c>
      <c r="J460" s="4">
        <v>0.69499999999999995</v>
      </c>
      <c r="K460" s="4">
        <v>2.1000000000000001E-2</v>
      </c>
      <c r="L460" s="4">
        <v>0.152</v>
      </c>
      <c r="M460" s="4">
        <f t="shared" si="60"/>
        <v>9.4E-2</v>
      </c>
      <c r="N460" s="4">
        <f t="shared" si="61"/>
        <v>0.06</v>
      </c>
      <c r="O460" s="4">
        <v>4.4999999999999998E-2</v>
      </c>
    </row>
    <row r="461" spans="1:15" s="4" customFormat="1">
      <c r="A461" s="5" t="s">
        <v>38</v>
      </c>
      <c r="B461" s="4" t="s">
        <v>6</v>
      </c>
      <c r="C461" s="4">
        <v>2018</v>
      </c>
      <c r="D461" s="4">
        <v>0.69042999999999999</v>
      </c>
      <c r="E461" s="4">
        <v>99734</v>
      </c>
      <c r="F461" s="4">
        <v>6.6000000000000003E-2</v>
      </c>
      <c r="G461" s="4">
        <v>0.156</v>
      </c>
      <c r="H461" s="4">
        <v>0.94799999999999995</v>
      </c>
      <c r="I461" s="4">
        <v>0.41599999999999998</v>
      </c>
      <c r="J461" s="4">
        <v>0.69499999999999995</v>
      </c>
      <c r="K461" s="4">
        <v>2.1000000000000001E-2</v>
      </c>
      <c r="L461" s="4">
        <v>0.152</v>
      </c>
      <c r="M461" s="4">
        <f t="shared" si="60"/>
        <v>9.4E-2</v>
      </c>
      <c r="N461" s="4">
        <f t="shared" si="61"/>
        <v>0.06</v>
      </c>
      <c r="O461" s="4">
        <v>4.4999999999999998E-2</v>
      </c>
    </row>
    <row r="462" spans="1:15" s="4" customFormat="1">
      <c r="A462" s="5" t="s">
        <v>38</v>
      </c>
      <c r="B462" s="4" t="s">
        <v>7</v>
      </c>
      <c r="C462" s="4">
        <v>2018</v>
      </c>
      <c r="D462" s="4">
        <v>0.63619999999999999</v>
      </c>
      <c r="E462" s="4">
        <v>99734</v>
      </c>
      <c r="F462" s="4">
        <v>6.6000000000000003E-2</v>
      </c>
      <c r="G462" s="4">
        <v>0.156</v>
      </c>
      <c r="H462" s="4">
        <v>0.94799999999999995</v>
      </c>
      <c r="I462" s="4">
        <v>0.41599999999999998</v>
      </c>
      <c r="J462" s="4">
        <v>0.69499999999999995</v>
      </c>
      <c r="K462" s="4">
        <v>2.1000000000000001E-2</v>
      </c>
      <c r="L462" s="4">
        <v>0.152</v>
      </c>
      <c r="M462" s="4">
        <f t="shared" si="60"/>
        <v>9.4E-2</v>
      </c>
      <c r="N462" s="4">
        <f t="shared" si="61"/>
        <v>0.06</v>
      </c>
      <c r="O462" s="4">
        <v>4.4999999999999998E-2</v>
      </c>
    </row>
    <row r="463" spans="1:15" s="4" customFormat="1">
      <c r="A463" s="5" t="s">
        <v>38</v>
      </c>
      <c r="B463" s="4" t="s">
        <v>3</v>
      </c>
      <c r="C463" s="4">
        <v>2018</v>
      </c>
      <c r="D463" s="4">
        <v>0.40429999999999999</v>
      </c>
      <c r="E463" s="4">
        <v>99734</v>
      </c>
      <c r="F463" s="4">
        <v>6.6000000000000003E-2</v>
      </c>
      <c r="G463" s="4">
        <v>0.156</v>
      </c>
      <c r="H463" s="4">
        <v>0.94799999999999995</v>
      </c>
      <c r="I463" s="4">
        <v>0.41599999999999998</v>
      </c>
      <c r="J463" s="4">
        <v>0.69499999999999995</v>
      </c>
      <c r="K463" s="4">
        <v>2.1000000000000001E-2</v>
      </c>
      <c r="L463" s="4">
        <v>0.152</v>
      </c>
      <c r="M463" s="4">
        <f t="shared" si="60"/>
        <v>9.4E-2</v>
      </c>
      <c r="N463" s="4">
        <f t="shared" si="61"/>
        <v>0.06</v>
      </c>
      <c r="O463" s="4">
        <v>4.4999999999999998E-2</v>
      </c>
    </row>
    <row r="464" spans="1:15" s="4" customFormat="1">
      <c r="A464" s="5" t="s">
        <v>38</v>
      </c>
      <c r="B464" s="4" t="s">
        <v>4</v>
      </c>
      <c r="C464" s="4">
        <v>2018</v>
      </c>
      <c r="D464" s="4">
        <v>0.44890000000000002</v>
      </c>
      <c r="E464" s="4">
        <v>99734</v>
      </c>
      <c r="F464" s="4">
        <v>6.6000000000000003E-2</v>
      </c>
      <c r="G464" s="4">
        <v>0.156</v>
      </c>
      <c r="H464" s="4">
        <v>0.94799999999999995</v>
      </c>
      <c r="I464" s="4">
        <v>0.41599999999999998</v>
      </c>
      <c r="J464" s="4">
        <v>0.69499999999999995</v>
      </c>
      <c r="K464" s="4">
        <v>2.1000000000000001E-2</v>
      </c>
      <c r="L464" s="4">
        <v>0.152</v>
      </c>
      <c r="M464" s="4">
        <f t="shared" si="60"/>
        <v>9.4E-2</v>
      </c>
      <c r="N464" s="4">
        <f t="shared" si="61"/>
        <v>0.06</v>
      </c>
      <c r="O464" s="4">
        <v>4.4999999999999998E-2</v>
      </c>
    </row>
    <row r="465" spans="1:15" s="4" customFormat="1">
      <c r="A465" s="5" t="s">
        <v>38</v>
      </c>
      <c r="B465" s="4" t="s">
        <v>5</v>
      </c>
      <c r="C465" s="4">
        <v>2018</v>
      </c>
      <c r="D465" s="4">
        <v>0.63819999999999999</v>
      </c>
      <c r="E465" s="4">
        <v>99734</v>
      </c>
      <c r="F465" s="4">
        <v>6.6000000000000003E-2</v>
      </c>
      <c r="G465" s="4">
        <v>0.156</v>
      </c>
      <c r="H465" s="4">
        <v>0.94799999999999995</v>
      </c>
      <c r="I465" s="4">
        <v>0.41599999999999998</v>
      </c>
      <c r="J465" s="4">
        <v>0.69499999999999995</v>
      </c>
      <c r="K465" s="4">
        <v>2.1000000000000001E-2</v>
      </c>
      <c r="L465" s="4">
        <v>0.152</v>
      </c>
      <c r="M465" s="4">
        <f t="shared" si="60"/>
        <v>9.4E-2</v>
      </c>
      <c r="N465" s="4">
        <f t="shared" si="61"/>
        <v>0.06</v>
      </c>
      <c r="O465" s="4">
        <v>4.4999999999999998E-2</v>
      </c>
    </row>
    <row r="466" spans="1:15" s="4" customFormat="1">
      <c r="A466" s="5" t="s">
        <v>38</v>
      </c>
      <c r="B466" s="4" t="s">
        <v>8</v>
      </c>
      <c r="C466" s="4">
        <v>2018</v>
      </c>
      <c r="D466" s="4">
        <v>0.6038</v>
      </c>
      <c r="E466" s="4">
        <v>99734</v>
      </c>
      <c r="F466" s="4">
        <v>6.6000000000000003E-2</v>
      </c>
      <c r="G466" s="4">
        <v>0.156</v>
      </c>
      <c r="H466" s="4">
        <v>0.94799999999999995</v>
      </c>
      <c r="I466" s="4">
        <v>0.41599999999999998</v>
      </c>
      <c r="J466" s="4">
        <v>0.69499999999999995</v>
      </c>
      <c r="K466" s="4">
        <v>2.1000000000000001E-2</v>
      </c>
      <c r="L466" s="4">
        <v>0.152</v>
      </c>
      <c r="M466" s="4">
        <f t="shared" si="60"/>
        <v>9.4E-2</v>
      </c>
      <c r="N466" s="4">
        <f t="shared" si="61"/>
        <v>0.06</v>
      </c>
      <c r="O466" s="4">
        <v>4.4999999999999998E-2</v>
      </c>
    </row>
    <row r="467" spans="1:15" s="4" customFormat="1">
      <c r="A467" s="5" t="s">
        <v>38</v>
      </c>
      <c r="B467" s="4" t="s">
        <v>8</v>
      </c>
      <c r="C467" s="4">
        <v>2019</v>
      </c>
      <c r="D467" s="4">
        <v>0.61750000000000005</v>
      </c>
      <c r="E467" s="4">
        <v>99734</v>
      </c>
      <c r="F467" s="4">
        <v>6.6000000000000003E-2</v>
      </c>
      <c r="G467" s="4">
        <v>0.156</v>
      </c>
      <c r="H467" s="4">
        <v>0.94799999999999995</v>
      </c>
      <c r="I467" s="4">
        <v>0.41599999999999998</v>
      </c>
      <c r="J467" s="4">
        <v>0.69499999999999995</v>
      </c>
      <c r="K467" s="4">
        <v>2.1000000000000001E-2</v>
      </c>
      <c r="L467" s="4">
        <v>0.152</v>
      </c>
      <c r="M467" s="4">
        <f t="shared" si="60"/>
        <v>9.4E-2</v>
      </c>
      <c r="N467" s="4">
        <f t="shared" si="61"/>
        <v>0.06</v>
      </c>
      <c r="O467" s="4">
        <v>4.4999999999999998E-2</v>
      </c>
    </row>
    <row r="468" spans="1:15" s="4" customFormat="1">
      <c r="A468" s="5" t="s">
        <v>38</v>
      </c>
      <c r="B468" s="4" t="s">
        <v>3</v>
      </c>
      <c r="C468" s="4">
        <v>2019</v>
      </c>
      <c r="D468" s="4">
        <v>0.46879999999999999</v>
      </c>
      <c r="E468" s="4">
        <v>99734</v>
      </c>
      <c r="F468" s="4">
        <v>6.6000000000000003E-2</v>
      </c>
      <c r="G468" s="4">
        <v>0.156</v>
      </c>
      <c r="H468" s="4">
        <v>0.94799999999999995</v>
      </c>
      <c r="I468" s="4">
        <v>0.41599999999999998</v>
      </c>
      <c r="J468" s="4">
        <v>0.69499999999999995</v>
      </c>
      <c r="K468" s="4">
        <v>2.1000000000000001E-2</v>
      </c>
      <c r="L468" s="4">
        <v>0.152</v>
      </c>
      <c r="M468" s="4">
        <f t="shared" si="60"/>
        <v>9.4E-2</v>
      </c>
      <c r="N468" s="4">
        <f t="shared" si="61"/>
        <v>0.06</v>
      </c>
      <c r="O468" s="4">
        <v>4.4999999999999998E-2</v>
      </c>
    </row>
    <row r="469" spans="1:15" s="4" customFormat="1">
      <c r="A469" s="5" t="s">
        <v>38</v>
      </c>
      <c r="B469" s="4" t="s">
        <v>4</v>
      </c>
      <c r="C469" s="4">
        <v>2019</v>
      </c>
      <c r="D469" s="4">
        <v>0.49809999999999999</v>
      </c>
      <c r="E469" s="4">
        <v>99734</v>
      </c>
      <c r="F469" s="4">
        <v>6.6000000000000003E-2</v>
      </c>
      <c r="G469" s="4">
        <v>0.156</v>
      </c>
      <c r="H469" s="4">
        <v>0.94799999999999995</v>
      </c>
      <c r="I469" s="4">
        <v>0.41599999999999998</v>
      </c>
      <c r="J469" s="4">
        <v>0.69499999999999995</v>
      </c>
      <c r="K469" s="4">
        <v>2.1000000000000001E-2</v>
      </c>
      <c r="L469" s="4">
        <v>0.152</v>
      </c>
      <c r="M469" s="4">
        <f t="shared" si="60"/>
        <v>9.4E-2</v>
      </c>
      <c r="N469" s="4">
        <f t="shared" si="61"/>
        <v>0.06</v>
      </c>
      <c r="O469" s="4">
        <v>4.4999999999999998E-2</v>
      </c>
    </row>
    <row r="470" spans="1:15" s="4" customFormat="1">
      <c r="A470" s="5" t="s">
        <v>38</v>
      </c>
      <c r="B470" s="4" t="s">
        <v>5</v>
      </c>
      <c r="C470" s="4">
        <v>2019</v>
      </c>
      <c r="D470" s="4">
        <v>0.64249999999999996</v>
      </c>
      <c r="E470" s="4">
        <v>99734</v>
      </c>
      <c r="F470" s="4">
        <v>6.6000000000000003E-2</v>
      </c>
      <c r="G470" s="4">
        <v>0.156</v>
      </c>
      <c r="H470" s="4">
        <v>0.94799999999999995</v>
      </c>
      <c r="I470" s="4">
        <v>0.41599999999999998</v>
      </c>
      <c r="J470" s="4">
        <v>0.69499999999999995</v>
      </c>
      <c r="K470" s="4">
        <v>2.1000000000000001E-2</v>
      </c>
      <c r="L470" s="4">
        <v>0.152</v>
      </c>
      <c r="M470" s="4">
        <f t="shared" si="60"/>
        <v>9.4E-2</v>
      </c>
      <c r="N470" s="4">
        <f t="shared" si="61"/>
        <v>0.06</v>
      </c>
      <c r="O470" s="4">
        <v>4.4999999999999998E-2</v>
      </c>
    </row>
    <row r="471" spans="1:15" s="4" customFormat="1">
      <c r="A471" s="5" t="s">
        <v>38</v>
      </c>
      <c r="B471" s="4" t="s">
        <v>7</v>
      </c>
      <c r="C471" s="4">
        <v>2019</v>
      </c>
      <c r="D471" s="4">
        <v>0.58960000000000001</v>
      </c>
      <c r="E471" s="4">
        <v>99734</v>
      </c>
      <c r="F471" s="4">
        <v>6.6000000000000003E-2</v>
      </c>
      <c r="G471" s="4">
        <v>0.156</v>
      </c>
      <c r="H471" s="4">
        <v>0.94799999999999995</v>
      </c>
      <c r="I471" s="4">
        <v>0.41599999999999998</v>
      </c>
      <c r="J471" s="4">
        <v>0.69499999999999995</v>
      </c>
      <c r="K471" s="4">
        <v>2.1000000000000001E-2</v>
      </c>
      <c r="L471" s="4">
        <v>0.152</v>
      </c>
      <c r="M471" s="4">
        <f t="shared" si="60"/>
        <v>9.4E-2</v>
      </c>
      <c r="N471" s="4">
        <f t="shared" si="61"/>
        <v>0.06</v>
      </c>
      <c r="O471" s="4">
        <v>4.4999999999999998E-2</v>
      </c>
    </row>
    <row r="472" spans="1:15" s="4" customFormat="1">
      <c r="A472" s="5" t="s">
        <v>38</v>
      </c>
      <c r="B472" s="4" t="s">
        <v>6</v>
      </c>
      <c r="C472" s="4">
        <v>2019</v>
      </c>
      <c r="D472" s="4">
        <v>0.67317000000000005</v>
      </c>
      <c r="E472" s="4">
        <v>99734</v>
      </c>
      <c r="F472" s="4">
        <v>6.6000000000000003E-2</v>
      </c>
      <c r="G472" s="4">
        <v>0.156</v>
      </c>
      <c r="H472" s="4">
        <v>0.94799999999999995</v>
      </c>
      <c r="I472" s="4">
        <v>0.41599999999999998</v>
      </c>
      <c r="J472" s="4">
        <v>0.69499999999999995</v>
      </c>
      <c r="K472" s="4">
        <v>2.1000000000000001E-2</v>
      </c>
      <c r="L472" s="4">
        <v>0.152</v>
      </c>
      <c r="M472" s="4">
        <f t="shared" si="60"/>
        <v>9.4E-2</v>
      </c>
      <c r="N472" s="4">
        <f t="shared" si="61"/>
        <v>0.06</v>
      </c>
      <c r="O472" s="4">
        <v>4.4999999999999998E-2</v>
      </c>
    </row>
    <row r="473" spans="1:15">
      <c r="A473" s="1" t="s">
        <v>39</v>
      </c>
      <c r="B473" t="s">
        <v>8</v>
      </c>
      <c r="C473">
        <v>2022</v>
      </c>
      <c r="D473">
        <v>0.35510000000000003</v>
      </c>
      <c r="E473">
        <v>57885</v>
      </c>
      <c r="F473">
        <v>0.13</v>
      </c>
      <c r="G473">
        <v>7.2999999999999995E-2</v>
      </c>
      <c r="H473">
        <v>0.94599999999999995</v>
      </c>
      <c r="I473">
        <v>0.23</v>
      </c>
      <c r="J473">
        <v>0.82099999999999995</v>
      </c>
      <c r="K473">
        <v>1.2E-2</v>
      </c>
      <c r="L473">
        <v>0.10299999999999999</v>
      </c>
      <c r="M473">
        <f>0.011+0.002</f>
        <v>1.2999999999999999E-2</v>
      </c>
      <c r="N473">
        <f>0.039+0.032</f>
        <v>7.1000000000000008E-2</v>
      </c>
      <c r="O473">
        <v>6.2E-2</v>
      </c>
    </row>
    <row r="474" spans="1:15">
      <c r="A474" s="1" t="s">
        <v>39</v>
      </c>
      <c r="B474" t="s">
        <v>4</v>
      </c>
      <c r="C474">
        <v>2022</v>
      </c>
      <c r="D474">
        <v>0.375</v>
      </c>
      <c r="E474">
        <v>57885</v>
      </c>
      <c r="F474">
        <v>0.13</v>
      </c>
      <c r="G474">
        <v>7.2999999999999995E-2</v>
      </c>
      <c r="H474">
        <v>0.94599999999999995</v>
      </c>
      <c r="I474">
        <v>0.23</v>
      </c>
      <c r="J474">
        <v>0.82099999999999995</v>
      </c>
      <c r="K474">
        <v>1.2E-2</v>
      </c>
      <c r="L474">
        <v>0.10299999999999999</v>
      </c>
      <c r="M474">
        <f t="shared" ref="M474:M484" si="62">0.011+0.002</f>
        <v>1.2999999999999999E-2</v>
      </c>
      <c r="N474">
        <f t="shared" ref="N474:N484" si="63">0.039+0.032</f>
        <v>7.1000000000000008E-2</v>
      </c>
      <c r="O474">
        <v>6.2E-2</v>
      </c>
    </row>
    <row r="475" spans="1:15">
      <c r="A475" s="1" t="s">
        <v>39</v>
      </c>
      <c r="B475" t="s">
        <v>5</v>
      </c>
      <c r="C475">
        <v>2022</v>
      </c>
      <c r="D475">
        <v>0.37780000000000002</v>
      </c>
      <c r="E475">
        <v>57885</v>
      </c>
      <c r="F475">
        <v>0.13</v>
      </c>
      <c r="G475">
        <v>7.2999999999999995E-2</v>
      </c>
      <c r="H475">
        <v>0.94599999999999995</v>
      </c>
      <c r="I475">
        <v>0.23</v>
      </c>
      <c r="J475">
        <v>0.82099999999999995</v>
      </c>
      <c r="K475">
        <v>1.2E-2</v>
      </c>
      <c r="L475">
        <v>0.10299999999999999</v>
      </c>
      <c r="M475">
        <f t="shared" si="62"/>
        <v>1.2999999999999999E-2</v>
      </c>
      <c r="N475">
        <f t="shared" si="63"/>
        <v>7.1000000000000008E-2</v>
      </c>
      <c r="O475">
        <v>6.2E-2</v>
      </c>
    </row>
    <row r="476" spans="1:15">
      <c r="A476" s="1" t="s">
        <v>39</v>
      </c>
      <c r="B476" t="s">
        <v>7</v>
      </c>
      <c r="C476">
        <v>2022</v>
      </c>
      <c r="D476">
        <v>0.3</v>
      </c>
      <c r="E476">
        <v>57885</v>
      </c>
      <c r="F476">
        <v>0.13</v>
      </c>
      <c r="G476">
        <v>7.2999999999999995E-2</v>
      </c>
      <c r="H476">
        <v>0.94599999999999995</v>
      </c>
      <c r="I476">
        <v>0.23</v>
      </c>
      <c r="J476">
        <v>0.82099999999999995</v>
      </c>
      <c r="K476">
        <v>1.2E-2</v>
      </c>
      <c r="L476">
        <v>0.10299999999999999</v>
      </c>
      <c r="M476">
        <f t="shared" si="62"/>
        <v>1.2999999999999999E-2</v>
      </c>
      <c r="N476">
        <f t="shared" si="63"/>
        <v>7.1000000000000008E-2</v>
      </c>
      <c r="O476">
        <v>6.2E-2</v>
      </c>
    </row>
    <row r="477" spans="1:15">
      <c r="A477" s="1" t="s">
        <v>39</v>
      </c>
      <c r="B477" t="s">
        <v>7</v>
      </c>
      <c r="C477">
        <v>2018</v>
      </c>
      <c r="D477">
        <v>0.33329999999999999</v>
      </c>
      <c r="E477">
        <v>57885</v>
      </c>
      <c r="F477">
        <v>0.13</v>
      </c>
      <c r="G477">
        <v>7.2999999999999995E-2</v>
      </c>
      <c r="H477">
        <v>0.94599999999999995</v>
      </c>
      <c r="I477">
        <v>0.23</v>
      </c>
      <c r="J477">
        <v>0.82099999999999995</v>
      </c>
      <c r="K477">
        <v>1.2E-2</v>
      </c>
      <c r="L477">
        <v>0.10299999999999999</v>
      </c>
      <c r="M477">
        <f t="shared" si="62"/>
        <v>1.2999999999999999E-2</v>
      </c>
      <c r="N477">
        <f t="shared" si="63"/>
        <v>7.1000000000000008E-2</v>
      </c>
      <c r="O477">
        <v>6.2E-2</v>
      </c>
    </row>
    <row r="478" spans="1:15">
      <c r="A478" s="1" t="s">
        <v>39</v>
      </c>
      <c r="B478" t="s">
        <v>4</v>
      </c>
      <c r="C478">
        <v>2018</v>
      </c>
      <c r="D478">
        <v>0.2273</v>
      </c>
      <c r="E478">
        <v>57885</v>
      </c>
      <c r="F478">
        <v>0.13</v>
      </c>
      <c r="G478">
        <v>7.2999999999999995E-2</v>
      </c>
      <c r="H478">
        <v>0.94599999999999995</v>
      </c>
      <c r="I478">
        <v>0.23</v>
      </c>
      <c r="J478">
        <v>0.82099999999999995</v>
      </c>
      <c r="K478">
        <v>1.2E-2</v>
      </c>
      <c r="L478">
        <v>0.10299999999999999</v>
      </c>
      <c r="M478">
        <f t="shared" si="62"/>
        <v>1.2999999999999999E-2</v>
      </c>
      <c r="N478">
        <f t="shared" si="63"/>
        <v>7.1000000000000008E-2</v>
      </c>
      <c r="O478">
        <v>6.2E-2</v>
      </c>
    </row>
    <row r="479" spans="1:15">
      <c r="A479" s="1" t="s">
        <v>39</v>
      </c>
      <c r="B479" t="s">
        <v>5</v>
      </c>
      <c r="C479">
        <v>2018</v>
      </c>
      <c r="D479">
        <v>0.44719999999999999</v>
      </c>
      <c r="E479">
        <v>57885</v>
      </c>
      <c r="F479">
        <v>0.13</v>
      </c>
      <c r="G479">
        <v>7.2999999999999995E-2</v>
      </c>
      <c r="H479">
        <v>0.94599999999999995</v>
      </c>
      <c r="I479">
        <v>0.23</v>
      </c>
      <c r="J479">
        <v>0.82099999999999995</v>
      </c>
      <c r="K479">
        <v>1.2E-2</v>
      </c>
      <c r="L479">
        <v>0.10299999999999999</v>
      </c>
      <c r="M479">
        <f t="shared" si="62"/>
        <v>1.2999999999999999E-2</v>
      </c>
      <c r="N479">
        <f t="shared" si="63"/>
        <v>7.1000000000000008E-2</v>
      </c>
      <c r="O479">
        <v>6.2E-2</v>
      </c>
    </row>
    <row r="480" spans="1:15">
      <c r="A480" s="1" t="s">
        <v>39</v>
      </c>
      <c r="B480" t="s">
        <v>8</v>
      </c>
      <c r="C480">
        <v>2018</v>
      </c>
      <c r="D480">
        <v>0.39879999999999999</v>
      </c>
      <c r="E480">
        <v>57885</v>
      </c>
      <c r="F480">
        <v>0.13</v>
      </c>
      <c r="G480">
        <v>7.2999999999999995E-2</v>
      </c>
      <c r="H480">
        <v>0.94599999999999995</v>
      </c>
      <c r="I480">
        <v>0.23</v>
      </c>
      <c r="J480">
        <v>0.82099999999999995</v>
      </c>
      <c r="K480">
        <v>1.2E-2</v>
      </c>
      <c r="L480">
        <v>0.10299999999999999</v>
      </c>
      <c r="M480">
        <f t="shared" si="62"/>
        <v>1.2999999999999999E-2</v>
      </c>
      <c r="N480">
        <f t="shared" si="63"/>
        <v>7.1000000000000008E-2</v>
      </c>
      <c r="O480">
        <v>6.2E-2</v>
      </c>
    </row>
    <row r="481" spans="1:15">
      <c r="A481" s="1" t="s">
        <v>39</v>
      </c>
      <c r="B481" t="s">
        <v>8</v>
      </c>
      <c r="C481">
        <v>2019</v>
      </c>
      <c r="D481">
        <v>0.40820000000000001</v>
      </c>
      <c r="E481">
        <v>57885</v>
      </c>
      <c r="F481">
        <v>0.13</v>
      </c>
      <c r="G481">
        <v>7.2999999999999995E-2</v>
      </c>
      <c r="H481">
        <v>0.94599999999999995</v>
      </c>
      <c r="I481">
        <v>0.23</v>
      </c>
      <c r="J481">
        <v>0.82099999999999995</v>
      </c>
      <c r="K481">
        <v>1.2E-2</v>
      </c>
      <c r="L481">
        <v>0.10299999999999999</v>
      </c>
      <c r="M481">
        <f t="shared" si="62"/>
        <v>1.2999999999999999E-2</v>
      </c>
      <c r="N481">
        <f t="shared" si="63"/>
        <v>7.1000000000000008E-2</v>
      </c>
      <c r="O481">
        <v>6.2E-2</v>
      </c>
    </row>
    <row r="482" spans="1:15">
      <c r="A482" s="1" t="s">
        <v>39</v>
      </c>
      <c r="B482" t="s">
        <v>4</v>
      </c>
      <c r="C482">
        <v>2019</v>
      </c>
      <c r="D482">
        <v>0.2273</v>
      </c>
      <c r="E482">
        <v>57885</v>
      </c>
      <c r="F482">
        <v>0.13</v>
      </c>
      <c r="G482">
        <v>7.2999999999999995E-2</v>
      </c>
      <c r="H482">
        <v>0.94599999999999995</v>
      </c>
      <c r="I482">
        <v>0.23</v>
      </c>
      <c r="J482">
        <v>0.82099999999999995</v>
      </c>
      <c r="K482">
        <v>1.2E-2</v>
      </c>
      <c r="L482">
        <v>0.10299999999999999</v>
      </c>
      <c r="M482">
        <f t="shared" si="62"/>
        <v>1.2999999999999999E-2</v>
      </c>
      <c r="N482">
        <f t="shared" si="63"/>
        <v>7.1000000000000008E-2</v>
      </c>
      <c r="O482">
        <v>6.2E-2</v>
      </c>
    </row>
    <row r="483" spans="1:15">
      <c r="A483" s="1" t="s">
        <v>39</v>
      </c>
      <c r="B483" t="s">
        <v>5</v>
      </c>
      <c r="C483">
        <v>2019</v>
      </c>
      <c r="D483">
        <v>0.46229999999999999</v>
      </c>
      <c r="E483">
        <v>57885</v>
      </c>
      <c r="F483">
        <v>0.13</v>
      </c>
      <c r="G483">
        <v>7.2999999999999995E-2</v>
      </c>
      <c r="H483">
        <v>0.94599999999999995</v>
      </c>
      <c r="I483">
        <v>0.23</v>
      </c>
      <c r="J483">
        <v>0.82099999999999995</v>
      </c>
      <c r="K483">
        <v>1.2E-2</v>
      </c>
      <c r="L483">
        <v>0.10299999999999999</v>
      </c>
      <c r="M483">
        <f t="shared" si="62"/>
        <v>1.2999999999999999E-2</v>
      </c>
      <c r="N483">
        <f t="shared" si="63"/>
        <v>7.1000000000000008E-2</v>
      </c>
      <c r="O483">
        <v>6.2E-2</v>
      </c>
    </row>
    <row r="484" spans="1:15">
      <c r="A484" s="1" t="s">
        <v>39</v>
      </c>
      <c r="B484" t="s">
        <v>7</v>
      </c>
      <c r="C484">
        <v>2019</v>
      </c>
      <c r="D484">
        <v>0.36359999999999998</v>
      </c>
      <c r="E484">
        <v>57885</v>
      </c>
      <c r="F484">
        <v>0.13</v>
      </c>
      <c r="G484">
        <v>7.2999999999999995E-2</v>
      </c>
      <c r="H484">
        <v>0.94599999999999995</v>
      </c>
      <c r="I484">
        <v>0.23</v>
      </c>
      <c r="J484">
        <v>0.82099999999999995</v>
      </c>
      <c r="K484">
        <v>1.2E-2</v>
      </c>
      <c r="L484">
        <v>0.10299999999999999</v>
      </c>
      <c r="M484">
        <f t="shared" si="62"/>
        <v>1.2999999999999999E-2</v>
      </c>
      <c r="N484">
        <f t="shared" si="63"/>
        <v>7.1000000000000008E-2</v>
      </c>
      <c r="O484">
        <v>6.2E-2</v>
      </c>
    </row>
    <row r="485" spans="1:15" s="4" customFormat="1">
      <c r="A485" s="5" t="s">
        <v>40</v>
      </c>
      <c r="B485" s="4" t="s">
        <v>8</v>
      </c>
      <c r="C485" s="4">
        <v>2022</v>
      </c>
      <c r="D485" s="4">
        <v>0.36509999999999998</v>
      </c>
      <c r="E485" s="4">
        <v>76066</v>
      </c>
      <c r="F485" s="4">
        <v>0.11599999999999999</v>
      </c>
      <c r="G485" s="4">
        <v>0.41299999999999998</v>
      </c>
      <c r="H485" s="4">
        <v>0.83</v>
      </c>
      <c r="I485" s="4">
        <v>0.23499999999999999</v>
      </c>
      <c r="J485" s="4">
        <v>3.2000000000000001E-2</v>
      </c>
      <c r="K485" s="4">
        <v>7.4999999999999997E-2</v>
      </c>
      <c r="L485" s="4">
        <v>0.51600000000000001</v>
      </c>
      <c r="M485" s="4">
        <f>0.005+0.075</f>
        <v>0.08</v>
      </c>
      <c r="N485" s="4">
        <f>0.02+0.038</f>
        <v>5.7999999999999996E-2</v>
      </c>
      <c r="O485" s="4">
        <v>9.5000000000000001E-2</v>
      </c>
    </row>
    <row r="486" spans="1:15" s="4" customFormat="1">
      <c r="A486" s="5" t="s">
        <v>40</v>
      </c>
      <c r="B486" s="4" t="s">
        <v>3</v>
      </c>
      <c r="C486" s="4">
        <v>2022</v>
      </c>
      <c r="D486" s="4">
        <v>0.28289999999999998</v>
      </c>
      <c r="E486" s="4">
        <v>76066</v>
      </c>
      <c r="F486" s="4">
        <v>0.11599999999999999</v>
      </c>
      <c r="G486" s="4">
        <v>0.41299999999999998</v>
      </c>
      <c r="H486" s="4">
        <v>0.83</v>
      </c>
      <c r="I486" s="4">
        <v>0.23499999999999999</v>
      </c>
      <c r="J486" s="4">
        <v>3.2000000000000001E-2</v>
      </c>
      <c r="K486" s="4">
        <v>7.4999999999999997E-2</v>
      </c>
      <c r="L486" s="4">
        <v>0.51600000000000001</v>
      </c>
      <c r="M486" s="4">
        <f t="shared" ref="M486:M502" si="64">0.005+0.075</f>
        <v>0.08</v>
      </c>
      <c r="N486" s="4">
        <f t="shared" ref="N486:N502" si="65">0.02+0.038</f>
        <v>5.7999999999999996E-2</v>
      </c>
      <c r="O486" s="4">
        <v>9.5000000000000001E-2</v>
      </c>
    </row>
    <row r="487" spans="1:15" s="4" customFormat="1">
      <c r="A487" s="5" t="s">
        <v>40</v>
      </c>
      <c r="B487" s="4" t="s">
        <v>4</v>
      </c>
      <c r="C487" s="4">
        <v>2022</v>
      </c>
      <c r="D487" s="4">
        <v>0.30630000000000002</v>
      </c>
      <c r="E487" s="4">
        <v>76066</v>
      </c>
      <c r="F487" s="4">
        <v>0.11599999999999999</v>
      </c>
      <c r="G487" s="4">
        <v>0.41299999999999998</v>
      </c>
      <c r="H487" s="4">
        <v>0.83</v>
      </c>
      <c r="I487" s="4">
        <v>0.23499999999999999</v>
      </c>
      <c r="J487" s="4">
        <v>3.2000000000000001E-2</v>
      </c>
      <c r="K487" s="4">
        <v>7.4999999999999997E-2</v>
      </c>
      <c r="L487" s="4">
        <v>0.51600000000000001</v>
      </c>
      <c r="M487" s="4">
        <f t="shared" si="64"/>
        <v>0.08</v>
      </c>
      <c r="N487" s="4">
        <f t="shared" si="65"/>
        <v>5.7999999999999996E-2</v>
      </c>
      <c r="O487" s="4">
        <v>9.5000000000000001E-2</v>
      </c>
    </row>
    <row r="488" spans="1:15" s="4" customFormat="1">
      <c r="A488" s="5" t="s">
        <v>40</v>
      </c>
      <c r="B488" s="4" t="s">
        <v>5</v>
      </c>
      <c r="C488" s="4">
        <v>2022</v>
      </c>
      <c r="D488" s="4">
        <v>0.50149999999999995</v>
      </c>
      <c r="E488" s="4">
        <v>76066</v>
      </c>
      <c r="F488" s="4">
        <v>0.11599999999999999</v>
      </c>
      <c r="G488" s="4">
        <v>0.41299999999999998</v>
      </c>
      <c r="H488" s="4">
        <v>0.83</v>
      </c>
      <c r="I488" s="4">
        <v>0.23499999999999999</v>
      </c>
      <c r="J488" s="4">
        <v>3.2000000000000001E-2</v>
      </c>
      <c r="K488" s="4">
        <v>7.4999999999999997E-2</v>
      </c>
      <c r="L488" s="4">
        <v>0.51600000000000001</v>
      </c>
      <c r="M488" s="4">
        <f t="shared" si="64"/>
        <v>0.08</v>
      </c>
      <c r="N488" s="4">
        <f t="shared" si="65"/>
        <v>5.7999999999999996E-2</v>
      </c>
      <c r="O488" s="4">
        <v>9.5000000000000001E-2</v>
      </c>
    </row>
    <row r="489" spans="1:15" s="4" customFormat="1">
      <c r="A489" s="5" t="s">
        <v>40</v>
      </c>
      <c r="B489" s="4" t="s">
        <v>6</v>
      </c>
      <c r="C489" s="4">
        <v>2022</v>
      </c>
      <c r="D489" s="4">
        <v>0.53779999999999994</v>
      </c>
      <c r="E489" s="4">
        <v>76066</v>
      </c>
      <c r="F489" s="4">
        <v>0.11599999999999999</v>
      </c>
      <c r="G489" s="4">
        <v>0.41299999999999998</v>
      </c>
      <c r="H489" s="4">
        <v>0.83</v>
      </c>
      <c r="I489" s="4">
        <v>0.23499999999999999</v>
      </c>
      <c r="J489" s="4">
        <v>3.2000000000000001E-2</v>
      </c>
      <c r="K489" s="4">
        <v>7.4999999999999997E-2</v>
      </c>
      <c r="L489" s="4">
        <v>0.51600000000000001</v>
      </c>
      <c r="M489" s="4">
        <f t="shared" si="64"/>
        <v>0.08</v>
      </c>
      <c r="N489" s="4">
        <f t="shared" si="65"/>
        <v>5.7999999999999996E-2</v>
      </c>
      <c r="O489" s="4">
        <v>9.5000000000000001E-2</v>
      </c>
    </row>
    <row r="490" spans="1:15" s="4" customFormat="1">
      <c r="A490" s="5" t="s">
        <v>40</v>
      </c>
      <c r="B490" s="4" t="s">
        <v>7</v>
      </c>
      <c r="C490" s="4">
        <v>2022</v>
      </c>
      <c r="D490" s="4">
        <v>0.38155</v>
      </c>
      <c r="E490" s="4">
        <v>76066</v>
      </c>
      <c r="F490" s="4">
        <v>0.11599999999999999</v>
      </c>
      <c r="G490" s="4">
        <v>0.41299999999999998</v>
      </c>
      <c r="H490" s="4">
        <v>0.83</v>
      </c>
      <c r="I490" s="4">
        <v>0.23499999999999999</v>
      </c>
      <c r="J490" s="4">
        <v>3.2000000000000001E-2</v>
      </c>
      <c r="K490" s="4">
        <v>7.4999999999999997E-2</v>
      </c>
      <c r="L490" s="4">
        <v>0.51600000000000001</v>
      </c>
      <c r="M490" s="4">
        <f t="shared" si="64"/>
        <v>0.08</v>
      </c>
      <c r="N490" s="4">
        <f t="shared" si="65"/>
        <v>5.7999999999999996E-2</v>
      </c>
      <c r="O490" s="4">
        <v>9.5000000000000001E-2</v>
      </c>
    </row>
    <row r="491" spans="1:15" s="4" customFormat="1">
      <c r="A491" s="5" t="s">
        <v>40</v>
      </c>
      <c r="B491" s="4" t="s">
        <v>6</v>
      </c>
      <c r="C491" s="4">
        <v>2018</v>
      </c>
      <c r="D491" s="4">
        <v>0.65310000000000001</v>
      </c>
      <c r="E491" s="4">
        <v>76066</v>
      </c>
      <c r="F491" s="4">
        <v>0.11599999999999999</v>
      </c>
      <c r="G491" s="4">
        <v>0.41299999999999998</v>
      </c>
      <c r="H491" s="4">
        <v>0.83</v>
      </c>
      <c r="I491" s="4">
        <v>0.23499999999999999</v>
      </c>
      <c r="J491" s="4">
        <v>3.2000000000000001E-2</v>
      </c>
      <c r="K491" s="4">
        <v>7.4999999999999997E-2</v>
      </c>
      <c r="L491" s="4">
        <v>0.51600000000000001</v>
      </c>
      <c r="M491" s="4">
        <f t="shared" si="64"/>
        <v>0.08</v>
      </c>
      <c r="N491" s="4">
        <f t="shared" si="65"/>
        <v>5.7999999999999996E-2</v>
      </c>
      <c r="O491" s="4">
        <v>9.5000000000000001E-2</v>
      </c>
    </row>
    <row r="492" spans="1:15" s="4" customFormat="1">
      <c r="A492" s="5" t="s">
        <v>40</v>
      </c>
      <c r="B492" s="4" t="s">
        <v>7</v>
      </c>
      <c r="C492" s="4">
        <v>2018</v>
      </c>
      <c r="D492" s="4">
        <v>0.48294999999999999</v>
      </c>
      <c r="E492" s="4">
        <v>76066</v>
      </c>
      <c r="F492" s="4">
        <v>0.11599999999999999</v>
      </c>
      <c r="G492" s="4">
        <v>0.41299999999999998</v>
      </c>
      <c r="H492" s="4">
        <v>0.83</v>
      </c>
      <c r="I492" s="4">
        <v>0.23499999999999999</v>
      </c>
      <c r="J492" s="4">
        <v>3.2000000000000001E-2</v>
      </c>
      <c r="K492" s="4">
        <v>7.4999999999999997E-2</v>
      </c>
      <c r="L492" s="4">
        <v>0.51600000000000001</v>
      </c>
      <c r="M492" s="4">
        <f t="shared" si="64"/>
        <v>0.08</v>
      </c>
      <c r="N492" s="4">
        <f t="shared" si="65"/>
        <v>5.7999999999999996E-2</v>
      </c>
      <c r="O492" s="4">
        <v>9.5000000000000001E-2</v>
      </c>
    </row>
    <row r="493" spans="1:15" s="4" customFormat="1">
      <c r="A493" s="5" t="s">
        <v>40</v>
      </c>
      <c r="B493" s="4" t="s">
        <v>3</v>
      </c>
      <c r="C493" s="4">
        <v>2018</v>
      </c>
      <c r="D493" s="4">
        <v>0.35809999999999997</v>
      </c>
      <c r="E493" s="4">
        <v>76066</v>
      </c>
      <c r="F493" s="4">
        <v>0.11599999999999999</v>
      </c>
      <c r="G493" s="4">
        <v>0.41299999999999998</v>
      </c>
      <c r="H493" s="4">
        <v>0.83</v>
      </c>
      <c r="I493" s="4">
        <v>0.23499999999999999</v>
      </c>
      <c r="J493" s="4">
        <v>3.2000000000000001E-2</v>
      </c>
      <c r="K493" s="4">
        <v>7.4999999999999997E-2</v>
      </c>
      <c r="L493" s="4">
        <v>0.51600000000000001</v>
      </c>
      <c r="M493" s="4">
        <f t="shared" si="64"/>
        <v>0.08</v>
      </c>
      <c r="N493" s="4">
        <f t="shared" si="65"/>
        <v>5.7999999999999996E-2</v>
      </c>
      <c r="O493" s="4">
        <v>9.5000000000000001E-2</v>
      </c>
    </row>
    <row r="494" spans="1:15" s="4" customFormat="1">
      <c r="A494" s="5" t="s">
        <v>40</v>
      </c>
      <c r="B494" s="4" t="s">
        <v>4</v>
      </c>
      <c r="C494" s="4">
        <v>2018</v>
      </c>
      <c r="D494" s="4">
        <v>0.40200000000000002</v>
      </c>
      <c r="E494" s="4">
        <v>76066</v>
      </c>
      <c r="F494" s="4">
        <v>0.11599999999999999</v>
      </c>
      <c r="G494" s="4">
        <v>0.41299999999999998</v>
      </c>
      <c r="H494" s="4">
        <v>0.83</v>
      </c>
      <c r="I494" s="4">
        <v>0.23499999999999999</v>
      </c>
      <c r="J494" s="4">
        <v>3.2000000000000001E-2</v>
      </c>
      <c r="K494" s="4">
        <v>7.4999999999999997E-2</v>
      </c>
      <c r="L494" s="4">
        <v>0.51600000000000001</v>
      </c>
      <c r="M494" s="4">
        <f t="shared" si="64"/>
        <v>0.08</v>
      </c>
      <c r="N494" s="4">
        <f t="shared" si="65"/>
        <v>5.7999999999999996E-2</v>
      </c>
      <c r="O494" s="4">
        <v>9.5000000000000001E-2</v>
      </c>
    </row>
    <row r="495" spans="1:15" s="4" customFormat="1">
      <c r="A495" s="5" t="s">
        <v>40</v>
      </c>
      <c r="B495" s="4" t="s">
        <v>5</v>
      </c>
      <c r="C495" s="4">
        <v>2018</v>
      </c>
      <c r="D495" s="4">
        <v>0.61570000000000003</v>
      </c>
      <c r="E495" s="4">
        <v>76066</v>
      </c>
      <c r="F495" s="4">
        <v>0.11599999999999999</v>
      </c>
      <c r="G495" s="4">
        <v>0.41299999999999998</v>
      </c>
      <c r="H495" s="4">
        <v>0.83</v>
      </c>
      <c r="I495" s="4">
        <v>0.23499999999999999</v>
      </c>
      <c r="J495" s="4">
        <v>3.2000000000000001E-2</v>
      </c>
      <c r="K495" s="4">
        <v>7.4999999999999997E-2</v>
      </c>
      <c r="L495" s="4">
        <v>0.51600000000000001</v>
      </c>
      <c r="M495" s="4">
        <f t="shared" si="64"/>
        <v>0.08</v>
      </c>
      <c r="N495" s="4">
        <f t="shared" si="65"/>
        <v>5.7999999999999996E-2</v>
      </c>
      <c r="O495" s="4">
        <v>9.5000000000000001E-2</v>
      </c>
    </row>
    <row r="496" spans="1:15" s="4" customFormat="1">
      <c r="A496" s="5" t="s">
        <v>40</v>
      </c>
      <c r="B496" s="4" t="s">
        <v>8</v>
      </c>
      <c r="C496" s="4">
        <v>2018</v>
      </c>
      <c r="D496" s="4">
        <v>0.46350000000000002</v>
      </c>
      <c r="E496" s="4">
        <v>76066</v>
      </c>
      <c r="F496" s="4">
        <v>0.11599999999999999</v>
      </c>
      <c r="G496" s="4">
        <v>0.41299999999999998</v>
      </c>
      <c r="H496" s="4">
        <v>0.83</v>
      </c>
      <c r="I496" s="4">
        <v>0.23499999999999999</v>
      </c>
      <c r="J496" s="4">
        <v>3.2000000000000001E-2</v>
      </c>
      <c r="K496" s="4">
        <v>7.4999999999999997E-2</v>
      </c>
      <c r="L496" s="4">
        <v>0.51600000000000001</v>
      </c>
      <c r="M496" s="4">
        <f t="shared" si="64"/>
        <v>0.08</v>
      </c>
      <c r="N496" s="4">
        <f t="shared" si="65"/>
        <v>5.7999999999999996E-2</v>
      </c>
      <c r="O496" s="4">
        <v>9.5000000000000001E-2</v>
      </c>
    </row>
    <row r="497" spans="1:15" s="4" customFormat="1">
      <c r="A497" s="5" t="s">
        <v>40</v>
      </c>
      <c r="B497" s="4" t="s">
        <v>8</v>
      </c>
      <c r="C497" s="4">
        <v>2019</v>
      </c>
      <c r="D497" s="4">
        <v>0.46160000000000001</v>
      </c>
      <c r="E497" s="4">
        <v>76066</v>
      </c>
      <c r="F497" s="4">
        <v>0.11599999999999999</v>
      </c>
      <c r="G497" s="4">
        <v>0.41299999999999998</v>
      </c>
      <c r="H497" s="4">
        <v>0.83</v>
      </c>
      <c r="I497" s="4">
        <v>0.23499999999999999</v>
      </c>
      <c r="J497" s="4">
        <v>3.2000000000000001E-2</v>
      </c>
      <c r="K497" s="4">
        <v>7.4999999999999997E-2</v>
      </c>
      <c r="L497" s="4">
        <v>0.51600000000000001</v>
      </c>
      <c r="M497" s="4">
        <f t="shared" si="64"/>
        <v>0.08</v>
      </c>
      <c r="N497" s="4">
        <f t="shared" si="65"/>
        <v>5.7999999999999996E-2</v>
      </c>
      <c r="O497" s="4">
        <v>9.5000000000000001E-2</v>
      </c>
    </row>
    <row r="498" spans="1:15" s="4" customFormat="1">
      <c r="A498" s="5" t="s">
        <v>40</v>
      </c>
      <c r="B498" s="4" t="s">
        <v>3</v>
      </c>
      <c r="C498" s="4">
        <v>2019</v>
      </c>
      <c r="D498" s="4">
        <v>0.34649999999999997</v>
      </c>
      <c r="E498" s="4">
        <v>76066</v>
      </c>
      <c r="F498" s="4">
        <v>0.11599999999999999</v>
      </c>
      <c r="G498" s="4">
        <v>0.41299999999999998</v>
      </c>
      <c r="H498" s="4">
        <v>0.83</v>
      </c>
      <c r="I498" s="4">
        <v>0.23499999999999999</v>
      </c>
      <c r="J498" s="4">
        <v>3.2000000000000001E-2</v>
      </c>
      <c r="K498" s="4">
        <v>7.4999999999999997E-2</v>
      </c>
      <c r="L498" s="4">
        <v>0.51600000000000001</v>
      </c>
      <c r="M498" s="4">
        <f t="shared" si="64"/>
        <v>0.08</v>
      </c>
      <c r="N498" s="4">
        <f t="shared" si="65"/>
        <v>5.7999999999999996E-2</v>
      </c>
      <c r="O498" s="4">
        <v>9.5000000000000001E-2</v>
      </c>
    </row>
    <row r="499" spans="1:15" s="4" customFormat="1">
      <c r="A499" s="5" t="s">
        <v>40</v>
      </c>
      <c r="B499" s="4" t="s">
        <v>4</v>
      </c>
      <c r="C499" s="4">
        <v>2019</v>
      </c>
      <c r="D499" s="4">
        <v>0.40239999999999998</v>
      </c>
      <c r="E499" s="4">
        <v>76066</v>
      </c>
      <c r="F499" s="4">
        <v>0.11599999999999999</v>
      </c>
      <c r="G499" s="4">
        <v>0.41299999999999998</v>
      </c>
      <c r="H499" s="4">
        <v>0.83</v>
      </c>
      <c r="I499" s="4">
        <v>0.23499999999999999</v>
      </c>
      <c r="J499" s="4">
        <v>3.2000000000000001E-2</v>
      </c>
      <c r="K499" s="4">
        <v>7.4999999999999997E-2</v>
      </c>
      <c r="L499" s="4">
        <v>0.51600000000000001</v>
      </c>
      <c r="M499" s="4">
        <f t="shared" si="64"/>
        <v>0.08</v>
      </c>
      <c r="N499" s="4">
        <f t="shared" si="65"/>
        <v>5.7999999999999996E-2</v>
      </c>
      <c r="O499" s="4">
        <v>9.5000000000000001E-2</v>
      </c>
    </row>
    <row r="500" spans="1:15" s="4" customFormat="1">
      <c r="A500" s="5" t="s">
        <v>40</v>
      </c>
      <c r="B500" s="4" t="s">
        <v>5</v>
      </c>
      <c r="C500" s="4">
        <v>2019</v>
      </c>
      <c r="D500" s="4">
        <v>0.6089</v>
      </c>
      <c r="E500" s="4">
        <v>76066</v>
      </c>
      <c r="F500" s="4">
        <v>0.11599999999999999</v>
      </c>
      <c r="G500" s="4">
        <v>0.41299999999999998</v>
      </c>
      <c r="H500" s="4">
        <v>0.83</v>
      </c>
      <c r="I500" s="4">
        <v>0.23499999999999999</v>
      </c>
      <c r="J500" s="4">
        <v>3.2000000000000001E-2</v>
      </c>
      <c r="K500" s="4">
        <v>7.4999999999999997E-2</v>
      </c>
      <c r="L500" s="4">
        <v>0.51600000000000001</v>
      </c>
      <c r="M500" s="4">
        <f t="shared" si="64"/>
        <v>0.08</v>
      </c>
      <c r="N500" s="4">
        <f t="shared" si="65"/>
        <v>5.7999999999999996E-2</v>
      </c>
      <c r="O500" s="4">
        <v>9.5000000000000001E-2</v>
      </c>
    </row>
    <row r="501" spans="1:15" s="4" customFormat="1">
      <c r="A501" s="5" t="s">
        <v>40</v>
      </c>
      <c r="B501" s="4" t="s">
        <v>7</v>
      </c>
      <c r="C501" s="4">
        <v>2019</v>
      </c>
      <c r="D501" s="4">
        <v>0.49640000000000001</v>
      </c>
      <c r="E501" s="4">
        <v>76066</v>
      </c>
      <c r="F501" s="4">
        <v>0.11599999999999999</v>
      </c>
      <c r="G501" s="4">
        <v>0.41299999999999998</v>
      </c>
      <c r="H501" s="4">
        <v>0.83</v>
      </c>
      <c r="I501" s="4">
        <v>0.23499999999999999</v>
      </c>
      <c r="J501" s="4">
        <v>3.2000000000000001E-2</v>
      </c>
      <c r="K501" s="4">
        <v>7.4999999999999997E-2</v>
      </c>
      <c r="L501" s="4">
        <v>0.51600000000000001</v>
      </c>
      <c r="M501" s="4">
        <f t="shared" si="64"/>
        <v>0.08</v>
      </c>
      <c r="N501" s="4">
        <f t="shared" si="65"/>
        <v>5.7999999999999996E-2</v>
      </c>
      <c r="O501" s="4">
        <v>9.5000000000000001E-2</v>
      </c>
    </row>
    <row r="502" spans="1:15" s="4" customFormat="1">
      <c r="A502" s="5" t="s">
        <v>40</v>
      </c>
      <c r="B502" s="4" t="s">
        <v>6</v>
      </c>
      <c r="C502" s="4">
        <v>2019</v>
      </c>
      <c r="D502" s="4">
        <v>0.60677000000000003</v>
      </c>
      <c r="E502" s="4">
        <v>76066</v>
      </c>
      <c r="F502" s="4">
        <v>0.11599999999999999</v>
      </c>
      <c r="G502" s="4">
        <v>0.41299999999999998</v>
      </c>
      <c r="H502" s="4">
        <v>0.83</v>
      </c>
      <c r="I502" s="4">
        <v>0.23499999999999999</v>
      </c>
      <c r="J502" s="4">
        <v>3.2000000000000001E-2</v>
      </c>
      <c r="K502" s="4">
        <v>7.4999999999999997E-2</v>
      </c>
      <c r="L502" s="4">
        <v>0.51600000000000001</v>
      </c>
      <c r="M502" s="4">
        <f t="shared" si="64"/>
        <v>0.08</v>
      </c>
      <c r="N502" s="4">
        <f t="shared" si="65"/>
        <v>5.7999999999999996E-2</v>
      </c>
      <c r="O502" s="4">
        <v>9.5000000000000001E-2</v>
      </c>
    </row>
    <row r="503" spans="1:15">
      <c r="A503" s="1" t="s">
        <v>41</v>
      </c>
      <c r="B503" t="s">
        <v>8</v>
      </c>
      <c r="C503">
        <v>2022</v>
      </c>
      <c r="D503">
        <v>0.39939999999999998</v>
      </c>
      <c r="E503">
        <v>76422</v>
      </c>
      <c r="F503">
        <v>0.13</v>
      </c>
      <c r="G503">
        <v>0.32400000000000001</v>
      </c>
      <c r="H503">
        <v>0.88100000000000001</v>
      </c>
      <c r="I503">
        <v>0.32</v>
      </c>
      <c r="J503">
        <v>0.42099999999999999</v>
      </c>
      <c r="K503">
        <v>0.109</v>
      </c>
      <c r="L503">
        <v>0.24399999999999999</v>
      </c>
      <c r="M503">
        <f>0.016+0.07</f>
        <v>8.6000000000000007E-2</v>
      </c>
      <c r="N503">
        <f>0.178+0.013</f>
        <v>0.191</v>
      </c>
      <c r="O503">
        <v>6.4000000000000001E-2</v>
      </c>
    </row>
    <row r="504" spans="1:15">
      <c r="A504" s="1" t="s">
        <v>41</v>
      </c>
      <c r="B504" t="s">
        <v>3</v>
      </c>
      <c r="C504">
        <v>2022</v>
      </c>
      <c r="D504">
        <v>0.2089</v>
      </c>
      <c r="E504">
        <v>76422</v>
      </c>
      <c r="F504">
        <v>0.13</v>
      </c>
      <c r="G504">
        <v>0.32400000000000001</v>
      </c>
      <c r="H504">
        <v>0.88100000000000001</v>
      </c>
      <c r="I504">
        <v>0.32</v>
      </c>
      <c r="J504">
        <v>0.42099999999999999</v>
      </c>
      <c r="K504">
        <v>0.109</v>
      </c>
      <c r="L504">
        <v>0.24399999999999999</v>
      </c>
      <c r="M504">
        <f t="shared" ref="M504:M520" si="66">0.016+0.07</f>
        <v>8.6000000000000007E-2</v>
      </c>
      <c r="N504">
        <f t="shared" ref="N504:N520" si="67">0.178+0.013</f>
        <v>0.191</v>
      </c>
      <c r="O504">
        <v>6.4000000000000001E-2</v>
      </c>
    </row>
    <row r="505" spans="1:15">
      <c r="A505" s="1" t="s">
        <v>41</v>
      </c>
      <c r="B505" t="s">
        <v>4</v>
      </c>
      <c r="C505">
        <v>2022</v>
      </c>
      <c r="D505">
        <v>0.30649999999999999</v>
      </c>
      <c r="E505">
        <v>76422</v>
      </c>
      <c r="F505">
        <v>0.13</v>
      </c>
      <c r="G505">
        <v>0.32400000000000001</v>
      </c>
      <c r="H505">
        <v>0.88100000000000001</v>
      </c>
      <c r="I505">
        <v>0.32</v>
      </c>
      <c r="J505">
        <v>0.42099999999999999</v>
      </c>
      <c r="K505">
        <v>0.109</v>
      </c>
      <c r="L505">
        <v>0.24399999999999999</v>
      </c>
      <c r="M505">
        <f t="shared" si="66"/>
        <v>8.6000000000000007E-2</v>
      </c>
      <c r="N505">
        <f t="shared" si="67"/>
        <v>0.191</v>
      </c>
      <c r="O505">
        <v>6.4000000000000001E-2</v>
      </c>
    </row>
    <row r="506" spans="1:15">
      <c r="A506" s="1" t="s">
        <v>41</v>
      </c>
      <c r="B506" t="s">
        <v>5</v>
      </c>
      <c r="C506">
        <v>2022</v>
      </c>
      <c r="D506">
        <v>0.4975</v>
      </c>
      <c r="E506">
        <v>76422</v>
      </c>
      <c r="F506">
        <v>0.13</v>
      </c>
      <c r="G506">
        <v>0.32400000000000001</v>
      </c>
      <c r="H506">
        <v>0.88100000000000001</v>
      </c>
      <c r="I506">
        <v>0.32</v>
      </c>
      <c r="J506">
        <v>0.42099999999999999</v>
      </c>
      <c r="K506">
        <v>0.109</v>
      </c>
      <c r="L506">
        <v>0.24399999999999999</v>
      </c>
      <c r="M506">
        <f t="shared" si="66"/>
        <v>8.6000000000000007E-2</v>
      </c>
      <c r="N506">
        <f t="shared" si="67"/>
        <v>0.191</v>
      </c>
      <c r="O506">
        <v>6.4000000000000001E-2</v>
      </c>
    </row>
    <row r="507" spans="1:15">
      <c r="A507" s="1" t="s">
        <v>41</v>
      </c>
      <c r="B507" t="s">
        <v>6</v>
      </c>
      <c r="C507">
        <v>2022</v>
      </c>
      <c r="D507">
        <v>0.47110000000000002</v>
      </c>
      <c r="E507">
        <v>76422</v>
      </c>
      <c r="F507">
        <v>0.13</v>
      </c>
      <c r="G507">
        <v>0.32400000000000001</v>
      </c>
      <c r="H507">
        <v>0.88100000000000001</v>
      </c>
      <c r="I507">
        <v>0.32</v>
      </c>
      <c r="J507">
        <v>0.42099999999999999</v>
      </c>
      <c r="K507">
        <v>0.109</v>
      </c>
      <c r="L507">
        <v>0.24399999999999999</v>
      </c>
      <c r="M507">
        <f t="shared" si="66"/>
        <v>8.6000000000000007E-2</v>
      </c>
      <c r="N507">
        <f t="shared" si="67"/>
        <v>0.191</v>
      </c>
      <c r="O507">
        <v>6.4000000000000001E-2</v>
      </c>
    </row>
    <row r="508" spans="1:15">
      <c r="A508" s="1" t="s">
        <v>41</v>
      </c>
      <c r="B508" t="s">
        <v>7</v>
      </c>
      <c r="C508">
        <v>2022</v>
      </c>
      <c r="D508">
        <v>0.3412</v>
      </c>
      <c r="E508">
        <v>76422</v>
      </c>
      <c r="F508">
        <v>0.13</v>
      </c>
      <c r="G508">
        <v>0.32400000000000001</v>
      </c>
      <c r="H508">
        <v>0.88100000000000001</v>
      </c>
      <c r="I508">
        <v>0.32</v>
      </c>
      <c r="J508">
        <v>0.42099999999999999</v>
      </c>
      <c r="K508">
        <v>0.109</v>
      </c>
      <c r="L508">
        <v>0.24399999999999999</v>
      </c>
      <c r="M508">
        <f t="shared" si="66"/>
        <v>8.6000000000000007E-2</v>
      </c>
      <c r="N508">
        <f t="shared" si="67"/>
        <v>0.191</v>
      </c>
      <c r="O508">
        <v>6.4000000000000001E-2</v>
      </c>
    </row>
    <row r="509" spans="1:15">
      <c r="A509" s="1" t="s">
        <v>41</v>
      </c>
      <c r="B509" t="s">
        <v>6</v>
      </c>
      <c r="C509">
        <v>2018</v>
      </c>
      <c r="D509">
        <v>0.53056999999999999</v>
      </c>
      <c r="E509">
        <v>76422</v>
      </c>
      <c r="F509">
        <v>0.13</v>
      </c>
      <c r="G509">
        <v>0.32400000000000001</v>
      </c>
      <c r="H509">
        <v>0.88100000000000001</v>
      </c>
      <c r="I509">
        <v>0.32</v>
      </c>
      <c r="J509">
        <v>0.42099999999999999</v>
      </c>
      <c r="K509">
        <v>0.109</v>
      </c>
      <c r="L509">
        <v>0.24399999999999999</v>
      </c>
      <c r="M509">
        <f t="shared" si="66"/>
        <v>8.6000000000000007E-2</v>
      </c>
      <c r="N509">
        <f t="shared" si="67"/>
        <v>0.191</v>
      </c>
      <c r="O509">
        <v>6.4000000000000001E-2</v>
      </c>
    </row>
    <row r="510" spans="1:15">
      <c r="A510" s="1" t="s">
        <v>41</v>
      </c>
      <c r="B510" t="s">
        <v>7</v>
      </c>
      <c r="C510">
        <v>2018</v>
      </c>
      <c r="D510">
        <v>0.46050000000000002</v>
      </c>
      <c r="E510">
        <v>76422</v>
      </c>
      <c r="F510">
        <v>0.13</v>
      </c>
      <c r="G510">
        <v>0.32400000000000001</v>
      </c>
      <c r="H510">
        <v>0.88100000000000001</v>
      </c>
      <c r="I510">
        <v>0.32</v>
      </c>
      <c r="J510">
        <v>0.42099999999999999</v>
      </c>
      <c r="K510">
        <v>0.109</v>
      </c>
      <c r="L510">
        <v>0.24399999999999999</v>
      </c>
      <c r="M510">
        <f t="shared" si="66"/>
        <v>8.6000000000000007E-2</v>
      </c>
      <c r="N510">
        <f t="shared" si="67"/>
        <v>0.191</v>
      </c>
      <c r="O510">
        <v>6.4000000000000001E-2</v>
      </c>
    </row>
    <row r="511" spans="1:15">
      <c r="A511" s="1" t="s">
        <v>41</v>
      </c>
      <c r="B511" t="s">
        <v>3</v>
      </c>
      <c r="C511">
        <v>2018</v>
      </c>
      <c r="D511">
        <v>0.27010000000000001</v>
      </c>
      <c r="E511">
        <v>76422</v>
      </c>
      <c r="F511">
        <v>0.13</v>
      </c>
      <c r="G511">
        <v>0.32400000000000001</v>
      </c>
      <c r="H511">
        <v>0.88100000000000001</v>
      </c>
      <c r="I511">
        <v>0.32</v>
      </c>
      <c r="J511">
        <v>0.42099999999999999</v>
      </c>
      <c r="K511">
        <v>0.109</v>
      </c>
      <c r="L511">
        <v>0.24399999999999999</v>
      </c>
      <c r="M511">
        <f t="shared" si="66"/>
        <v>8.6000000000000007E-2</v>
      </c>
      <c r="N511">
        <f t="shared" si="67"/>
        <v>0.191</v>
      </c>
      <c r="O511">
        <v>6.4000000000000001E-2</v>
      </c>
    </row>
    <row r="512" spans="1:15">
      <c r="A512" s="1" t="s">
        <v>41</v>
      </c>
      <c r="B512" t="s">
        <v>4</v>
      </c>
      <c r="C512">
        <v>2018</v>
      </c>
      <c r="D512">
        <v>0.35360000000000003</v>
      </c>
      <c r="E512">
        <v>76422</v>
      </c>
      <c r="F512">
        <v>0.13</v>
      </c>
      <c r="G512">
        <v>0.32400000000000001</v>
      </c>
      <c r="H512">
        <v>0.88100000000000001</v>
      </c>
      <c r="I512">
        <v>0.32</v>
      </c>
      <c r="J512">
        <v>0.42099999999999999</v>
      </c>
      <c r="K512">
        <v>0.109</v>
      </c>
      <c r="L512">
        <v>0.24399999999999999</v>
      </c>
      <c r="M512">
        <f t="shared" si="66"/>
        <v>8.6000000000000007E-2</v>
      </c>
      <c r="N512">
        <f t="shared" si="67"/>
        <v>0.191</v>
      </c>
      <c r="O512">
        <v>6.4000000000000001E-2</v>
      </c>
    </row>
    <row r="513" spans="1:15">
      <c r="A513" s="1" t="s">
        <v>41</v>
      </c>
      <c r="B513" t="s">
        <v>5</v>
      </c>
      <c r="C513">
        <v>2018</v>
      </c>
      <c r="D513">
        <v>0.55959999999999999</v>
      </c>
      <c r="E513">
        <v>76422</v>
      </c>
      <c r="F513">
        <v>0.13</v>
      </c>
      <c r="G513">
        <v>0.32400000000000001</v>
      </c>
      <c r="H513">
        <v>0.88100000000000001</v>
      </c>
      <c r="I513">
        <v>0.32</v>
      </c>
      <c r="J513">
        <v>0.42099999999999999</v>
      </c>
      <c r="K513">
        <v>0.109</v>
      </c>
      <c r="L513">
        <v>0.24399999999999999</v>
      </c>
      <c r="M513">
        <f t="shared" si="66"/>
        <v>8.6000000000000007E-2</v>
      </c>
      <c r="N513">
        <f t="shared" si="67"/>
        <v>0.191</v>
      </c>
      <c r="O513">
        <v>6.4000000000000001E-2</v>
      </c>
    </row>
    <row r="514" spans="1:15">
      <c r="A514" s="1" t="s">
        <v>41</v>
      </c>
      <c r="B514" t="s">
        <v>8</v>
      </c>
      <c r="C514">
        <v>2018</v>
      </c>
      <c r="D514">
        <v>0.45800000000000002</v>
      </c>
      <c r="E514">
        <v>76422</v>
      </c>
      <c r="F514">
        <v>0.13</v>
      </c>
      <c r="G514">
        <v>0.32400000000000001</v>
      </c>
      <c r="H514">
        <v>0.88100000000000001</v>
      </c>
      <c r="I514">
        <v>0.32</v>
      </c>
      <c r="J514">
        <v>0.42099999999999999</v>
      </c>
      <c r="K514">
        <v>0.109</v>
      </c>
      <c r="L514">
        <v>0.24399999999999999</v>
      </c>
      <c r="M514">
        <f t="shared" si="66"/>
        <v>8.6000000000000007E-2</v>
      </c>
      <c r="N514">
        <f t="shared" si="67"/>
        <v>0.191</v>
      </c>
      <c r="O514">
        <v>6.4000000000000001E-2</v>
      </c>
    </row>
    <row r="515" spans="1:15">
      <c r="A515" s="1" t="s">
        <v>41</v>
      </c>
      <c r="B515" t="s">
        <v>8</v>
      </c>
      <c r="C515">
        <v>2019</v>
      </c>
      <c r="D515">
        <v>0.45679999999999998</v>
      </c>
      <c r="E515">
        <v>76422</v>
      </c>
      <c r="F515">
        <v>0.13</v>
      </c>
      <c r="G515">
        <v>0.32400000000000001</v>
      </c>
      <c r="H515">
        <v>0.88100000000000001</v>
      </c>
      <c r="I515">
        <v>0.32</v>
      </c>
      <c r="J515">
        <v>0.42099999999999999</v>
      </c>
      <c r="K515">
        <v>0.109</v>
      </c>
      <c r="L515">
        <v>0.24399999999999999</v>
      </c>
      <c r="M515">
        <f t="shared" si="66"/>
        <v>8.6000000000000007E-2</v>
      </c>
      <c r="N515">
        <f t="shared" si="67"/>
        <v>0.191</v>
      </c>
      <c r="O515">
        <v>6.4000000000000001E-2</v>
      </c>
    </row>
    <row r="516" spans="1:15">
      <c r="A516" s="1" t="s">
        <v>41</v>
      </c>
      <c r="B516" t="s">
        <v>3</v>
      </c>
      <c r="C516">
        <v>2019</v>
      </c>
      <c r="D516">
        <v>0.2792</v>
      </c>
      <c r="E516">
        <v>76422</v>
      </c>
      <c r="F516">
        <v>0.13</v>
      </c>
      <c r="G516">
        <v>0.32400000000000001</v>
      </c>
      <c r="H516">
        <v>0.88100000000000001</v>
      </c>
      <c r="I516">
        <v>0.32</v>
      </c>
      <c r="J516">
        <v>0.42099999999999999</v>
      </c>
      <c r="K516">
        <v>0.109</v>
      </c>
      <c r="L516">
        <v>0.24399999999999999</v>
      </c>
      <c r="M516">
        <f t="shared" si="66"/>
        <v>8.6000000000000007E-2</v>
      </c>
      <c r="N516">
        <f t="shared" si="67"/>
        <v>0.191</v>
      </c>
      <c r="O516">
        <v>6.4000000000000001E-2</v>
      </c>
    </row>
    <row r="517" spans="1:15">
      <c r="A517" s="1" t="s">
        <v>41</v>
      </c>
      <c r="B517" t="s">
        <v>4</v>
      </c>
      <c r="C517">
        <v>2019</v>
      </c>
      <c r="D517">
        <v>0.36890000000000001</v>
      </c>
      <c r="E517">
        <v>76422</v>
      </c>
      <c r="F517">
        <v>0.13</v>
      </c>
      <c r="G517">
        <v>0.32400000000000001</v>
      </c>
      <c r="H517">
        <v>0.88100000000000001</v>
      </c>
      <c r="I517">
        <v>0.32</v>
      </c>
      <c r="J517">
        <v>0.42099999999999999</v>
      </c>
      <c r="K517">
        <v>0.109</v>
      </c>
      <c r="L517">
        <v>0.24399999999999999</v>
      </c>
      <c r="M517">
        <f t="shared" si="66"/>
        <v>8.6000000000000007E-2</v>
      </c>
      <c r="N517">
        <f t="shared" si="67"/>
        <v>0.191</v>
      </c>
      <c r="O517">
        <v>6.4000000000000001E-2</v>
      </c>
    </row>
    <row r="518" spans="1:15">
      <c r="A518" s="1" t="s">
        <v>41</v>
      </c>
      <c r="B518" t="s">
        <v>5</v>
      </c>
      <c r="C518">
        <v>2019</v>
      </c>
      <c r="D518">
        <v>0.54820000000000002</v>
      </c>
      <c r="E518">
        <v>76422</v>
      </c>
      <c r="F518">
        <v>0.13</v>
      </c>
      <c r="G518">
        <v>0.32400000000000001</v>
      </c>
      <c r="H518">
        <v>0.88100000000000001</v>
      </c>
      <c r="I518">
        <v>0.32</v>
      </c>
      <c r="J518">
        <v>0.42099999999999999</v>
      </c>
      <c r="K518">
        <v>0.109</v>
      </c>
      <c r="L518">
        <v>0.24399999999999999</v>
      </c>
      <c r="M518">
        <f t="shared" si="66"/>
        <v>8.6000000000000007E-2</v>
      </c>
      <c r="N518">
        <f t="shared" si="67"/>
        <v>0.191</v>
      </c>
      <c r="O518">
        <v>6.4000000000000001E-2</v>
      </c>
    </row>
    <row r="519" spans="1:15">
      <c r="A519" s="1" t="s">
        <v>41</v>
      </c>
      <c r="B519" t="s">
        <v>7</v>
      </c>
      <c r="C519">
        <v>2019</v>
      </c>
      <c r="D519">
        <v>0.45760000000000001</v>
      </c>
      <c r="E519">
        <v>76422</v>
      </c>
      <c r="F519">
        <v>0.13</v>
      </c>
      <c r="G519">
        <v>0.32400000000000001</v>
      </c>
      <c r="H519">
        <v>0.88100000000000001</v>
      </c>
      <c r="I519">
        <v>0.32</v>
      </c>
      <c r="J519">
        <v>0.42099999999999999</v>
      </c>
      <c r="K519">
        <v>0.109</v>
      </c>
      <c r="L519">
        <v>0.24399999999999999</v>
      </c>
      <c r="M519">
        <f t="shared" si="66"/>
        <v>8.6000000000000007E-2</v>
      </c>
      <c r="N519">
        <f t="shared" si="67"/>
        <v>0.191</v>
      </c>
      <c r="O519">
        <v>6.4000000000000001E-2</v>
      </c>
    </row>
    <row r="520" spans="1:15">
      <c r="A520" s="1" t="s">
        <v>41</v>
      </c>
      <c r="B520" t="s">
        <v>6</v>
      </c>
      <c r="C520">
        <v>2019</v>
      </c>
      <c r="D520">
        <v>0.50839999999999996</v>
      </c>
      <c r="E520">
        <v>76422</v>
      </c>
      <c r="F520">
        <v>0.13</v>
      </c>
      <c r="G520">
        <v>0.32400000000000001</v>
      </c>
      <c r="H520">
        <v>0.88100000000000001</v>
      </c>
      <c r="I520">
        <v>0.32</v>
      </c>
      <c r="J520">
        <v>0.42099999999999999</v>
      </c>
      <c r="K520">
        <v>0.109</v>
      </c>
      <c r="L520">
        <v>0.24399999999999999</v>
      </c>
      <c r="M520">
        <f t="shared" si="66"/>
        <v>8.6000000000000007E-2</v>
      </c>
      <c r="N520">
        <f t="shared" si="67"/>
        <v>0.191</v>
      </c>
      <c r="O520">
        <v>6.4000000000000001E-2</v>
      </c>
    </row>
    <row r="521" spans="1:15" s="4" customFormat="1">
      <c r="A521" s="5" t="s">
        <v>42</v>
      </c>
      <c r="B521" s="4" t="s">
        <v>8</v>
      </c>
      <c r="C521" s="4">
        <v>2022</v>
      </c>
      <c r="D521" s="4">
        <v>0.34420000000000001</v>
      </c>
      <c r="E521" s="4">
        <v>95606</v>
      </c>
      <c r="F521" s="4">
        <v>8.900000000000001E-2</v>
      </c>
      <c r="G521" s="4">
        <v>0.41700000000000004</v>
      </c>
      <c r="H521" s="4">
        <v>0.83299999999999996</v>
      </c>
      <c r="I521" s="4">
        <v>0.20499999999999999</v>
      </c>
      <c r="J521" s="4">
        <v>0.30499999999999999</v>
      </c>
      <c r="K521" s="4">
        <v>1.7999999999999999E-2</v>
      </c>
      <c r="L521" s="4">
        <v>0.30499999999999999</v>
      </c>
      <c r="M521" s="4">
        <f>0.047+0.006</f>
        <v>5.2999999999999999E-2</v>
      </c>
      <c r="N521" s="4">
        <f>0.032+0.039</f>
        <v>7.1000000000000008E-2</v>
      </c>
      <c r="O521" s="4">
        <v>8.3000000000000004E-2</v>
      </c>
    </row>
    <row r="522" spans="1:15" s="4" customFormat="1">
      <c r="A522" s="5" t="s">
        <v>42</v>
      </c>
      <c r="B522" s="4" t="s">
        <v>4</v>
      </c>
      <c r="C522" s="4">
        <v>2022</v>
      </c>
      <c r="D522" s="4">
        <v>0.29270000000000002</v>
      </c>
      <c r="E522" s="4">
        <v>95606</v>
      </c>
      <c r="F522" s="4">
        <v>8.900000000000001E-2</v>
      </c>
      <c r="G522" s="4">
        <v>0.41700000000000004</v>
      </c>
      <c r="H522" s="4">
        <v>0.83299999999999996</v>
      </c>
      <c r="I522" s="4">
        <v>0.20499999999999999</v>
      </c>
      <c r="J522" s="4">
        <v>0.30499999999999999</v>
      </c>
      <c r="K522" s="4">
        <v>1.7999999999999999E-2</v>
      </c>
      <c r="L522" s="4">
        <v>0.30499999999999999</v>
      </c>
      <c r="M522" s="4">
        <f t="shared" ref="M522:M530" si="68">0.047+0.006</f>
        <v>5.2999999999999999E-2</v>
      </c>
      <c r="N522" s="4">
        <f t="shared" ref="N522:N530" si="69">0.032+0.039</f>
        <v>7.1000000000000008E-2</v>
      </c>
      <c r="O522" s="4">
        <v>8.3000000000000004E-2</v>
      </c>
    </row>
    <row r="523" spans="1:15" s="4" customFormat="1">
      <c r="A523" s="5" t="s">
        <v>42</v>
      </c>
      <c r="B523" s="4" t="s">
        <v>5</v>
      </c>
      <c r="C523" s="4">
        <v>2022</v>
      </c>
      <c r="D523" s="4">
        <v>0.53449999999999998</v>
      </c>
      <c r="E523" s="4">
        <v>95606</v>
      </c>
      <c r="F523" s="4">
        <v>8.900000000000001E-2</v>
      </c>
      <c r="G523" s="4">
        <v>0.41700000000000004</v>
      </c>
      <c r="H523" s="4">
        <v>0.83299999999999996</v>
      </c>
      <c r="I523" s="4">
        <v>0.20499999999999999</v>
      </c>
      <c r="J523" s="4">
        <v>0.30499999999999999</v>
      </c>
      <c r="K523" s="4">
        <v>1.7999999999999999E-2</v>
      </c>
      <c r="L523" s="4">
        <v>0.30499999999999999</v>
      </c>
      <c r="M523" s="4">
        <f t="shared" si="68"/>
        <v>5.2999999999999999E-2</v>
      </c>
      <c r="N523" s="4">
        <f t="shared" si="69"/>
        <v>7.1000000000000008E-2</v>
      </c>
      <c r="O523" s="4">
        <v>8.3000000000000004E-2</v>
      </c>
    </row>
    <row r="524" spans="1:15" s="4" customFormat="1">
      <c r="A524" s="5" t="s">
        <v>42</v>
      </c>
      <c r="B524" s="4" t="s">
        <v>7</v>
      </c>
      <c r="C524" s="4">
        <v>2022</v>
      </c>
      <c r="D524" s="4">
        <v>0.46150000000000002</v>
      </c>
      <c r="E524" s="4">
        <v>95606</v>
      </c>
      <c r="F524" s="4">
        <v>8.900000000000001E-2</v>
      </c>
      <c r="G524" s="4">
        <v>0.41700000000000004</v>
      </c>
      <c r="H524" s="4">
        <v>0.83299999999999996</v>
      </c>
      <c r="I524" s="4">
        <v>0.20499999999999999</v>
      </c>
      <c r="J524" s="4">
        <v>0.30499999999999999</v>
      </c>
      <c r="K524" s="4">
        <v>1.7999999999999999E-2</v>
      </c>
      <c r="L524" s="4">
        <v>0.30499999999999999</v>
      </c>
      <c r="M524" s="4">
        <f t="shared" si="68"/>
        <v>5.2999999999999999E-2</v>
      </c>
      <c r="N524" s="4">
        <f t="shared" si="69"/>
        <v>7.1000000000000008E-2</v>
      </c>
      <c r="O524" s="4">
        <v>8.3000000000000004E-2</v>
      </c>
    </row>
    <row r="525" spans="1:15" s="4" customFormat="1">
      <c r="A525" s="5" t="s">
        <v>42</v>
      </c>
      <c r="B525" s="4" t="s">
        <v>4</v>
      </c>
      <c r="C525" s="4">
        <v>2018</v>
      </c>
      <c r="D525" s="4">
        <v>0.46660000000000001</v>
      </c>
      <c r="E525" s="4">
        <v>95606</v>
      </c>
      <c r="F525" s="4">
        <v>8.900000000000001E-2</v>
      </c>
      <c r="G525" s="4">
        <v>0.41700000000000004</v>
      </c>
      <c r="H525" s="4">
        <v>0.83299999999999996</v>
      </c>
      <c r="I525" s="4">
        <v>0.20499999999999999</v>
      </c>
      <c r="J525" s="4">
        <v>0.30499999999999999</v>
      </c>
      <c r="K525" s="4">
        <v>1.7999999999999999E-2</v>
      </c>
      <c r="L525" s="4">
        <v>0.30499999999999999</v>
      </c>
      <c r="M525" s="4">
        <f t="shared" si="68"/>
        <v>5.2999999999999999E-2</v>
      </c>
      <c r="N525" s="4">
        <f t="shared" si="69"/>
        <v>7.1000000000000008E-2</v>
      </c>
      <c r="O525" s="4">
        <v>8.3000000000000004E-2</v>
      </c>
    </row>
    <row r="526" spans="1:15" s="4" customFormat="1">
      <c r="A526" s="5" t="s">
        <v>42</v>
      </c>
      <c r="B526" s="4" t="s">
        <v>5</v>
      </c>
      <c r="C526" s="4">
        <v>2018</v>
      </c>
      <c r="D526" s="4">
        <v>0.59230000000000005</v>
      </c>
      <c r="E526" s="4">
        <v>95606</v>
      </c>
      <c r="F526" s="4">
        <v>8.900000000000001E-2</v>
      </c>
      <c r="G526" s="4">
        <v>0.41700000000000004</v>
      </c>
      <c r="H526" s="4">
        <v>0.83299999999999996</v>
      </c>
      <c r="I526" s="4">
        <v>0.20499999999999999</v>
      </c>
      <c r="J526" s="4">
        <v>0.30499999999999999</v>
      </c>
      <c r="K526" s="4">
        <v>1.7999999999999999E-2</v>
      </c>
      <c r="L526" s="4">
        <v>0.30499999999999999</v>
      </c>
      <c r="M526" s="4">
        <f t="shared" si="68"/>
        <v>5.2999999999999999E-2</v>
      </c>
      <c r="N526" s="4">
        <f t="shared" si="69"/>
        <v>7.1000000000000008E-2</v>
      </c>
      <c r="O526" s="4">
        <v>8.3000000000000004E-2</v>
      </c>
    </row>
    <row r="527" spans="1:15" s="4" customFormat="1">
      <c r="A527" s="5" t="s">
        <v>42</v>
      </c>
      <c r="B527" s="4" t="s">
        <v>8</v>
      </c>
      <c r="C527" s="4">
        <v>2018</v>
      </c>
      <c r="D527" s="4">
        <v>0.49440000000000001</v>
      </c>
      <c r="E527" s="4">
        <v>95606</v>
      </c>
      <c r="F527" s="4">
        <v>8.900000000000001E-2</v>
      </c>
      <c r="G527" s="4">
        <v>0.41700000000000004</v>
      </c>
      <c r="H527" s="4">
        <v>0.83299999999999996</v>
      </c>
      <c r="I527" s="4">
        <v>0.20499999999999999</v>
      </c>
      <c r="J527" s="4">
        <v>0.30499999999999999</v>
      </c>
      <c r="K527" s="4">
        <v>1.7999999999999999E-2</v>
      </c>
      <c r="L527" s="4">
        <v>0.30499999999999999</v>
      </c>
      <c r="M527" s="4">
        <f t="shared" si="68"/>
        <v>5.2999999999999999E-2</v>
      </c>
      <c r="N527" s="4">
        <f t="shared" si="69"/>
        <v>7.1000000000000008E-2</v>
      </c>
      <c r="O527" s="4">
        <v>8.3000000000000004E-2</v>
      </c>
    </row>
    <row r="528" spans="1:15" s="4" customFormat="1">
      <c r="A528" s="5" t="s">
        <v>42</v>
      </c>
      <c r="B528" s="4" t="s">
        <v>8</v>
      </c>
      <c r="C528" s="4">
        <v>2019</v>
      </c>
      <c r="D528" s="4">
        <v>0.46339999999999998</v>
      </c>
      <c r="E528" s="4">
        <v>95606</v>
      </c>
      <c r="F528" s="4">
        <v>8.900000000000001E-2</v>
      </c>
      <c r="G528" s="4">
        <v>0.41700000000000004</v>
      </c>
      <c r="H528" s="4">
        <v>0.83299999999999996</v>
      </c>
      <c r="I528" s="4">
        <v>0.20499999999999999</v>
      </c>
      <c r="J528" s="4">
        <v>0.30499999999999999</v>
      </c>
      <c r="K528" s="4">
        <v>1.7999999999999999E-2</v>
      </c>
      <c r="L528" s="4">
        <v>0.30499999999999999</v>
      </c>
      <c r="M528" s="4">
        <f t="shared" si="68"/>
        <v>5.2999999999999999E-2</v>
      </c>
      <c r="N528" s="4">
        <f t="shared" si="69"/>
        <v>7.1000000000000008E-2</v>
      </c>
      <c r="O528" s="4">
        <v>8.3000000000000004E-2</v>
      </c>
    </row>
    <row r="529" spans="1:15" s="4" customFormat="1">
      <c r="A529" s="5" t="s">
        <v>42</v>
      </c>
      <c r="B529" s="4" t="s">
        <v>4</v>
      </c>
      <c r="C529" s="4">
        <v>2019</v>
      </c>
      <c r="D529" s="4">
        <v>0.41449999999999998</v>
      </c>
      <c r="E529" s="4">
        <v>95606</v>
      </c>
      <c r="F529" s="4">
        <v>8.900000000000001E-2</v>
      </c>
      <c r="G529" s="4">
        <v>0.41700000000000004</v>
      </c>
      <c r="H529" s="4">
        <v>0.83299999999999996</v>
      </c>
      <c r="I529" s="4">
        <v>0.20499999999999999</v>
      </c>
      <c r="J529" s="4">
        <v>0.30499999999999999</v>
      </c>
      <c r="K529" s="4">
        <v>1.7999999999999999E-2</v>
      </c>
      <c r="L529" s="4">
        <v>0.30499999999999999</v>
      </c>
      <c r="M529" s="4">
        <f t="shared" si="68"/>
        <v>5.2999999999999999E-2</v>
      </c>
      <c r="N529" s="4">
        <f t="shared" si="69"/>
        <v>7.1000000000000008E-2</v>
      </c>
      <c r="O529" s="4">
        <v>8.3000000000000004E-2</v>
      </c>
    </row>
    <row r="530" spans="1:15" s="4" customFormat="1">
      <c r="A530" s="5" t="s">
        <v>42</v>
      </c>
      <c r="B530" s="4" t="s">
        <v>5</v>
      </c>
      <c r="C530" s="4">
        <v>2019</v>
      </c>
      <c r="D530" s="4">
        <v>0.62960000000000005</v>
      </c>
      <c r="E530" s="4">
        <v>95606</v>
      </c>
      <c r="F530" s="4">
        <v>8.900000000000001E-2</v>
      </c>
      <c r="G530" s="4">
        <v>0.41700000000000004</v>
      </c>
      <c r="H530" s="4">
        <v>0.83299999999999996</v>
      </c>
      <c r="I530" s="4">
        <v>0.20499999999999999</v>
      </c>
      <c r="J530" s="4">
        <v>0.30499999999999999</v>
      </c>
      <c r="K530" s="4">
        <v>1.7999999999999999E-2</v>
      </c>
      <c r="L530" s="4">
        <v>0.30499999999999999</v>
      </c>
      <c r="M530" s="4">
        <f t="shared" si="68"/>
        <v>5.2999999999999999E-2</v>
      </c>
      <c r="N530" s="4">
        <f t="shared" si="69"/>
        <v>7.1000000000000008E-2</v>
      </c>
      <c r="O530" s="4">
        <v>8.3000000000000004E-2</v>
      </c>
    </row>
    <row r="531" spans="1:15">
      <c r="A531" s="1" t="s">
        <v>43</v>
      </c>
      <c r="B531" t="s">
        <v>8</v>
      </c>
      <c r="C531">
        <v>2022</v>
      </c>
      <c r="D531">
        <v>0.34189999999999998</v>
      </c>
      <c r="E531">
        <v>70287</v>
      </c>
      <c r="F531">
        <v>0.13200000000000001</v>
      </c>
      <c r="G531">
        <v>0.42200000000000004</v>
      </c>
      <c r="H531">
        <v>0.81100000000000005</v>
      </c>
      <c r="I531">
        <v>0.219</v>
      </c>
      <c r="J531">
        <v>0.254</v>
      </c>
      <c r="K531">
        <v>9.4E-2</v>
      </c>
      <c r="L531">
        <v>0.254</v>
      </c>
      <c r="M531">
        <f>0.085+0.005</f>
        <v>9.0000000000000011E-2</v>
      </c>
      <c r="N531">
        <f>0.022+0.038</f>
        <v>0.06</v>
      </c>
      <c r="O531">
        <v>8.8999999999999996E-2</v>
      </c>
    </row>
    <row r="532" spans="1:15">
      <c r="A532" s="1" t="s">
        <v>43</v>
      </c>
      <c r="B532" t="s">
        <v>3</v>
      </c>
      <c r="C532">
        <v>2022</v>
      </c>
      <c r="D532">
        <v>0.2248</v>
      </c>
      <c r="E532">
        <v>70287</v>
      </c>
      <c r="F532">
        <v>0.13200000000000001</v>
      </c>
      <c r="G532">
        <v>0.42200000000000004</v>
      </c>
      <c r="H532">
        <v>0.81100000000000005</v>
      </c>
      <c r="I532">
        <v>0.219</v>
      </c>
      <c r="J532">
        <v>0.254</v>
      </c>
      <c r="K532">
        <v>9.4E-2</v>
      </c>
      <c r="L532">
        <v>0.254</v>
      </c>
      <c r="M532">
        <f t="shared" ref="M532:M548" si="70">0.085+0.005</f>
        <v>9.0000000000000011E-2</v>
      </c>
      <c r="N532">
        <f t="shared" ref="N532:N548" si="71">0.022+0.038</f>
        <v>0.06</v>
      </c>
      <c r="O532">
        <v>8.8999999999999996E-2</v>
      </c>
    </row>
    <row r="533" spans="1:15">
      <c r="A533" s="1" t="s">
        <v>43</v>
      </c>
      <c r="B533" t="s">
        <v>4</v>
      </c>
      <c r="C533">
        <v>2022</v>
      </c>
      <c r="D533">
        <v>0.29630000000000001</v>
      </c>
      <c r="E533">
        <v>70287</v>
      </c>
      <c r="F533">
        <v>0.13200000000000001</v>
      </c>
      <c r="G533">
        <v>0.42200000000000004</v>
      </c>
      <c r="H533">
        <v>0.81100000000000005</v>
      </c>
      <c r="I533">
        <v>0.219</v>
      </c>
      <c r="J533">
        <v>0.254</v>
      </c>
      <c r="K533">
        <v>9.4E-2</v>
      </c>
      <c r="L533">
        <v>0.254</v>
      </c>
      <c r="M533">
        <f t="shared" si="70"/>
        <v>9.0000000000000011E-2</v>
      </c>
      <c r="N533">
        <f t="shared" si="71"/>
        <v>0.06</v>
      </c>
      <c r="O533">
        <v>8.8999999999999996E-2</v>
      </c>
    </row>
    <row r="534" spans="1:15">
      <c r="A534" s="1" t="s">
        <v>43</v>
      </c>
      <c r="B534" t="s">
        <v>5</v>
      </c>
      <c r="C534">
        <v>2022</v>
      </c>
      <c r="D534">
        <v>0.45850000000000002</v>
      </c>
      <c r="E534">
        <v>70287</v>
      </c>
      <c r="F534">
        <v>0.13200000000000001</v>
      </c>
      <c r="G534">
        <v>0.42200000000000004</v>
      </c>
      <c r="H534">
        <v>0.81100000000000005</v>
      </c>
      <c r="I534">
        <v>0.219</v>
      </c>
      <c r="J534">
        <v>0.254</v>
      </c>
      <c r="K534">
        <v>9.4E-2</v>
      </c>
      <c r="L534">
        <v>0.254</v>
      </c>
      <c r="M534">
        <f t="shared" si="70"/>
        <v>9.0000000000000011E-2</v>
      </c>
      <c r="N534">
        <f t="shared" si="71"/>
        <v>0.06</v>
      </c>
      <c r="O534">
        <v>8.8999999999999996E-2</v>
      </c>
    </row>
    <row r="535" spans="1:15">
      <c r="A535" s="1" t="s">
        <v>43</v>
      </c>
      <c r="B535" t="s">
        <v>6</v>
      </c>
      <c r="C535">
        <v>2022</v>
      </c>
      <c r="D535">
        <v>0.57723000000000002</v>
      </c>
      <c r="E535">
        <v>70287</v>
      </c>
      <c r="F535">
        <v>0.13200000000000001</v>
      </c>
      <c r="G535">
        <v>0.42200000000000004</v>
      </c>
      <c r="H535">
        <v>0.81100000000000005</v>
      </c>
      <c r="I535">
        <v>0.219</v>
      </c>
      <c r="J535">
        <v>0.254</v>
      </c>
      <c r="K535">
        <v>9.4E-2</v>
      </c>
      <c r="L535">
        <v>0.254</v>
      </c>
      <c r="M535">
        <f t="shared" si="70"/>
        <v>9.0000000000000011E-2</v>
      </c>
      <c r="N535">
        <f t="shared" si="71"/>
        <v>0.06</v>
      </c>
      <c r="O535">
        <v>8.8999999999999996E-2</v>
      </c>
    </row>
    <row r="536" spans="1:15">
      <c r="A536" s="1" t="s">
        <v>43</v>
      </c>
      <c r="B536" t="s">
        <v>7</v>
      </c>
      <c r="C536">
        <v>2022</v>
      </c>
      <c r="D536">
        <v>0.3327</v>
      </c>
      <c r="E536">
        <v>70287</v>
      </c>
      <c r="F536">
        <v>0.13200000000000001</v>
      </c>
      <c r="G536">
        <v>0.42200000000000004</v>
      </c>
      <c r="H536">
        <v>0.81100000000000005</v>
      </c>
      <c r="I536">
        <v>0.219</v>
      </c>
      <c r="J536">
        <v>0.254</v>
      </c>
      <c r="K536">
        <v>9.4E-2</v>
      </c>
      <c r="L536">
        <v>0.254</v>
      </c>
      <c r="M536">
        <f t="shared" si="70"/>
        <v>9.0000000000000011E-2</v>
      </c>
      <c r="N536">
        <f t="shared" si="71"/>
        <v>0.06</v>
      </c>
      <c r="O536">
        <v>8.8999999999999996E-2</v>
      </c>
    </row>
    <row r="537" spans="1:15">
      <c r="A537" s="1" t="s">
        <v>43</v>
      </c>
      <c r="B537" t="s">
        <v>6</v>
      </c>
      <c r="C537">
        <v>2018</v>
      </c>
      <c r="D537">
        <v>0.64786999999999995</v>
      </c>
      <c r="E537">
        <v>70287</v>
      </c>
      <c r="F537">
        <v>0.13200000000000001</v>
      </c>
      <c r="G537">
        <v>0.42200000000000004</v>
      </c>
      <c r="H537">
        <v>0.81100000000000005</v>
      </c>
      <c r="I537">
        <v>0.219</v>
      </c>
      <c r="J537">
        <v>0.254</v>
      </c>
      <c r="K537">
        <v>9.4E-2</v>
      </c>
      <c r="L537">
        <v>0.254</v>
      </c>
      <c r="M537">
        <f t="shared" si="70"/>
        <v>9.0000000000000011E-2</v>
      </c>
      <c r="N537">
        <f t="shared" si="71"/>
        <v>0.06</v>
      </c>
      <c r="O537">
        <v>8.8999999999999996E-2</v>
      </c>
    </row>
    <row r="538" spans="1:15">
      <c r="A538" s="1" t="s">
        <v>43</v>
      </c>
      <c r="B538" t="s">
        <v>7</v>
      </c>
      <c r="C538">
        <v>2018</v>
      </c>
      <c r="D538">
        <v>0.42265000000000003</v>
      </c>
      <c r="E538">
        <v>70287</v>
      </c>
      <c r="F538">
        <v>0.13200000000000001</v>
      </c>
      <c r="G538">
        <v>0.42200000000000004</v>
      </c>
      <c r="H538">
        <v>0.81100000000000005</v>
      </c>
      <c r="I538">
        <v>0.219</v>
      </c>
      <c r="J538">
        <v>0.254</v>
      </c>
      <c r="K538">
        <v>9.4E-2</v>
      </c>
      <c r="L538">
        <v>0.254</v>
      </c>
      <c r="M538">
        <f t="shared" si="70"/>
        <v>9.0000000000000011E-2</v>
      </c>
      <c r="N538">
        <f t="shared" si="71"/>
        <v>0.06</v>
      </c>
      <c r="O538">
        <v>8.8999999999999996E-2</v>
      </c>
    </row>
    <row r="539" spans="1:15">
      <c r="A539" s="1" t="s">
        <v>43</v>
      </c>
      <c r="B539" t="s">
        <v>3</v>
      </c>
      <c r="C539">
        <v>2018</v>
      </c>
      <c r="D539">
        <v>0.29980000000000001</v>
      </c>
      <c r="E539">
        <v>70287</v>
      </c>
      <c r="F539">
        <v>0.13200000000000001</v>
      </c>
      <c r="G539">
        <v>0.42200000000000004</v>
      </c>
      <c r="H539">
        <v>0.81100000000000005</v>
      </c>
      <c r="I539">
        <v>0.219</v>
      </c>
      <c r="J539">
        <v>0.254</v>
      </c>
      <c r="K539">
        <v>9.4E-2</v>
      </c>
      <c r="L539">
        <v>0.254</v>
      </c>
      <c r="M539">
        <f t="shared" si="70"/>
        <v>9.0000000000000011E-2</v>
      </c>
      <c r="N539">
        <f t="shared" si="71"/>
        <v>0.06</v>
      </c>
      <c r="O539">
        <v>8.8999999999999996E-2</v>
      </c>
    </row>
    <row r="540" spans="1:15">
      <c r="A540" s="1" t="s">
        <v>43</v>
      </c>
      <c r="B540" t="s">
        <v>4</v>
      </c>
      <c r="C540">
        <v>2018</v>
      </c>
      <c r="D540">
        <v>0.39129999999999998</v>
      </c>
      <c r="E540">
        <v>70287</v>
      </c>
      <c r="F540">
        <v>0.13200000000000001</v>
      </c>
      <c r="G540">
        <v>0.42200000000000004</v>
      </c>
      <c r="H540">
        <v>0.81100000000000005</v>
      </c>
      <c r="I540">
        <v>0.219</v>
      </c>
      <c r="J540">
        <v>0.254</v>
      </c>
      <c r="K540">
        <v>9.4E-2</v>
      </c>
      <c r="L540">
        <v>0.254</v>
      </c>
      <c r="M540">
        <f t="shared" si="70"/>
        <v>9.0000000000000011E-2</v>
      </c>
      <c r="N540">
        <f t="shared" si="71"/>
        <v>0.06</v>
      </c>
      <c r="O540">
        <v>8.8999999999999996E-2</v>
      </c>
    </row>
    <row r="541" spans="1:15">
      <c r="A541" s="1" t="s">
        <v>43</v>
      </c>
      <c r="B541" t="s">
        <v>5</v>
      </c>
      <c r="C541">
        <v>2018</v>
      </c>
      <c r="D541">
        <v>0.54820000000000002</v>
      </c>
      <c r="E541">
        <v>70287</v>
      </c>
      <c r="F541">
        <v>0.13200000000000001</v>
      </c>
      <c r="G541">
        <v>0.42200000000000004</v>
      </c>
      <c r="H541">
        <v>0.81100000000000005</v>
      </c>
      <c r="I541">
        <v>0.219</v>
      </c>
      <c r="J541">
        <v>0.254</v>
      </c>
      <c r="K541">
        <v>9.4E-2</v>
      </c>
      <c r="L541">
        <v>0.254</v>
      </c>
      <c r="M541">
        <f t="shared" si="70"/>
        <v>9.0000000000000011E-2</v>
      </c>
      <c r="N541">
        <f t="shared" si="71"/>
        <v>0.06</v>
      </c>
      <c r="O541">
        <v>8.8999999999999996E-2</v>
      </c>
    </row>
    <row r="542" spans="1:15">
      <c r="A542" s="1" t="s">
        <v>43</v>
      </c>
      <c r="B542" t="s">
        <v>8</v>
      </c>
      <c r="C542">
        <v>2018</v>
      </c>
      <c r="D542">
        <v>0.42859999999999998</v>
      </c>
      <c r="E542">
        <v>70287</v>
      </c>
      <c r="F542">
        <v>0.13200000000000001</v>
      </c>
      <c r="G542">
        <v>0.42200000000000004</v>
      </c>
      <c r="H542">
        <v>0.81100000000000005</v>
      </c>
      <c r="I542">
        <v>0.219</v>
      </c>
      <c r="J542">
        <v>0.254</v>
      </c>
      <c r="K542">
        <v>9.4E-2</v>
      </c>
      <c r="L542">
        <v>0.254</v>
      </c>
      <c r="M542">
        <f t="shared" si="70"/>
        <v>9.0000000000000011E-2</v>
      </c>
      <c r="N542">
        <f t="shared" si="71"/>
        <v>0.06</v>
      </c>
      <c r="O542">
        <v>8.8999999999999996E-2</v>
      </c>
    </row>
    <row r="543" spans="1:15">
      <c r="A543" s="1" t="s">
        <v>43</v>
      </c>
      <c r="B543" t="s">
        <v>8</v>
      </c>
      <c r="C543">
        <v>2019</v>
      </c>
      <c r="D543">
        <v>0.42459999999999998</v>
      </c>
      <c r="E543">
        <v>70287</v>
      </c>
      <c r="F543">
        <v>0.13200000000000001</v>
      </c>
      <c r="G543">
        <v>0.42200000000000004</v>
      </c>
      <c r="H543">
        <v>0.81100000000000005</v>
      </c>
      <c r="I543">
        <v>0.219</v>
      </c>
      <c r="J543">
        <v>0.254</v>
      </c>
      <c r="K543">
        <v>9.4E-2</v>
      </c>
      <c r="L543">
        <v>0.254</v>
      </c>
      <c r="M543">
        <f t="shared" si="70"/>
        <v>9.0000000000000011E-2</v>
      </c>
      <c r="N543">
        <f t="shared" si="71"/>
        <v>0.06</v>
      </c>
      <c r="O543">
        <v>8.8999999999999996E-2</v>
      </c>
    </row>
    <row r="544" spans="1:15">
      <c r="A544" s="1" t="s">
        <v>43</v>
      </c>
      <c r="B544" t="s">
        <v>3</v>
      </c>
      <c r="C544">
        <v>2019</v>
      </c>
      <c r="D544">
        <v>0.2863</v>
      </c>
      <c r="E544">
        <v>70287</v>
      </c>
      <c r="F544">
        <v>0.13200000000000001</v>
      </c>
      <c r="G544">
        <v>0.42200000000000004</v>
      </c>
      <c r="H544">
        <v>0.81100000000000005</v>
      </c>
      <c r="I544">
        <v>0.219</v>
      </c>
      <c r="J544">
        <v>0.254</v>
      </c>
      <c r="K544">
        <v>9.4E-2</v>
      </c>
      <c r="L544">
        <v>0.254</v>
      </c>
      <c r="M544">
        <f t="shared" si="70"/>
        <v>9.0000000000000011E-2</v>
      </c>
      <c r="N544">
        <f t="shared" si="71"/>
        <v>0.06</v>
      </c>
      <c r="O544">
        <v>8.8999999999999996E-2</v>
      </c>
    </row>
    <row r="545" spans="1:15">
      <c r="A545" s="1" t="s">
        <v>43</v>
      </c>
      <c r="B545" t="s">
        <v>4</v>
      </c>
      <c r="C545">
        <v>2019</v>
      </c>
      <c r="D545">
        <v>0.3861</v>
      </c>
      <c r="E545">
        <v>70287</v>
      </c>
      <c r="F545">
        <v>0.13200000000000001</v>
      </c>
      <c r="G545">
        <v>0.42200000000000004</v>
      </c>
      <c r="H545">
        <v>0.81100000000000005</v>
      </c>
      <c r="I545">
        <v>0.219</v>
      </c>
      <c r="J545">
        <v>0.254</v>
      </c>
      <c r="K545">
        <v>9.4E-2</v>
      </c>
      <c r="L545">
        <v>0.254</v>
      </c>
      <c r="M545">
        <f t="shared" si="70"/>
        <v>9.0000000000000011E-2</v>
      </c>
      <c r="N545">
        <f t="shared" si="71"/>
        <v>0.06</v>
      </c>
      <c r="O545">
        <v>8.8999999999999996E-2</v>
      </c>
    </row>
    <row r="546" spans="1:15">
      <c r="A546" s="1" t="s">
        <v>43</v>
      </c>
      <c r="B546" t="s">
        <v>5</v>
      </c>
      <c r="C546">
        <v>2019</v>
      </c>
      <c r="D546">
        <v>0.54569999999999996</v>
      </c>
      <c r="E546">
        <v>70287</v>
      </c>
      <c r="F546">
        <v>0.13200000000000001</v>
      </c>
      <c r="G546">
        <v>0.42200000000000004</v>
      </c>
      <c r="H546">
        <v>0.81100000000000005</v>
      </c>
      <c r="I546">
        <v>0.219</v>
      </c>
      <c r="J546">
        <v>0.254</v>
      </c>
      <c r="K546">
        <v>9.4E-2</v>
      </c>
      <c r="L546">
        <v>0.254</v>
      </c>
      <c r="M546">
        <f t="shared" si="70"/>
        <v>9.0000000000000011E-2</v>
      </c>
      <c r="N546">
        <f t="shared" si="71"/>
        <v>0.06</v>
      </c>
      <c r="O546">
        <v>8.8999999999999996E-2</v>
      </c>
    </row>
    <row r="547" spans="1:15">
      <c r="A547" s="1" t="s">
        <v>43</v>
      </c>
      <c r="B547" t="s">
        <v>7</v>
      </c>
      <c r="C547">
        <v>2019</v>
      </c>
      <c r="D547">
        <v>0.44490000000000002</v>
      </c>
      <c r="E547">
        <v>70287</v>
      </c>
      <c r="F547">
        <v>0.13200000000000001</v>
      </c>
      <c r="G547">
        <v>0.42200000000000004</v>
      </c>
      <c r="H547">
        <v>0.81100000000000005</v>
      </c>
      <c r="I547">
        <v>0.219</v>
      </c>
      <c r="J547">
        <v>0.254</v>
      </c>
      <c r="K547">
        <v>9.4E-2</v>
      </c>
      <c r="L547">
        <v>0.254</v>
      </c>
      <c r="M547">
        <f t="shared" si="70"/>
        <v>9.0000000000000011E-2</v>
      </c>
      <c r="N547">
        <f t="shared" si="71"/>
        <v>0.06</v>
      </c>
      <c r="O547">
        <v>8.8999999999999996E-2</v>
      </c>
    </row>
    <row r="548" spans="1:15">
      <c r="A548" s="1" t="s">
        <v>43</v>
      </c>
      <c r="B548" t="s">
        <v>6</v>
      </c>
      <c r="C548">
        <v>2019</v>
      </c>
      <c r="D548">
        <v>0.61743000000000003</v>
      </c>
      <c r="E548">
        <v>70287</v>
      </c>
      <c r="F548">
        <v>0.13200000000000001</v>
      </c>
      <c r="G548">
        <v>0.42200000000000004</v>
      </c>
      <c r="H548">
        <v>0.81100000000000005</v>
      </c>
      <c r="I548">
        <v>0.219</v>
      </c>
      <c r="J548">
        <v>0.254</v>
      </c>
      <c r="K548">
        <v>9.4E-2</v>
      </c>
      <c r="L548">
        <v>0.254</v>
      </c>
      <c r="M548">
        <f t="shared" si="70"/>
        <v>9.0000000000000011E-2</v>
      </c>
      <c r="N548">
        <f t="shared" si="71"/>
        <v>0.06</v>
      </c>
      <c r="O548">
        <v>8.8999999999999996E-2</v>
      </c>
    </row>
    <row r="549" spans="1:15" s="4" customFormat="1">
      <c r="A549" s="5" t="s">
        <v>44</v>
      </c>
      <c r="B549" s="4" t="s">
        <v>8</v>
      </c>
      <c r="C549" s="4">
        <v>2022</v>
      </c>
      <c r="D549" s="4">
        <v>0.49099999999999999</v>
      </c>
      <c r="E549" s="4">
        <v>88240</v>
      </c>
      <c r="F549" s="4">
        <v>0.107</v>
      </c>
      <c r="G549" s="4">
        <v>0.36700000000000005</v>
      </c>
      <c r="H549" s="4">
        <v>0.88300000000000001</v>
      </c>
      <c r="I549" s="4">
        <v>0.40300000000000002</v>
      </c>
      <c r="J549" s="4">
        <v>0.438</v>
      </c>
      <c r="K549" s="4">
        <v>5.6000000000000001E-2</v>
      </c>
      <c r="L549" s="4">
        <v>0.438</v>
      </c>
      <c r="M549" s="4">
        <f>0.129+0.006</f>
        <v>0.13500000000000001</v>
      </c>
      <c r="N549" s="4">
        <f>0.014+0.049</f>
        <v>6.3E-2</v>
      </c>
      <c r="O549" s="4">
        <v>8.2000000000000003E-2</v>
      </c>
    </row>
    <row r="550" spans="1:15" s="4" customFormat="1">
      <c r="A550" s="5" t="s">
        <v>44</v>
      </c>
      <c r="B550" s="4" t="s">
        <v>3</v>
      </c>
      <c r="C550" s="4">
        <v>2022</v>
      </c>
      <c r="D550" s="4">
        <v>0.35410000000000003</v>
      </c>
      <c r="E550" s="4">
        <v>88240</v>
      </c>
      <c r="F550" s="4">
        <v>0.107</v>
      </c>
      <c r="G550" s="4">
        <v>0.36700000000000005</v>
      </c>
      <c r="H550" s="4">
        <v>0.88300000000000001</v>
      </c>
      <c r="I550" s="4">
        <v>0.40300000000000002</v>
      </c>
      <c r="J550" s="4">
        <v>0.438</v>
      </c>
      <c r="K550" s="4">
        <v>5.6000000000000001E-2</v>
      </c>
      <c r="L550" s="4">
        <v>0.438</v>
      </c>
      <c r="M550" s="4">
        <f t="shared" ref="M550:M566" si="72">0.129+0.006</f>
        <v>0.13500000000000001</v>
      </c>
      <c r="N550" s="4">
        <f t="shared" ref="N550:N566" si="73">0.014+0.049</f>
        <v>6.3E-2</v>
      </c>
      <c r="O550" s="4">
        <v>8.2000000000000003E-2</v>
      </c>
    </row>
    <row r="551" spans="1:15" s="4" customFormat="1">
      <c r="A551" s="5" t="s">
        <v>44</v>
      </c>
      <c r="B551" s="4" t="s">
        <v>4</v>
      </c>
      <c r="C551" s="4">
        <v>2022</v>
      </c>
      <c r="D551" s="4">
        <v>0.34510000000000002</v>
      </c>
      <c r="E551" s="4">
        <v>88240</v>
      </c>
      <c r="F551" s="4">
        <v>0.107</v>
      </c>
      <c r="G551" s="4">
        <v>0.36700000000000005</v>
      </c>
      <c r="H551" s="4">
        <v>0.88300000000000001</v>
      </c>
      <c r="I551" s="4">
        <v>0.40300000000000002</v>
      </c>
      <c r="J551" s="4">
        <v>0.438</v>
      </c>
      <c r="K551" s="4">
        <v>5.6000000000000001E-2</v>
      </c>
      <c r="L551" s="4">
        <v>0.438</v>
      </c>
      <c r="M551" s="4">
        <f t="shared" si="72"/>
        <v>0.13500000000000001</v>
      </c>
      <c r="N551" s="4">
        <f t="shared" si="73"/>
        <v>6.3E-2</v>
      </c>
      <c r="O551" s="4">
        <v>8.2000000000000003E-2</v>
      </c>
    </row>
    <row r="552" spans="1:15" s="4" customFormat="1">
      <c r="A552" s="5" t="s">
        <v>44</v>
      </c>
      <c r="B552" s="4" t="s">
        <v>5</v>
      </c>
      <c r="C552" s="4">
        <v>2022</v>
      </c>
      <c r="D552" s="4">
        <v>0.64149999999999996</v>
      </c>
      <c r="E552" s="4">
        <v>88240</v>
      </c>
      <c r="F552" s="4">
        <v>0.107</v>
      </c>
      <c r="G552" s="4">
        <v>0.36700000000000005</v>
      </c>
      <c r="H552" s="4">
        <v>0.88300000000000001</v>
      </c>
      <c r="I552" s="4">
        <v>0.40300000000000002</v>
      </c>
      <c r="J552" s="4">
        <v>0.438</v>
      </c>
      <c r="K552" s="4">
        <v>5.6000000000000001E-2</v>
      </c>
      <c r="L552" s="4">
        <v>0.438</v>
      </c>
      <c r="M552" s="4">
        <f t="shared" si="72"/>
        <v>0.13500000000000001</v>
      </c>
      <c r="N552" s="4">
        <f t="shared" si="73"/>
        <v>6.3E-2</v>
      </c>
      <c r="O552" s="4">
        <v>8.2000000000000003E-2</v>
      </c>
    </row>
    <row r="553" spans="1:15" s="4" customFormat="1">
      <c r="A553" s="5" t="s">
        <v>44</v>
      </c>
      <c r="B553" s="4" t="s">
        <v>6</v>
      </c>
      <c r="C553" s="4">
        <v>2022</v>
      </c>
      <c r="D553" s="4">
        <v>0.60780000000000001</v>
      </c>
      <c r="E553" s="4">
        <v>88240</v>
      </c>
      <c r="F553" s="4">
        <v>0.107</v>
      </c>
      <c r="G553" s="4">
        <v>0.36700000000000005</v>
      </c>
      <c r="H553" s="4">
        <v>0.88300000000000001</v>
      </c>
      <c r="I553" s="4">
        <v>0.40300000000000002</v>
      </c>
      <c r="J553" s="4">
        <v>0.438</v>
      </c>
      <c r="K553" s="4">
        <v>5.6000000000000001E-2</v>
      </c>
      <c r="L553" s="4">
        <v>0.438</v>
      </c>
      <c r="M553" s="4">
        <f t="shared" si="72"/>
        <v>0.13500000000000001</v>
      </c>
      <c r="N553" s="4">
        <f t="shared" si="73"/>
        <v>6.3E-2</v>
      </c>
      <c r="O553" s="4">
        <v>8.2000000000000003E-2</v>
      </c>
    </row>
    <row r="554" spans="1:15" s="4" customFormat="1">
      <c r="A554" s="5" t="s">
        <v>44</v>
      </c>
      <c r="B554" s="4" t="s">
        <v>7</v>
      </c>
      <c r="C554" s="4">
        <v>2022</v>
      </c>
      <c r="D554" s="4">
        <v>0.45365</v>
      </c>
      <c r="E554" s="4">
        <v>88240</v>
      </c>
      <c r="F554" s="4">
        <v>0.107</v>
      </c>
      <c r="G554" s="4">
        <v>0.36700000000000005</v>
      </c>
      <c r="H554" s="4">
        <v>0.88300000000000001</v>
      </c>
      <c r="I554" s="4">
        <v>0.40300000000000002</v>
      </c>
      <c r="J554" s="4">
        <v>0.438</v>
      </c>
      <c r="K554" s="4">
        <v>5.6000000000000001E-2</v>
      </c>
      <c r="L554" s="4">
        <v>0.438</v>
      </c>
      <c r="M554" s="4">
        <f t="shared" si="72"/>
        <v>0.13500000000000001</v>
      </c>
      <c r="N554" s="4">
        <f t="shared" si="73"/>
        <v>6.3E-2</v>
      </c>
      <c r="O554" s="4">
        <v>8.2000000000000003E-2</v>
      </c>
    </row>
    <row r="555" spans="1:15" s="4" customFormat="1">
      <c r="A555" s="5" t="s">
        <v>44</v>
      </c>
      <c r="B555" s="4" t="s">
        <v>6</v>
      </c>
      <c r="C555" s="4">
        <v>2018</v>
      </c>
      <c r="D555" s="4">
        <v>0.65859999999999996</v>
      </c>
      <c r="E555" s="4">
        <v>88240</v>
      </c>
      <c r="F555" s="4">
        <v>0.107</v>
      </c>
      <c r="G555" s="4">
        <v>0.36700000000000005</v>
      </c>
      <c r="H555" s="4">
        <v>0.88300000000000001</v>
      </c>
      <c r="I555" s="4">
        <v>0.40300000000000002</v>
      </c>
      <c r="J555" s="4">
        <v>0.438</v>
      </c>
      <c r="K555" s="4">
        <v>5.6000000000000001E-2</v>
      </c>
      <c r="L555" s="4">
        <v>0.438</v>
      </c>
      <c r="M555" s="4">
        <f t="shared" si="72"/>
        <v>0.13500000000000001</v>
      </c>
      <c r="N555" s="4">
        <f t="shared" si="73"/>
        <v>6.3E-2</v>
      </c>
      <c r="O555" s="4">
        <v>8.2000000000000003E-2</v>
      </c>
    </row>
    <row r="556" spans="1:15" s="4" customFormat="1">
      <c r="A556" s="5" t="s">
        <v>44</v>
      </c>
      <c r="B556" s="4" t="s">
        <v>7</v>
      </c>
      <c r="C556" s="4">
        <v>2018</v>
      </c>
      <c r="D556" s="4">
        <v>0.51359999999999995</v>
      </c>
      <c r="E556" s="4">
        <v>88240</v>
      </c>
      <c r="F556" s="4">
        <v>0.107</v>
      </c>
      <c r="G556" s="4">
        <v>0.36700000000000005</v>
      </c>
      <c r="H556" s="4">
        <v>0.88300000000000001</v>
      </c>
      <c r="I556" s="4">
        <v>0.40300000000000002</v>
      </c>
      <c r="J556" s="4">
        <v>0.438</v>
      </c>
      <c r="K556" s="4">
        <v>5.6000000000000001E-2</v>
      </c>
      <c r="L556" s="4">
        <v>0.438</v>
      </c>
      <c r="M556" s="4">
        <f t="shared" si="72"/>
        <v>0.13500000000000001</v>
      </c>
      <c r="N556" s="4">
        <f t="shared" si="73"/>
        <v>6.3E-2</v>
      </c>
      <c r="O556" s="4">
        <v>8.2000000000000003E-2</v>
      </c>
    </row>
    <row r="557" spans="1:15" s="4" customFormat="1">
      <c r="A557" s="5" t="s">
        <v>44</v>
      </c>
      <c r="B557" s="4" t="s">
        <v>3</v>
      </c>
      <c r="C557" s="4">
        <v>2018</v>
      </c>
      <c r="D557" s="4">
        <v>0.40510000000000002</v>
      </c>
      <c r="E557" s="4">
        <v>88240</v>
      </c>
      <c r="F557" s="4">
        <v>0.107</v>
      </c>
      <c r="G557" s="4">
        <v>0.36700000000000005</v>
      </c>
      <c r="H557" s="4">
        <v>0.88300000000000001</v>
      </c>
      <c r="I557" s="4">
        <v>0.40300000000000002</v>
      </c>
      <c r="J557" s="4">
        <v>0.438</v>
      </c>
      <c r="K557" s="4">
        <v>5.6000000000000001E-2</v>
      </c>
      <c r="L557" s="4">
        <v>0.438</v>
      </c>
      <c r="M557" s="4">
        <f t="shared" si="72"/>
        <v>0.13500000000000001</v>
      </c>
      <c r="N557" s="4">
        <f t="shared" si="73"/>
        <v>6.3E-2</v>
      </c>
      <c r="O557" s="4">
        <v>8.2000000000000003E-2</v>
      </c>
    </row>
    <row r="558" spans="1:15" s="4" customFormat="1">
      <c r="A558" s="5" t="s">
        <v>44</v>
      </c>
      <c r="B558" s="4" t="s">
        <v>4</v>
      </c>
      <c r="C558" s="4">
        <v>2018</v>
      </c>
      <c r="D558" s="4">
        <v>0.4194</v>
      </c>
      <c r="E558" s="4">
        <v>88240</v>
      </c>
      <c r="F558" s="4">
        <v>0.107</v>
      </c>
      <c r="G558" s="4">
        <v>0.36700000000000005</v>
      </c>
      <c r="H558" s="4">
        <v>0.88300000000000001</v>
      </c>
      <c r="I558" s="4">
        <v>0.40300000000000002</v>
      </c>
      <c r="J558" s="4">
        <v>0.438</v>
      </c>
      <c r="K558" s="4">
        <v>5.6000000000000001E-2</v>
      </c>
      <c r="L558" s="4">
        <v>0.438</v>
      </c>
      <c r="M558" s="4">
        <f t="shared" si="72"/>
        <v>0.13500000000000001</v>
      </c>
      <c r="N558" s="4">
        <f t="shared" si="73"/>
        <v>6.3E-2</v>
      </c>
      <c r="O558" s="4">
        <v>8.2000000000000003E-2</v>
      </c>
    </row>
    <row r="559" spans="1:15" s="4" customFormat="1">
      <c r="A559" s="5" t="s">
        <v>44</v>
      </c>
      <c r="B559" s="4" t="s">
        <v>5</v>
      </c>
      <c r="C559" s="4">
        <v>2018</v>
      </c>
      <c r="D559" s="4">
        <v>0.68200000000000005</v>
      </c>
      <c r="E559" s="4">
        <v>88240</v>
      </c>
      <c r="F559" s="4">
        <v>0.107</v>
      </c>
      <c r="G559" s="4">
        <v>0.36700000000000005</v>
      </c>
      <c r="H559" s="4">
        <v>0.88300000000000001</v>
      </c>
      <c r="I559" s="4">
        <v>0.40300000000000002</v>
      </c>
      <c r="J559" s="4">
        <v>0.438</v>
      </c>
      <c r="K559" s="4">
        <v>5.6000000000000001E-2</v>
      </c>
      <c r="L559" s="4">
        <v>0.438</v>
      </c>
      <c r="M559" s="4">
        <f t="shared" si="72"/>
        <v>0.13500000000000001</v>
      </c>
      <c r="N559" s="4">
        <f t="shared" si="73"/>
        <v>6.3E-2</v>
      </c>
      <c r="O559" s="4">
        <v>8.2000000000000003E-2</v>
      </c>
    </row>
    <row r="560" spans="1:15" s="4" customFormat="1">
      <c r="A560" s="5" t="s">
        <v>44</v>
      </c>
      <c r="B560" s="4" t="s">
        <v>8</v>
      </c>
      <c r="C560" s="4">
        <v>2018</v>
      </c>
      <c r="D560" s="4">
        <v>0.54669999999999996</v>
      </c>
      <c r="E560" s="4">
        <v>88240</v>
      </c>
      <c r="F560" s="4">
        <v>0.107</v>
      </c>
      <c r="G560" s="4">
        <v>0.36700000000000005</v>
      </c>
      <c r="H560" s="4">
        <v>0.88300000000000001</v>
      </c>
      <c r="I560" s="4">
        <v>0.40300000000000002</v>
      </c>
      <c r="J560" s="4">
        <v>0.438</v>
      </c>
      <c r="K560" s="4">
        <v>5.6000000000000001E-2</v>
      </c>
      <c r="L560" s="4">
        <v>0.438</v>
      </c>
      <c r="M560" s="4">
        <f t="shared" si="72"/>
        <v>0.13500000000000001</v>
      </c>
      <c r="N560" s="4">
        <f t="shared" si="73"/>
        <v>6.3E-2</v>
      </c>
      <c r="O560" s="4">
        <v>8.2000000000000003E-2</v>
      </c>
    </row>
    <row r="561" spans="1:15" s="4" customFormat="1">
      <c r="A561" s="5" t="s">
        <v>44</v>
      </c>
      <c r="B561" s="4" t="s">
        <v>8</v>
      </c>
      <c r="C561" s="4">
        <v>2019</v>
      </c>
      <c r="D561" s="4">
        <v>0.54820000000000002</v>
      </c>
      <c r="E561" s="4">
        <v>88240</v>
      </c>
      <c r="F561" s="4">
        <v>0.107</v>
      </c>
      <c r="G561" s="4">
        <v>0.36700000000000005</v>
      </c>
      <c r="H561" s="4">
        <v>0.88300000000000001</v>
      </c>
      <c r="I561" s="4">
        <v>0.40300000000000002</v>
      </c>
      <c r="J561" s="4">
        <v>0.438</v>
      </c>
      <c r="K561" s="4">
        <v>5.6000000000000001E-2</v>
      </c>
      <c r="L561" s="4">
        <v>0.438</v>
      </c>
      <c r="M561" s="4">
        <f t="shared" si="72"/>
        <v>0.13500000000000001</v>
      </c>
      <c r="N561" s="4">
        <f t="shared" si="73"/>
        <v>6.3E-2</v>
      </c>
      <c r="O561" s="4">
        <v>8.2000000000000003E-2</v>
      </c>
    </row>
    <row r="562" spans="1:15" s="4" customFormat="1">
      <c r="A562" s="5" t="s">
        <v>44</v>
      </c>
      <c r="B562" s="4" t="s">
        <v>3</v>
      </c>
      <c r="C562" s="4">
        <v>2019</v>
      </c>
      <c r="D562" s="4">
        <v>0.38840000000000002</v>
      </c>
      <c r="E562" s="4">
        <v>88240</v>
      </c>
      <c r="F562" s="4">
        <v>0.107</v>
      </c>
      <c r="G562" s="4">
        <v>0.36700000000000005</v>
      </c>
      <c r="H562" s="4">
        <v>0.88300000000000001</v>
      </c>
      <c r="I562" s="4">
        <v>0.40300000000000002</v>
      </c>
      <c r="J562" s="4">
        <v>0.438</v>
      </c>
      <c r="K562" s="4">
        <v>5.6000000000000001E-2</v>
      </c>
      <c r="L562" s="4">
        <v>0.438</v>
      </c>
      <c r="M562" s="4">
        <f t="shared" si="72"/>
        <v>0.13500000000000001</v>
      </c>
      <c r="N562" s="4">
        <f t="shared" si="73"/>
        <v>6.3E-2</v>
      </c>
      <c r="O562" s="4">
        <v>8.2000000000000003E-2</v>
      </c>
    </row>
    <row r="563" spans="1:15" s="4" customFormat="1">
      <c r="A563" s="5" t="s">
        <v>44</v>
      </c>
      <c r="B563" s="4" t="s">
        <v>4</v>
      </c>
      <c r="C563" s="4">
        <v>2019</v>
      </c>
      <c r="D563" s="4">
        <v>0.42830000000000001</v>
      </c>
      <c r="E563" s="4">
        <v>88240</v>
      </c>
      <c r="F563" s="4">
        <v>0.107</v>
      </c>
      <c r="G563" s="4">
        <v>0.36700000000000005</v>
      </c>
      <c r="H563" s="4">
        <v>0.88300000000000001</v>
      </c>
      <c r="I563" s="4">
        <v>0.40300000000000002</v>
      </c>
      <c r="J563" s="4">
        <v>0.438</v>
      </c>
      <c r="K563" s="4">
        <v>5.6000000000000001E-2</v>
      </c>
      <c r="L563" s="4">
        <v>0.438</v>
      </c>
      <c r="M563" s="4">
        <f t="shared" si="72"/>
        <v>0.13500000000000001</v>
      </c>
      <c r="N563" s="4">
        <f t="shared" si="73"/>
        <v>6.3E-2</v>
      </c>
      <c r="O563" s="4">
        <v>8.2000000000000003E-2</v>
      </c>
    </row>
    <row r="564" spans="1:15" s="4" customFormat="1">
      <c r="A564" s="5" t="s">
        <v>44</v>
      </c>
      <c r="B564" s="4" t="s">
        <v>5</v>
      </c>
      <c r="C564" s="4">
        <v>2019</v>
      </c>
      <c r="D564" s="4">
        <v>0.67220000000000002</v>
      </c>
      <c r="E564" s="4">
        <v>88240</v>
      </c>
      <c r="F564" s="4">
        <v>0.107</v>
      </c>
      <c r="G564" s="4">
        <v>0.36700000000000005</v>
      </c>
      <c r="H564" s="4">
        <v>0.88300000000000001</v>
      </c>
      <c r="I564" s="4">
        <v>0.40300000000000002</v>
      </c>
      <c r="J564" s="4">
        <v>0.438</v>
      </c>
      <c r="K564" s="4">
        <v>5.6000000000000001E-2</v>
      </c>
      <c r="L564" s="4">
        <v>0.438</v>
      </c>
      <c r="M564" s="4">
        <f t="shared" si="72"/>
        <v>0.13500000000000001</v>
      </c>
      <c r="N564" s="4">
        <f t="shared" si="73"/>
        <v>6.3E-2</v>
      </c>
      <c r="O564" s="4">
        <v>8.2000000000000003E-2</v>
      </c>
    </row>
    <row r="565" spans="1:15" s="4" customFormat="1">
      <c r="A565" s="5" t="s">
        <v>44</v>
      </c>
      <c r="B565" s="4" t="s">
        <v>7</v>
      </c>
      <c r="C565" s="4">
        <v>2019</v>
      </c>
      <c r="D565" s="4">
        <v>0.53844999999999998</v>
      </c>
      <c r="E565" s="4">
        <v>88240</v>
      </c>
      <c r="F565" s="4">
        <v>0.107</v>
      </c>
      <c r="G565" s="4">
        <v>0.36700000000000005</v>
      </c>
      <c r="H565" s="4">
        <v>0.88300000000000001</v>
      </c>
      <c r="I565" s="4">
        <v>0.40300000000000002</v>
      </c>
      <c r="J565" s="4">
        <v>0.438</v>
      </c>
      <c r="K565" s="4">
        <v>5.6000000000000001E-2</v>
      </c>
      <c r="L565" s="4">
        <v>0.438</v>
      </c>
      <c r="M565" s="4">
        <f t="shared" si="72"/>
        <v>0.13500000000000001</v>
      </c>
      <c r="N565" s="4">
        <f t="shared" si="73"/>
        <v>6.3E-2</v>
      </c>
      <c r="O565" s="4">
        <v>8.2000000000000003E-2</v>
      </c>
    </row>
    <row r="566" spans="1:15" s="4" customFormat="1">
      <c r="A566" s="5" t="s">
        <v>44</v>
      </c>
      <c r="B566" s="4" t="s">
        <v>6</v>
      </c>
      <c r="C566" s="4">
        <v>2019</v>
      </c>
      <c r="D566" s="4">
        <v>0.66837000000000002</v>
      </c>
      <c r="E566" s="4">
        <v>88240</v>
      </c>
      <c r="F566" s="4">
        <v>0.107</v>
      </c>
      <c r="G566" s="4">
        <v>0.36700000000000005</v>
      </c>
      <c r="H566" s="4">
        <v>0.88300000000000001</v>
      </c>
      <c r="I566" s="4">
        <v>0.40300000000000002</v>
      </c>
      <c r="J566" s="4">
        <v>0.438</v>
      </c>
      <c r="K566" s="4">
        <v>5.6000000000000001E-2</v>
      </c>
      <c r="L566" s="4">
        <v>0.438</v>
      </c>
      <c r="M566" s="4">
        <f t="shared" si="72"/>
        <v>0.13500000000000001</v>
      </c>
      <c r="N566" s="4">
        <f t="shared" si="73"/>
        <v>6.3E-2</v>
      </c>
      <c r="O566" s="4">
        <v>8.2000000000000003E-2</v>
      </c>
    </row>
    <row r="567" spans="1:15">
      <c r="A567" s="1" t="s">
        <v>45</v>
      </c>
      <c r="B567" t="s">
        <v>8</v>
      </c>
      <c r="C567">
        <v>2022</v>
      </c>
      <c r="D567">
        <v>0.51749999999999996</v>
      </c>
      <c r="E567">
        <v>126187</v>
      </c>
      <c r="F567">
        <v>0.114</v>
      </c>
      <c r="G567">
        <v>0.42700000000000005</v>
      </c>
      <c r="H567">
        <v>0.88800000000000001</v>
      </c>
      <c r="I567">
        <v>0.59499999999999997</v>
      </c>
      <c r="J567">
        <v>0.38200000000000001</v>
      </c>
      <c r="K567">
        <v>5.7000000000000002E-2</v>
      </c>
      <c r="L567">
        <v>0.157</v>
      </c>
      <c r="M567">
        <f>0.372+0.005</f>
        <v>0.377</v>
      </c>
      <c r="N567">
        <f>0.048+0.008</f>
        <v>5.6000000000000001E-2</v>
      </c>
      <c r="O567">
        <v>4.9000000000000002E-2</v>
      </c>
    </row>
    <row r="568" spans="1:15">
      <c r="A568" s="1" t="s">
        <v>45</v>
      </c>
      <c r="B568" t="s">
        <v>3</v>
      </c>
      <c r="C568">
        <v>2022</v>
      </c>
      <c r="D568">
        <v>0.1638</v>
      </c>
      <c r="E568">
        <v>126187</v>
      </c>
      <c r="F568">
        <v>0.114</v>
      </c>
      <c r="G568">
        <v>0.42700000000000005</v>
      </c>
      <c r="H568">
        <v>0.88800000000000001</v>
      </c>
      <c r="I568">
        <v>0.59499999999999997</v>
      </c>
      <c r="J568">
        <v>0.38200000000000001</v>
      </c>
      <c r="K568">
        <v>5.7000000000000002E-2</v>
      </c>
      <c r="L568">
        <v>0.157</v>
      </c>
      <c r="M568">
        <f t="shared" ref="M568:M584" si="74">0.372+0.005</f>
        <v>0.377</v>
      </c>
      <c r="N568">
        <f t="shared" ref="N568:N584" si="75">0.048+0.008</f>
        <v>5.6000000000000001E-2</v>
      </c>
      <c r="O568">
        <v>4.9000000000000002E-2</v>
      </c>
    </row>
    <row r="569" spans="1:15">
      <c r="A569" s="1" t="s">
        <v>45</v>
      </c>
      <c r="B569" t="s">
        <v>4</v>
      </c>
      <c r="C569">
        <v>2022</v>
      </c>
      <c r="D569">
        <v>0.28610000000000002</v>
      </c>
      <c r="E569">
        <v>126187</v>
      </c>
      <c r="F569">
        <v>0.114</v>
      </c>
      <c r="G569">
        <v>0.42700000000000005</v>
      </c>
      <c r="H569">
        <v>0.88800000000000001</v>
      </c>
      <c r="I569">
        <v>0.59499999999999997</v>
      </c>
      <c r="J569">
        <v>0.38200000000000001</v>
      </c>
      <c r="K569">
        <v>5.7000000000000002E-2</v>
      </c>
      <c r="L569">
        <v>0.157</v>
      </c>
      <c r="M569">
        <f t="shared" si="74"/>
        <v>0.377</v>
      </c>
      <c r="N569">
        <f t="shared" si="75"/>
        <v>5.6000000000000001E-2</v>
      </c>
      <c r="O569">
        <v>4.9000000000000002E-2</v>
      </c>
    </row>
    <row r="570" spans="1:15">
      <c r="A570" s="1" t="s">
        <v>45</v>
      </c>
      <c r="B570" t="s">
        <v>5</v>
      </c>
      <c r="C570">
        <v>2022</v>
      </c>
      <c r="D570">
        <v>0.73629999999999995</v>
      </c>
      <c r="E570">
        <v>126187</v>
      </c>
      <c r="F570">
        <v>0.114</v>
      </c>
      <c r="G570">
        <v>0.42700000000000005</v>
      </c>
      <c r="H570">
        <v>0.88800000000000001</v>
      </c>
      <c r="I570">
        <v>0.59499999999999997</v>
      </c>
      <c r="J570">
        <v>0.38200000000000001</v>
      </c>
      <c r="K570">
        <v>5.7000000000000002E-2</v>
      </c>
      <c r="L570">
        <v>0.157</v>
      </c>
      <c r="M570">
        <f t="shared" si="74"/>
        <v>0.377</v>
      </c>
      <c r="N570">
        <f t="shared" si="75"/>
        <v>5.6000000000000001E-2</v>
      </c>
      <c r="O570">
        <v>4.9000000000000002E-2</v>
      </c>
    </row>
    <row r="571" spans="1:15">
      <c r="A571" s="1" t="s">
        <v>45</v>
      </c>
      <c r="B571" t="s">
        <v>6</v>
      </c>
      <c r="C571">
        <v>2022</v>
      </c>
      <c r="D571">
        <v>0.47487000000000001</v>
      </c>
      <c r="E571">
        <v>126187</v>
      </c>
      <c r="F571">
        <v>0.114</v>
      </c>
      <c r="G571">
        <v>0.42700000000000005</v>
      </c>
      <c r="H571">
        <v>0.88800000000000001</v>
      </c>
      <c r="I571">
        <v>0.59499999999999997</v>
      </c>
      <c r="J571">
        <v>0.38200000000000001</v>
      </c>
      <c r="K571">
        <v>5.7000000000000002E-2</v>
      </c>
      <c r="L571">
        <v>0.157</v>
      </c>
      <c r="M571">
        <f t="shared" si="74"/>
        <v>0.377</v>
      </c>
      <c r="N571">
        <f t="shared" si="75"/>
        <v>5.6000000000000001E-2</v>
      </c>
      <c r="O571">
        <v>4.9000000000000002E-2</v>
      </c>
    </row>
    <row r="572" spans="1:15">
      <c r="A572" s="1" t="s">
        <v>45</v>
      </c>
      <c r="B572" t="s">
        <v>7</v>
      </c>
      <c r="C572">
        <v>2022</v>
      </c>
      <c r="D572">
        <v>0.59330000000000005</v>
      </c>
      <c r="E572">
        <v>126187</v>
      </c>
      <c r="F572">
        <v>0.114</v>
      </c>
      <c r="G572">
        <v>0.42700000000000005</v>
      </c>
      <c r="H572">
        <v>0.88800000000000001</v>
      </c>
      <c r="I572">
        <v>0.59499999999999997</v>
      </c>
      <c r="J572">
        <v>0.38200000000000001</v>
      </c>
      <c r="K572">
        <v>5.7000000000000002E-2</v>
      </c>
      <c r="L572">
        <v>0.157</v>
      </c>
      <c r="M572">
        <f t="shared" si="74"/>
        <v>0.377</v>
      </c>
      <c r="N572">
        <f t="shared" si="75"/>
        <v>5.6000000000000001E-2</v>
      </c>
      <c r="O572">
        <v>4.9000000000000002E-2</v>
      </c>
    </row>
    <row r="573" spans="1:15">
      <c r="A573" s="1" t="s">
        <v>45</v>
      </c>
      <c r="B573" t="s">
        <v>6</v>
      </c>
      <c r="C573">
        <v>2018</v>
      </c>
      <c r="D573">
        <v>0.47282999999999997</v>
      </c>
      <c r="E573">
        <v>126187</v>
      </c>
      <c r="F573">
        <v>0.114</v>
      </c>
      <c r="G573">
        <v>0.42700000000000005</v>
      </c>
      <c r="H573">
        <v>0.88800000000000001</v>
      </c>
      <c r="I573">
        <v>0.59499999999999997</v>
      </c>
      <c r="J573">
        <v>0.38200000000000001</v>
      </c>
      <c r="K573">
        <v>5.7000000000000002E-2</v>
      </c>
      <c r="L573">
        <v>0.157</v>
      </c>
      <c r="M573">
        <f t="shared" si="74"/>
        <v>0.377</v>
      </c>
      <c r="N573">
        <f t="shared" si="75"/>
        <v>5.6000000000000001E-2</v>
      </c>
      <c r="O573">
        <v>4.9000000000000002E-2</v>
      </c>
    </row>
    <row r="574" spans="1:15">
      <c r="A574" s="1" t="s">
        <v>45</v>
      </c>
      <c r="B574" t="s">
        <v>7</v>
      </c>
      <c r="C574">
        <v>2018</v>
      </c>
      <c r="D574">
        <v>0.48</v>
      </c>
      <c r="E574">
        <v>126187</v>
      </c>
      <c r="F574">
        <v>0.114</v>
      </c>
      <c r="G574">
        <v>0.42700000000000005</v>
      </c>
      <c r="H574">
        <v>0.88800000000000001</v>
      </c>
      <c r="I574">
        <v>0.59499999999999997</v>
      </c>
      <c r="J574">
        <v>0.38200000000000001</v>
      </c>
      <c r="K574">
        <v>5.7000000000000002E-2</v>
      </c>
      <c r="L574">
        <v>0.157</v>
      </c>
      <c r="M574">
        <f t="shared" si="74"/>
        <v>0.377</v>
      </c>
      <c r="N574">
        <f t="shared" si="75"/>
        <v>5.6000000000000001E-2</v>
      </c>
      <c r="O574">
        <v>4.9000000000000002E-2</v>
      </c>
    </row>
    <row r="575" spans="1:15">
      <c r="A575" s="1" t="s">
        <v>45</v>
      </c>
      <c r="B575" t="s">
        <v>3</v>
      </c>
      <c r="C575">
        <v>2018</v>
      </c>
      <c r="D575">
        <v>0.21729999999999999</v>
      </c>
      <c r="E575">
        <v>126187</v>
      </c>
      <c r="F575">
        <v>0.114</v>
      </c>
      <c r="G575">
        <v>0.42700000000000005</v>
      </c>
      <c r="H575">
        <v>0.88800000000000001</v>
      </c>
      <c r="I575">
        <v>0.59499999999999997</v>
      </c>
      <c r="J575">
        <v>0.38200000000000001</v>
      </c>
      <c r="K575">
        <v>5.7000000000000002E-2</v>
      </c>
      <c r="L575">
        <v>0.157</v>
      </c>
      <c r="M575">
        <f t="shared" si="74"/>
        <v>0.377</v>
      </c>
      <c r="N575">
        <f t="shared" si="75"/>
        <v>5.6000000000000001E-2</v>
      </c>
      <c r="O575">
        <v>4.9000000000000002E-2</v>
      </c>
    </row>
    <row r="576" spans="1:15">
      <c r="A576" s="1" t="s">
        <v>45</v>
      </c>
      <c r="B576" t="s">
        <v>4</v>
      </c>
      <c r="C576">
        <v>2018</v>
      </c>
      <c r="D576">
        <v>0.31</v>
      </c>
      <c r="E576">
        <v>126187</v>
      </c>
      <c r="F576">
        <v>0.114</v>
      </c>
      <c r="G576">
        <v>0.42700000000000005</v>
      </c>
      <c r="H576">
        <v>0.88800000000000001</v>
      </c>
      <c r="I576">
        <v>0.59499999999999997</v>
      </c>
      <c r="J576">
        <v>0.38200000000000001</v>
      </c>
      <c r="K576">
        <v>5.7000000000000002E-2</v>
      </c>
      <c r="L576">
        <v>0.157</v>
      </c>
      <c r="M576">
        <f t="shared" si="74"/>
        <v>0.377</v>
      </c>
      <c r="N576">
        <f t="shared" si="75"/>
        <v>5.6000000000000001E-2</v>
      </c>
      <c r="O576">
        <v>4.9000000000000002E-2</v>
      </c>
    </row>
    <row r="577" spans="1:15">
      <c r="A577" s="1" t="s">
        <v>45</v>
      </c>
      <c r="B577" t="s">
        <v>5</v>
      </c>
      <c r="C577">
        <v>2018</v>
      </c>
      <c r="D577">
        <v>0.74409999999999998</v>
      </c>
      <c r="E577">
        <v>126187</v>
      </c>
      <c r="F577">
        <v>0.114</v>
      </c>
      <c r="G577">
        <v>0.42700000000000005</v>
      </c>
      <c r="H577">
        <v>0.88800000000000001</v>
      </c>
      <c r="I577">
        <v>0.59499999999999997</v>
      </c>
      <c r="J577">
        <v>0.38200000000000001</v>
      </c>
      <c r="K577">
        <v>5.7000000000000002E-2</v>
      </c>
      <c r="L577">
        <v>0.157</v>
      </c>
      <c r="M577">
        <f t="shared" si="74"/>
        <v>0.377</v>
      </c>
      <c r="N577">
        <f t="shared" si="75"/>
        <v>5.6000000000000001E-2</v>
      </c>
      <c r="O577">
        <v>4.9000000000000002E-2</v>
      </c>
    </row>
    <row r="578" spans="1:15">
      <c r="A578" s="1" t="s">
        <v>45</v>
      </c>
      <c r="B578" t="s">
        <v>8</v>
      </c>
      <c r="C578">
        <v>2018</v>
      </c>
      <c r="D578">
        <v>0.52569999999999995</v>
      </c>
      <c r="E578">
        <v>126187</v>
      </c>
      <c r="F578">
        <v>0.114</v>
      </c>
      <c r="G578">
        <v>0.42700000000000005</v>
      </c>
      <c r="H578">
        <v>0.88800000000000001</v>
      </c>
      <c r="I578">
        <v>0.59499999999999997</v>
      </c>
      <c r="J578">
        <v>0.38200000000000001</v>
      </c>
      <c r="K578">
        <v>5.7000000000000002E-2</v>
      </c>
      <c r="L578">
        <v>0.157</v>
      </c>
      <c r="M578">
        <f t="shared" si="74"/>
        <v>0.377</v>
      </c>
      <c r="N578">
        <f t="shared" si="75"/>
        <v>5.6000000000000001E-2</v>
      </c>
      <c r="O578">
        <v>4.9000000000000002E-2</v>
      </c>
    </row>
    <row r="579" spans="1:15">
      <c r="A579" s="1" t="s">
        <v>45</v>
      </c>
      <c r="B579" t="s">
        <v>8</v>
      </c>
      <c r="C579">
        <v>2019</v>
      </c>
      <c r="D579">
        <v>0.52210000000000001</v>
      </c>
      <c r="E579">
        <v>126187</v>
      </c>
      <c r="F579">
        <v>0.114</v>
      </c>
      <c r="G579">
        <v>0.42700000000000005</v>
      </c>
      <c r="H579">
        <v>0.88800000000000001</v>
      </c>
      <c r="I579">
        <v>0.59499999999999997</v>
      </c>
      <c r="J579">
        <v>0.38200000000000001</v>
      </c>
      <c r="K579">
        <v>5.7000000000000002E-2</v>
      </c>
      <c r="L579">
        <v>0.157</v>
      </c>
      <c r="M579">
        <f t="shared" si="74"/>
        <v>0.377</v>
      </c>
      <c r="N579">
        <f t="shared" si="75"/>
        <v>5.6000000000000001E-2</v>
      </c>
      <c r="O579">
        <v>4.9000000000000002E-2</v>
      </c>
    </row>
    <row r="580" spans="1:15">
      <c r="A580" s="1" t="s">
        <v>45</v>
      </c>
      <c r="B580" t="s">
        <v>3</v>
      </c>
      <c r="C580">
        <v>2019</v>
      </c>
      <c r="D580">
        <v>0.20619999999999999</v>
      </c>
      <c r="E580">
        <v>126187</v>
      </c>
      <c r="F580">
        <v>0.114</v>
      </c>
      <c r="G580">
        <v>0.42700000000000005</v>
      </c>
      <c r="H580">
        <v>0.88800000000000001</v>
      </c>
      <c r="I580">
        <v>0.59499999999999997</v>
      </c>
      <c r="J580">
        <v>0.38200000000000001</v>
      </c>
      <c r="K580">
        <v>5.7000000000000002E-2</v>
      </c>
      <c r="L580">
        <v>0.157</v>
      </c>
      <c r="M580">
        <f t="shared" si="74"/>
        <v>0.377</v>
      </c>
      <c r="N580">
        <f t="shared" si="75"/>
        <v>5.6000000000000001E-2</v>
      </c>
      <c r="O580">
        <v>4.9000000000000002E-2</v>
      </c>
    </row>
    <row r="581" spans="1:15">
      <c r="A581" s="1" t="s">
        <v>45</v>
      </c>
      <c r="B581" t="s">
        <v>4</v>
      </c>
      <c r="C581">
        <v>2019</v>
      </c>
      <c r="D581">
        <v>0.2969</v>
      </c>
      <c r="E581">
        <v>126187</v>
      </c>
      <c r="F581">
        <v>0.114</v>
      </c>
      <c r="G581">
        <v>0.42700000000000005</v>
      </c>
      <c r="H581">
        <v>0.88800000000000001</v>
      </c>
      <c r="I581">
        <v>0.59499999999999997</v>
      </c>
      <c r="J581">
        <v>0.38200000000000001</v>
      </c>
      <c r="K581">
        <v>5.7000000000000002E-2</v>
      </c>
      <c r="L581">
        <v>0.157</v>
      </c>
      <c r="M581">
        <f t="shared" si="74"/>
        <v>0.377</v>
      </c>
      <c r="N581">
        <f t="shared" si="75"/>
        <v>5.6000000000000001E-2</v>
      </c>
      <c r="O581">
        <v>4.9000000000000002E-2</v>
      </c>
    </row>
    <row r="582" spans="1:15">
      <c r="A582" s="1" t="s">
        <v>45</v>
      </c>
      <c r="B582" t="s">
        <v>5</v>
      </c>
      <c r="C582">
        <v>2019</v>
      </c>
      <c r="D582">
        <v>0.76100000000000001</v>
      </c>
      <c r="E582">
        <v>126187</v>
      </c>
      <c r="F582">
        <v>0.114</v>
      </c>
      <c r="G582">
        <v>0.42700000000000005</v>
      </c>
      <c r="H582">
        <v>0.88800000000000001</v>
      </c>
      <c r="I582">
        <v>0.59499999999999997</v>
      </c>
      <c r="J582">
        <v>0.38200000000000001</v>
      </c>
      <c r="K582">
        <v>5.7000000000000002E-2</v>
      </c>
      <c r="L582">
        <v>0.157</v>
      </c>
      <c r="M582">
        <f t="shared" si="74"/>
        <v>0.377</v>
      </c>
      <c r="N582">
        <f t="shared" si="75"/>
        <v>5.6000000000000001E-2</v>
      </c>
      <c r="O582">
        <v>4.9000000000000002E-2</v>
      </c>
    </row>
    <row r="583" spans="1:15">
      <c r="A583" s="1" t="s">
        <v>45</v>
      </c>
      <c r="B583" t="s">
        <v>7</v>
      </c>
      <c r="C583">
        <v>2019</v>
      </c>
      <c r="D583">
        <v>0.6744</v>
      </c>
      <c r="E583">
        <v>126187</v>
      </c>
      <c r="F583">
        <v>0.114</v>
      </c>
      <c r="G583">
        <v>0.42700000000000005</v>
      </c>
      <c r="H583">
        <v>0.88800000000000001</v>
      </c>
      <c r="I583">
        <v>0.59499999999999997</v>
      </c>
      <c r="J583">
        <v>0.38200000000000001</v>
      </c>
      <c r="K583">
        <v>5.7000000000000002E-2</v>
      </c>
      <c r="L583">
        <v>0.157</v>
      </c>
      <c r="M583">
        <f t="shared" si="74"/>
        <v>0.377</v>
      </c>
      <c r="N583">
        <f t="shared" si="75"/>
        <v>5.6000000000000001E-2</v>
      </c>
      <c r="O583">
        <v>4.9000000000000002E-2</v>
      </c>
    </row>
    <row r="584" spans="1:15">
      <c r="A584" s="1" t="s">
        <v>45</v>
      </c>
      <c r="B584" t="s">
        <v>6</v>
      </c>
      <c r="C584">
        <v>2019</v>
      </c>
      <c r="D584">
        <v>0.434</v>
      </c>
      <c r="E584">
        <v>126187</v>
      </c>
      <c r="F584">
        <v>0.114</v>
      </c>
      <c r="G584">
        <v>0.42700000000000005</v>
      </c>
      <c r="H584">
        <v>0.88800000000000001</v>
      </c>
      <c r="I584">
        <v>0.59499999999999997</v>
      </c>
      <c r="J584">
        <v>0.38200000000000001</v>
      </c>
      <c r="K584">
        <v>5.7000000000000002E-2</v>
      </c>
      <c r="L584">
        <v>0.157</v>
      </c>
      <c r="M584">
        <f t="shared" si="74"/>
        <v>0.377</v>
      </c>
      <c r="N584">
        <f t="shared" si="75"/>
        <v>5.6000000000000001E-2</v>
      </c>
      <c r="O584">
        <v>4.9000000000000002E-2</v>
      </c>
    </row>
    <row r="585" spans="1:15" s="4" customFormat="1">
      <c r="A585" s="5" t="s">
        <v>46</v>
      </c>
      <c r="B585" s="4" t="s">
        <v>8</v>
      </c>
      <c r="C585" s="4">
        <v>2022</v>
      </c>
      <c r="D585" s="4">
        <v>0.32129999999999997</v>
      </c>
      <c r="E585" s="4">
        <v>74962</v>
      </c>
      <c r="F585" s="4">
        <v>0.12300000000000001</v>
      </c>
      <c r="G585" s="4">
        <v>0.40799999999999997</v>
      </c>
      <c r="H585" s="4">
        <v>0.80300000000000005</v>
      </c>
      <c r="I585" s="4">
        <v>0.19500000000000001</v>
      </c>
      <c r="J585" s="4">
        <v>0.28299999999999997</v>
      </c>
      <c r="K585" s="4">
        <v>8.3000000000000004E-2</v>
      </c>
      <c r="L585" s="4">
        <v>0.43</v>
      </c>
      <c r="M585" s="4">
        <f>0.185+0.009</f>
        <v>0.19400000000000001</v>
      </c>
      <c r="N585" s="4">
        <f>0.021+0.056</f>
        <v>7.6999999999999999E-2</v>
      </c>
      <c r="O585" s="4">
        <v>7.6999999999999999E-2</v>
      </c>
    </row>
    <row r="586" spans="1:15" s="4" customFormat="1">
      <c r="A586" s="5" t="s">
        <v>46</v>
      </c>
      <c r="B586" s="4" t="s">
        <v>3</v>
      </c>
      <c r="C586" s="4">
        <v>2022</v>
      </c>
      <c r="D586" s="4">
        <v>0.19189999999999999</v>
      </c>
      <c r="E586" s="4">
        <v>74962</v>
      </c>
      <c r="F586" s="4">
        <v>0.12300000000000001</v>
      </c>
      <c r="G586" s="4">
        <v>0.40799999999999997</v>
      </c>
      <c r="H586" s="4">
        <v>0.80300000000000005</v>
      </c>
      <c r="I586" s="4">
        <v>0.19500000000000001</v>
      </c>
      <c r="J586" s="4">
        <v>0.28299999999999997</v>
      </c>
      <c r="K586" s="4">
        <v>8.3000000000000004E-2</v>
      </c>
      <c r="L586" s="4">
        <v>0.43</v>
      </c>
      <c r="M586" s="4">
        <f t="shared" ref="M586:M602" si="76">0.185+0.009</f>
        <v>0.19400000000000001</v>
      </c>
      <c r="N586" s="4">
        <f t="shared" ref="N586:N602" si="77">0.021+0.056</f>
        <v>7.6999999999999999E-2</v>
      </c>
      <c r="O586" s="4">
        <v>7.6999999999999999E-2</v>
      </c>
    </row>
    <row r="587" spans="1:15" s="4" customFormat="1">
      <c r="A587" s="5" t="s">
        <v>46</v>
      </c>
      <c r="B587" s="4" t="s">
        <v>4</v>
      </c>
      <c r="C587" s="4">
        <v>2022</v>
      </c>
      <c r="D587" s="4">
        <v>0.23780000000000001</v>
      </c>
      <c r="E587" s="4">
        <v>74962</v>
      </c>
      <c r="F587" s="4">
        <v>0.12300000000000001</v>
      </c>
      <c r="G587" s="4">
        <v>0.40799999999999997</v>
      </c>
      <c r="H587" s="4">
        <v>0.80300000000000005</v>
      </c>
      <c r="I587" s="4">
        <v>0.19500000000000001</v>
      </c>
      <c r="J587" s="4">
        <v>0.28299999999999997</v>
      </c>
      <c r="K587" s="4">
        <v>8.3000000000000004E-2</v>
      </c>
      <c r="L587" s="4">
        <v>0.43</v>
      </c>
      <c r="M587" s="4">
        <f t="shared" si="76"/>
        <v>0.19400000000000001</v>
      </c>
      <c r="N587" s="4">
        <f t="shared" si="77"/>
        <v>7.6999999999999999E-2</v>
      </c>
      <c r="O587" s="4">
        <v>7.6999999999999999E-2</v>
      </c>
    </row>
    <row r="588" spans="1:15" s="4" customFormat="1">
      <c r="A588" s="5" t="s">
        <v>46</v>
      </c>
      <c r="B588" s="4" t="s">
        <v>5</v>
      </c>
      <c r="C588" s="4">
        <v>2022</v>
      </c>
      <c r="D588" s="4">
        <v>0.4708</v>
      </c>
      <c r="E588" s="4">
        <v>74962</v>
      </c>
      <c r="F588" s="4">
        <v>0.12300000000000001</v>
      </c>
      <c r="G588" s="4">
        <v>0.40799999999999997</v>
      </c>
      <c r="H588" s="4">
        <v>0.80300000000000005</v>
      </c>
      <c r="I588" s="4">
        <v>0.19500000000000001</v>
      </c>
      <c r="J588" s="4">
        <v>0.28299999999999997</v>
      </c>
      <c r="K588" s="4">
        <v>8.3000000000000004E-2</v>
      </c>
      <c r="L588" s="4">
        <v>0.43</v>
      </c>
      <c r="M588" s="4">
        <f t="shared" si="76"/>
        <v>0.19400000000000001</v>
      </c>
      <c r="N588" s="4">
        <f t="shared" si="77"/>
        <v>7.6999999999999999E-2</v>
      </c>
      <c r="O588" s="4">
        <v>7.6999999999999999E-2</v>
      </c>
    </row>
    <row r="589" spans="1:15" s="4" customFormat="1">
      <c r="A589" s="5" t="s">
        <v>46</v>
      </c>
      <c r="B589" s="4" t="s">
        <v>6</v>
      </c>
      <c r="C589" s="4">
        <v>2022</v>
      </c>
      <c r="D589" s="4">
        <v>0.43413000000000002</v>
      </c>
      <c r="E589" s="4">
        <v>74962</v>
      </c>
      <c r="F589" s="4">
        <v>0.12300000000000001</v>
      </c>
      <c r="G589" s="4">
        <v>0.40799999999999997</v>
      </c>
      <c r="H589" s="4">
        <v>0.80300000000000005</v>
      </c>
      <c r="I589" s="4">
        <v>0.19500000000000001</v>
      </c>
      <c r="J589" s="4">
        <v>0.28299999999999997</v>
      </c>
      <c r="K589" s="4">
        <v>8.3000000000000004E-2</v>
      </c>
      <c r="L589" s="4">
        <v>0.43</v>
      </c>
      <c r="M589" s="4">
        <f t="shared" si="76"/>
        <v>0.19400000000000001</v>
      </c>
      <c r="N589" s="4">
        <f t="shared" si="77"/>
        <v>7.6999999999999999E-2</v>
      </c>
      <c r="O589" s="4">
        <v>7.6999999999999999E-2</v>
      </c>
    </row>
    <row r="590" spans="1:15" s="4" customFormat="1">
      <c r="A590" s="5" t="s">
        <v>46</v>
      </c>
      <c r="B590" s="4" t="s">
        <v>7</v>
      </c>
      <c r="C590" s="4">
        <v>2022</v>
      </c>
      <c r="D590" s="4">
        <v>0.39789999999999998</v>
      </c>
      <c r="E590" s="4">
        <v>74962</v>
      </c>
      <c r="F590" s="4">
        <v>0.12300000000000001</v>
      </c>
      <c r="G590" s="4">
        <v>0.40799999999999997</v>
      </c>
      <c r="H590" s="4">
        <v>0.80300000000000005</v>
      </c>
      <c r="I590" s="4">
        <v>0.19500000000000001</v>
      </c>
      <c r="J590" s="4">
        <v>0.28299999999999997</v>
      </c>
      <c r="K590" s="4">
        <v>8.3000000000000004E-2</v>
      </c>
      <c r="L590" s="4">
        <v>0.43</v>
      </c>
      <c r="M590" s="4">
        <f t="shared" si="76"/>
        <v>0.19400000000000001</v>
      </c>
      <c r="N590" s="4">
        <f t="shared" si="77"/>
        <v>7.6999999999999999E-2</v>
      </c>
      <c r="O590" s="4">
        <v>7.6999999999999999E-2</v>
      </c>
    </row>
    <row r="591" spans="1:15" s="4" customFormat="1">
      <c r="A591" s="5" t="s">
        <v>46</v>
      </c>
      <c r="B591" s="4" t="s">
        <v>6</v>
      </c>
      <c r="C591" s="4">
        <v>2018</v>
      </c>
      <c r="D591" s="4">
        <v>0.52097000000000004</v>
      </c>
      <c r="E591" s="4">
        <v>74962</v>
      </c>
      <c r="F591" s="4">
        <v>0.12300000000000001</v>
      </c>
      <c r="G591" s="4">
        <v>0.40799999999999997</v>
      </c>
      <c r="H591" s="4">
        <v>0.80300000000000005</v>
      </c>
      <c r="I591" s="4">
        <v>0.19500000000000001</v>
      </c>
      <c r="J591" s="4">
        <v>0.28299999999999997</v>
      </c>
      <c r="K591" s="4">
        <v>8.3000000000000004E-2</v>
      </c>
      <c r="L591" s="4">
        <v>0.43</v>
      </c>
      <c r="M591" s="4">
        <f t="shared" si="76"/>
        <v>0.19400000000000001</v>
      </c>
      <c r="N591" s="4">
        <f t="shared" si="77"/>
        <v>7.6999999999999999E-2</v>
      </c>
      <c r="O591" s="4">
        <v>7.6999999999999999E-2</v>
      </c>
    </row>
    <row r="592" spans="1:15" s="4" customFormat="1">
      <c r="A592" s="5" t="s">
        <v>46</v>
      </c>
      <c r="B592" s="4" t="s">
        <v>7</v>
      </c>
      <c r="C592" s="4">
        <v>2018</v>
      </c>
      <c r="D592" s="4">
        <v>0.45760000000000001</v>
      </c>
      <c r="E592" s="4">
        <v>74962</v>
      </c>
      <c r="F592" s="4">
        <v>0.12300000000000001</v>
      </c>
      <c r="G592" s="4">
        <v>0.40799999999999997</v>
      </c>
      <c r="H592" s="4">
        <v>0.80300000000000005</v>
      </c>
      <c r="I592" s="4">
        <v>0.19500000000000001</v>
      </c>
      <c r="J592" s="4">
        <v>0.28299999999999997</v>
      </c>
      <c r="K592" s="4">
        <v>8.3000000000000004E-2</v>
      </c>
      <c r="L592" s="4">
        <v>0.43</v>
      </c>
      <c r="M592" s="4">
        <f t="shared" si="76"/>
        <v>0.19400000000000001</v>
      </c>
      <c r="N592" s="4">
        <f t="shared" si="77"/>
        <v>7.6999999999999999E-2</v>
      </c>
      <c r="O592" s="4">
        <v>7.6999999999999999E-2</v>
      </c>
    </row>
    <row r="593" spans="1:15" s="4" customFormat="1">
      <c r="A593" s="5" t="s">
        <v>46</v>
      </c>
      <c r="B593" s="4" t="s">
        <v>3</v>
      </c>
      <c r="C593" s="4">
        <v>2018</v>
      </c>
      <c r="D593" s="4">
        <v>0.24099999999999999</v>
      </c>
      <c r="E593" s="4">
        <v>74962</v>
      </c>
      <c r="F593" s="4">
        <v>0.12300000000000001</v>
      </c>
      <c r="G593" s="4">
        <v>0.40799999999999997</v>
      </c>
      <c r="H593" s="4">
        <v>0.80300000000000005</v>
      </c>
      <c r="I593" s="4">
        <v>0.19500000000000001</v>
      </c>
      <c r="J593" s="4">
        <v>0.28299999999999997</v>
      </c>
      <c r="K593" s="4">
        <v>8.3000000000000004E-2</v>
      </c>
      <c r="L593" s="4">
        <v>0.43</v>
      </c>
      <c r="M593" s="4">
        <f t="shared" si="76"/>
        <v>0.19400000000000001</v>
      </c>
      <c r="N593" s="4">
        <f t="shared" si="77"/>
        <v>7.6999999999999999E-2</v>
      </c>
      <c r="O593" s="4">
        <v>7.6999999999999999E-2</v>
      </c>
    </row>
    <row r="594" spans="1:15" s="4" customFormat="1">
      <c r="A594" s="5" t="s">
        <v>46</v>
      </c>
      <c r="B594" s="4" t="s">
        <v>4</v>
      </c>
      <c r="C594" s="4">
        <v>2018</v>
      </c>
      <c r="D594" s="4">
        <v>0.31469999999999998</v>
      </c>
      <c r="E594" s="4">
        <v>74962</v>
      </c>
      <c r="F594" s="4">
        <v>0.12300000000000001</v>
      </c>
      <c r="G594" s="4">
        <v>0.40799999999999997</v>
      </c>
      <c r="H594" s="4">
        <v>0.80300000000000005</v>
      </c>
      <c r="I594" s="4">
        <v>0.19500000000000001</v>
      </c>
      <c r="J594" s="4">
        <v>0.28299999999999997</v>
      </c>
      <c r="K594" s="4">
        <v>8.3000000000000004E-2</v>
      </c>
      <c r="L594" s="4">
        <v>0.43</v>
      </c>
      <c r="M594" s="4">
        <f t="shared" si="76"/>
        <v>0.19400000000000001</v>
      </c>
      <c r="N594" s="4">
        <f t="shared" si="77"/>
        <v>7.6999999999999999E-2</v>
      </c>
      <c r="O594" s="4">
        <v>7.6999999999999999E-2</v>
      </c>
    </row>
    <row r="595" spans="1:15" s="4" customFormat="1">
      <c r="A595" s="5" t="s">
        <v>46</v>
      </c>
      <c r="B595" s="4" t="s">
        <v>5</v>
      </c>
      <c r="C595" s="4">
        <v>2018</v>
      </c>
      <c r="D595" s="4">
        <v>0.5464</v>
      </c>
      <c r="E595" s="4">
        <v>74962</v>
      </c>
      <c r="F595" s="4">
        <v>0.12300000000000001</v>
      </c>
      <c r="G595" s="4">
        <v>0.40799999999999997</v>
      </c>
      <c r="H595" s="4">
        <v>0.80300000000000005</v>
      </c>
      <c r="I595" s="4">
        <v>0.19500000000000001</v>
      </c>
      <c r="J595" s="4">
        <v>0.28299999999999997</v>
      </c>
      <c r="K595" s="4">
        <v>8.3000000000000004E-2</v>
      </c>
      <c r="L595" s="4">
        <v>0.43</v>
      </c>
      <c r="M595" s="4">
        <f t="shared" si="76"/>
        <v>0.19400000000000001</v>
      </c>
      <c r="N595" s="4">
        <f t="shared" si="77"/>
        <v>7.6999999999999999E-2</v>
      </c>
      <c r="O595" s="4">
        <v>7.6999999999999999E-2</v>
      </c>
    </row>
    <row r="596" spans="1:15" s="4" customFormat="1">
      <c r="A596" s="5" t="s">
        <v>46</v>
      </c>
      <c r="B596" s="4" t="s">
        <v>8</v>
      </c>
      <c r="C596" s="4">
        <v>2018</v>
      </c>
      <c r="D596" s="4">
        <v>0.39119999999999999</v>
      </c>
      <c r="E596" s="4">
        <v>74962</v>
      </c>
      <c r="F596" s="4">
        <v>0.12300000000000001</v>
      </c>
      <c r="G596" s="4">
        <v>0.40799999999999997</v>
      </c>
      <c r="H596" s="4">
        <v>0.80300000000000005</v>
      </c>
      <c r="I596" s="4">
        <v>0.19500000000000001</v>
      </c>
      <c r="J596" s="4">
        <v>0.28299999999999997</v>
      </c>
      <c r="K596" s="4">
        <v>8.3000000000000004E-2</v>
      </c>
      <c r="L596" s="4">
        <v>0.43</v>
      </c>
      <c r="M596" s="4">
        <f t="shared" si="76"/>
        <v>0.19400000000000001</v>
      </c>
      <c r="N596" s="4">
        <f t="shared" si="77"/>
        <v>7.6999999999999999E-2</v>
      </c>
      <c r="O596" s="4">
        <v>7.6999999999999999E-2</v>
      </c>
    </row>
    <row r="597" spans="1:15" s="4" customFormat="1">
      <c r="A597" s="5" t="s">
        <v>46</v>
      </c>
      <c r="B597" s="4" t="s">
        <v>8</v>
      </c>
      <c r="C597" s="4">
        <v>2019</v>
      </c>
      <c r="D597" s="4">
        <v>0.40799999999999997</v>
      </c>
      <c r="E597" s="4">
        <v>74962</v>
      </c>
      <c r="F597" s="4">
        <v>0.12300000000000001</v>
      </c>
      <c r="G597" s="4">
        <v>0.40799999999999997</v>
      </c>
      <c r="H597" s="4">
        <v>0.80300000000000005</v>
      </c>
      <c r="I597" s="4">
        <v>0.19500000000000001</v>
      </c>
      <c r="J597" s="4">
        <v>0.28299999999999997</v>
      </c>
      <c r="K597" s="4">
        <v>8.3000000000000004E-2</v>
      </c>
      <c r="L597" s="4">
        <v>0.43</v>
      </c>
      <c r="M597" s="4">
        <f t="shared" si="76"/>
        <v>0.19400000000000001</v>
      </c>
      <c r="N597" s="4">
        <f t="shared" si="77"/>
        <v>7.6999999999999999E-2</v>
      </c>
      <c r="O597" s="4">
        <v>7.6999999999999999E-2</v>
      </c>
    </row>
    <row r="598" spans="1:15" s="4" customFormat="1">
      <c r="A598" s="5" t="s">
        <v>46</v>
      </c>
      <c r="B598" s="4" t="s">
        <v>3</v>
      </c>
      <c r="C598" s="4">
        <v>2019</v>
      </c>
      <c r="D598" s="4">
        <v>0.24909999999999999</v>
      </c>
      <c r="E598" s="4">
        <v>74962</v>
      </c>
      <c r="F598" s="4">
        <v>0.12300000000000001</v>
      </c>
      <c r="G598" s="4">
        <v>0.40799999999999997</v>
      </c>
      <c r="H598" s="4">
        <v>0.80300000000000005</v>
      </c>
      <c r="I598" s="4">
        <v>0.19500000000000001</v>
      </c>
      <c r="J598" s="4">
        <v>0.28299999999999997</v>
      </c>
      <c r="K598" s="4">
        <v>8.3000000000000004E-2</v>
      </c>
      <c r="L598" s="4">
        <v>0.43</v>
      </c>
      <c r="M598" s="4">
        <f t="shared" si="76"/>
        <v>0.19400000000000001</v>
      </c>
      <c r="N598" s="4">
        <f t="shared" si="77"/>
        <v>7.6999999999999999E-2</v>
      </c>
      <c r="O598" s="4">
        <v>7.6999999999999999E-2</v>
      </c>
    </row>
    <row r="599" spans="1:15" s="4" customFormat="1">
      <c r="A599" s="5" t="s">
        <v>46</v>
      </c>
      <c r="B599" s="4" t="s">
        <v>4</v>
      </c>
      <c r="C599" s="4">
        <v>2019</v>
      </c>
      <c r="D599" s="4">
        <v>0.34060000000000001</v>
      </c>
      <c r="E599" s="4">
        <v>74962</v>
      </c>
      <c r="F599" s="4">
        <v>0.12300000000000001</v>
      </c>
      <c r="G599" s="4">
        <v>0.40799999999999997</v>
      </c>
      <c r="H599" s="4">
        <v>0.80300000000000005</v>
      </c>
      <c r="I599" s="4">
        <v>0.19500000000000001</v>
      </c>
      <c r="J599" s="4">
        <v>0.28299999999999997</v>
      </c>
      <c r="K599" s="4">
        <v>8.3000000000000004E-2</v>
      </c>
      <c r="L599" s="4">
        <v>0.43</v>
      </c>
      <c r="M599" s="4">
        <f t="shared" si="76"/>
        <v>0.19400000000000001</v>
      </c>
      <c r="N599" s="4">
        <f t="shared" si="77"/>
        <v>7.6999999999999999E-2</v>
      </c>
      <c r="O599" s="4">
        <v>7.6999999999999999E-2</v>
      </c>
    </row>
    <row r="600" spans="1:15" s="4" customFormat="1">
      <c r="A600" s="5" t="s">
        <v>46</v>
      </c>
      <c r="B600" s="4" t="s">
        <v>5</v>
      </c>
      <c r="C600" s="4">
        <v>2019</v>
      </c>
      <c r="D600" s="4">
        <v>0.56569999999999998</v>
      </c>
      <c r="E600" s="4">
        <v>74962</v>
      </c>
      <c r="F600" s="4">
        <v>0.12300000000000001</v>
      </c>
      <c r="G600" s="4">
        <v>0.40799999999999997</v>
      </c>
      <c r="H600" s="4">
        <v>0.80300000000000005</v>
      </c>
      <c r="I600" s="4">
        <v>0.19500000000000001</v>
      </c>
      <c r="J600" s="4">
        <v>0.28299999999999997</v>
      </c>
      <c r="K600" s="4">
        <v>8.3000000000000004E-2</v>
      </c>
      <c r="L600" s="4">
        <v>0.43</v>
      </c>
      <c r="M600" s="4">
        <f t="shared" si="76"/>
        <v>0.19400000000000001</v>
      </c>
      <c r="N600" s="4">
        <f t="shared" si="77"/>
        <v>7.6999999999999999E-2</v>
      </c>
      <c r="O600" s="4">
        <v>7.6999999999999999E-2</v>
      </c>
    </row>
    <row r="601" spans="1:15" s="4" customFormat="1">
      <c r="A601" s="5" t="s">
        <v>46</v>
      </c>
      <c r="B601" s="4" t="s">
        <v>7</v>
      </c>
      <c r="C601" s="4">
        <v>2019</v>
      </c>
      <c r="D601" s="4">
        <v>0.39945000000000003</v>
      </c>
      <c r="E601" s="4">
        <v>74962</v>
      </c>
      <c r="F601" s="4">
        <v>0.12300000000000001</v>
      </c>
      <c r="G601" s="4">
        <v>0.40799999999999997</v>
      </c>
      <c r="H601" s="4">
        <v>0.80300000000000005</v>
      </c>
      <c r="I601" s="4">
        <v>0.19500000000000001</v>
      </c>
      <c r="J601" s="4">
        <v>0.28299999999999997</v>
      </c>
      <c r="K601" s="4">
        <v>8.3000000000000004E-2</v>
      </c>
      <c r="L601" s="4">
        <v>0.43</v>
      </c>
      <c r="M601" s="4">
        <f t="shared" si="76"/>
        <v>0.19400000000000001</v>
      </c>
      <c r="N601" s="4">
        <f t="shared" si="77"/>
        <v>7.6999999999999999E-2</v>
      </c>
      <c r="O601" s="4">
        <v>7.6999999999999999E-2</v>
      </c>
    </row>
    <row r="602" spans="1:15" s="4" customFormat="1">
      <c r="A602" s="5" t="s">
        <v>46</v>
      </c>
      <c r="B602" s="4" t="s">
        <v>6</v>
      </c>
      <c r="C602" s="4">
        <v>2019</v>
      </c>
      <c r="D602" s="4">
        <v>0.4965</v>
      </c>
      <c r="E602" s="4">
        <v>74962</v>
      </c>
      <c r="F602" s="4">
        <v>0.12300000000000001</v>
      </c>
      <c r="G602" s="4">
        <v>0.40799999999999997</v>
      </c>
      <c r="H602" s="4">
        <v>0.80300000000000005</v>
      </c>
      <c r="I602" s="4">
        <v>0.19500000000000001</v>
      </c>
      <c r="J602" s="4">
        <v>0.28299999999999997</v>
      </c>
      <c r="K602" s="4">
        <v>8.3000000000000004E-2</v>
      </c>
      <c r="L602" s="4">
        <v>0.43</v>
      </c>
      <c r="M602" s="4">
        <f t="shared" si="76"/>
        <v>0.19400000000000001</v>
      </c>
      <c r="N602" s="4">
        <f t="shared" si="77"/>
        <v>7.6999999999999999E-2</v>
      </c>
      <c r="O602" s="4">
        <v>7.6999999999999999E-2</v>
      </c>
    </row>
    <row r="603" spans="1:15">
      <c r="A603" s="1" t="s">
        <v>47</v>
      </c>
      <c r="B603" t="s">
        <v>8</v>
      </c>
      <c r="C603">
        <v>2022</v>
      </c>
      <c r="D603">
        <v>0.45979999999999999</v>
      </c>
      <c r="E603">
        <v>82514</v>
      </c>
      <c r="F603">
        <v>0.13100000000000001</v>
      </c>
      <c r="G603">
        <v>0.17</v>
      </c>
      <c r="H603">
        <v>0.94899999999999995</v>
      </c>
      <c r="I603">
        <v>0.51600000000000001</v>
      </c>
      <c r="J603">
        <v>0.70699999999999996</v>
      </c>
      <c r="K603">
        <v>1.6E-2</v>
      </c>
      <c r="L603">
        <v>0.185</v>
      </c>
      <c r="M603">
        <f>0.041+0.002</f>
        <v>4.3000000000000003E-2</v>
      </c>
      <c r="N603">
        <f>0.014+0.037</f>
        <v>5.0999999999999997E-2</v>
      </c>
      <c r="O603">
        <v>0.06</v>
      </c>
    </row>
    <row r="604" spans="1:15">
      <c r="A604" s="1" t="s">
        <v>47</v>
      </c>
      <c r="B604" t="s">
        <v>3</v>
      </c>
      <c r="C604">
        <v>2022</v>
      </c>
      <c r="D604">
        <v>0.57140000000000002</v>
      </c>
      <c r="E604">
        <v>82514</v>
      </c>
      <c r="F604">
        <v>0.13100000000000001</v>
      </c>
      <c r="G604">
        <v>0.17</v>
      </c>
      <c r="H604">
        <v>0.94899999999999995</v>
      </c>
      <c r="I604">
        <v>0.51600000000000001</v>
      </c>
      <c r="J604">
        <v>0.70699999999999996</v>
      </c>
      <c r="K604">
        <v>1.6E-2</v>
      </c>
      <c r="L604">
        <v>0.185</v>
      </c>
      <c r="M604">
        <f t="shared" ref="M604:M620" si="78">0.041+0.002</f>
        <v>4.3000000000000003E-2</v>
      </c>
      <c r="N604">
        <f t="shared" ref="N604:N620" si="79">0.014+0.037</f>
        <v>5.0999999999999997E-2</v>
      </c>
      <c r="O604">
        <v>0.06</v>
      </c>
    </row>
    <row r="605" spans="1:15">
      <c r="A605" s="1" t="s">
        <v>47</v>
      </c>
      <c r="B605" t="s">
        <v>4</v>
      </c>
      <c r="C605">
        <v>2022</v>
      </c>
      <c r="D605">
        <v>0.27250000000000002</v>
      </c>
      <c r="E605">
        <v>82514</v>
      </c>
      <c r="F605">
        <v>0.13100000000000001</v>
      </c>
      <c r="G605">
        <v>0.17</v>
      </c>
      <c r="H605">
        <v>0.94899999999999995</v>
      </c>
      <c r="I605">
        <v>0.51600000000000001</v>
      </c>
      <c r="J605">
        <v>0.70699999999999996</v>
      </c>
      <c r="K605">
        <v>1.6E-2</v>
      </c>
      <c r="L605">
        <v>0.185</v>
      </c>
      <c r="M605">
        <f t="shared" si="78"/>
        <v>4.3000000000000003E-2</v>
      </c>
      <c r="N605">
        <f t="shared" si="79"/>
        <v>5.0999999999999997E-2</v>
      </c>
      <c r="O605">
        <v>0.06</v>
      </c>
    </row>
    <row r="606" spans="1:15">
      <c r="A606" s="1" t="s">
        <v>47</v>
      </c>
      <c r="B606" t="s">
        <v>5</v>
      </c>
      <c r="C606">
        <v>2022</v>
      </c>
      <c r="D606">
        <v>0.59719999999999995</v>
      </c>
      <c r="E606">
        <v>82514</v>
      </c>
      <c r="F606">
        <v>0.13100000000000001</v>
      </c>
      <c r="G606">
        <v>0.17</v>
      </c>
      <c r="H606">
        <v>0.94899999999999995</v>
      </c>
      <c r="I606">
        <v>0.51600000000000001</v>
      </c>
      <c r="J606">
        <v>0.70699999999999996</v>
      </c>
      <c r="K606">
        <v>1.6E-2</v>
      </c>
      <c r="L606">
        <v>0.185</v>
      </c>
      <c r="M606">
        <f t="shared" si="78"/>
        <v>4.3000000000000003E-2</v>
      </c>
      <c r="N606">
        <f t="shared" si="79"/>
        <v>5.0999999999999997E-2</v>
      </c>
      <c r="O606">
        <v>0.06</v>
      </c>
    </row>
    <row r="607" spans="1:15">
      <c r="A607" s="1" t="s">
        <v>47</v>
      </c>
      <c r="B607" t="s">
        <v>6</v>
      </c>
      <c r="C607">
        <v>2022</v>
      </c>
      <c r="D607">
        <v>0.77405000000000002</v>
      </c>
      <c r="E607">
        <v>82514</v>
      </c>
      <c r="F607">
        <v>0.13100000000000001</v>
      </c>
      <c r="G607">
        <v>0.17</v>
      </c>
      <c r="H607">
        <v>0.94899999999999995</v>
      </c>
      <c r="I607">
        <v>0.51600000000000001</v>
      </c>
      <c r="J607">
        <v>0.70699999999999996</v>
      </c>
      <c r="K607">
        <v>1.6E-2</v>
      </c>
      <c r="L607">
        <v>0.185</v>
      </c>
      <c r="M607">
        <f t="shared" si="78"/>
        <v>4.3000000000000003E-2</v>
      </c>
      <c r="N607">
        <f t="shared" si="79"/>
        <v>5.0999999999999997E-2</v>
      </c>
      <c r="O607">
        <v>0.06</v>
      </c>
    </row>
    <row r="608" spans="1:15">
      <c r="A608" s="1" t="s">
        <v>47</v>
      </c>
      <c r="B608" t="s">
        <v>7</v>
      </c>
      <c r="C608">
        <v>2022</v>
      </c>
      <c r="D608">
        <v>0.41880000000000001</v>
      </c>
      <c r="E608">
        <v>82514</v>
      </c>
      <c r="F608">
        <v>0.13100000000000001</v>
      </c>
      <c r="G608">
        <v>0.17</v>
      </c>
      <c r="H608">
        <v>0.94899999999999995</v>
      </c>
      <c r="I608">
        <v>0.51600000000000001</v>
      </c>
      <c r="J608">
        <v>0.70699999999999996</v>
      </c>
      <c r="K608">
        <v>1.6E-2</v>
      </c>
      <c r="L608">
        <v>0.185</v>
      </c>
      <c r="M608">
        <f t="shared" si="78"/>
        <v>4.3000000000000003E-2</v>
      </c>
      <c r="N608">
        <f t="shared" si="79"/>
        <v>5.0999999999999997E-2</v>
      </c>
      <c r="O608">
        <v>0.06</v>
      </c>
    </row>
    <row r="609" spans="1:15">
      <c r="A609" s="1" t="s">
        <v>47</v>
      </c>
      <c r="B609" t="s">
        <v>6</v>
      </c>
      <c r="C609">
        <v>2018</v>
      </c>
      <c r="D609">
        <v>0.71094999999999997</v>
      </c>
      <c r="E609">
        <v>82514</v>
      </c>
      <c r="F609">
        <v>0.13100000000000001</v>
      </c>
      <c r="G609">
        <v>0.17</v>
      </c>
      <c r="H609">
        <v>0.94899999999999995</v>
      </c>
      <c r="I609">
        <v>0.51600000000000001</v>
      </c>
      <c r="J609">
        <v>0.70699999999999996</v>
      </c>
      <c r="K609">
        <v>1.6E-2</v>
      </c>
      <c r="L609">
        <v>0.185</v>
      </c>
      <c r="M609">
        <f t="shared" si="78"/>
        <v>4.3000000000000003E-2</v>
      </c>
      <c r="N609">
        <f t="shared" si="79"/>
        <v>5.0999999999999997E-2</v>
      </c>
      <c r="O609">
        <v>0.06</v>
      </c>
    </row>
    <row r="610" spans="1:15">
      <c r="A610" s="1" t="s">
        <v>47</v>
      </c>
      <c r="B610" t="s">
        <v>7</v>
      </c>
      <c r="C610">
        <v>2018</v>
      </c>
      <c r="D610">
        <v>0.5</v>
      </c>
      <c r="E610">
        <v>82514</v>
      </c>
      <c r="F610">
        <v>0.13100000000000001</v>
      </c>
      <c r="G610">
        <v>0.17</v>
      </c>
      <c r="H610">
        <v>0.94899999999999995</v>
      </c>
      <c r="I610">
        <v>0.51600000000000001</v>
      </c>
      <c r="J610">
        <v>0.70699999999999996</v>
      </c>
      <c r="K610">
        <v>1.6E-2</v>
      </c>
      <c r="L610">
        <v>0.185</v>
      </c>
      <c r="M610">
        <f t="shared" si="78"/>
        <v>4.3000000000000003E-2</v>
      </c>
      <c r="N610">
        <f t="shared" si="79"/>
        <v>5.0999999999999997E-2</v>
      </c>
      <c r="O610">
        <v>0.06</v>
      </c>
    </row>
    <row r="611" spans="1:15">
      <c r="A611" s="1" t="s">
        <v>47</v>
      </c>
      <c r="B611" t="s">
        <v>3</v>
      </c>
      <c r="C611">
        <v>2018</v>
      </c>
      <c r="D611">
        <v>0.36</v>
      </c>
      <c r="E611">
        <v>82514</v>
      </c>
      <c r="F611">
        <v>0.13100000000000001</v>
      </c>
      <c r="G611">
        <v>0.17</v>
      </c>
      <c r="H611">
        <v>0.94899999999999995</v>
      </c>
      <c r="I611">
        <v>0.51600000000000001</v>
      </c>
      <c r="J611">
        <v>0.70699999999999996</v>
      </c>
      <c r="K611">
        <v>1.6E-2</v>
      </c>
      <c r="L611">
        <v>0.185</v>
      </c>
      <c r="M611">
        <f t="shared" si="78"/>
        <v>4.3000000000000003E-2</v>
      </c>
      <c r="N611">
        <f t="shared" si="79"/>
        <v>5.0999999999999997E-2</v>
      </c>
      <c r="O611">
        <v>0.06</v>
      </c>
    </row>
    <row r="612" spans="1:15">
      <c r="A612" s="1" t="s">
        <v>47</v>
      </c>
      <c r="B612" t="s">
        <v>4</v>
      </c>
      <c r="C612">
        <v>2018</v>
      </c>
      <c r="D612">
        <v>0.36890000000000001</v>
      </c>
      <c r="E612">
        <v>82514</v>
      </c>
      <c r="F612">
        <v>0.13100000000000001</v>
      </c>
      <c r="G612">
        <v>0.17</v>
      </c>
      <c r="H612">
        <v>0.94899999999999995</v>
      </c>
      <c r="I612">
        <v>0.51600000000000001</v>
      </c>
      <c r="J612">
        <v>0.70699999999999996</v>
      </c>
      <c r="K612">
        <v>1.6E-2</v>
      </c>
      <c r="L612">
        <v>0.185</v>
      </c>
      <c r="M612">
        <f t="shared" si="78"/>
        <v>4.3000000000000003E-2</v>
      </c>
      <c r="N612">
        <f t="shared" si="79"/>
        <v>5.0999999999999997E-2</v>
      </c>
      <c r="O612">
        <v>0.06</v>
      </c>
    </row>
    <row r="613" spans="1:15">
      <c r="A613" s="1" t="s">
        <v>47</v>
      </c>
      <c r="B613" t="s">
        <v>5</v>
      </c>
      <c r="C613">
        <v>2018</v>
      </c>
      <c r="D613">
        <v>0.67669999999999997</v>
      </c>
      <c r="E613">
        <v>82514</v>
      </c>
      <c r="F613">
        <v>0.13100000000000001</v>
      </c>
      <c r="G613">
        <v>0.17</v>
      </c>
      <c r="H613">
        <v>0.94899999999999995</v>
      </c>
      <c r="I613">
        <v>0.51600000000000001</v>
      </c>
      <c r="J613">
        <v>0.70699999999999996</v>
      </c>
      <c r="K613">
        <v>1.6E-2</v>
      </c>
      <c r="L613">
        <v>0.185</v>
      </c>
      <c r="M613">
        <f t="shared" si="78"/>
        <v>4.3000000000000003E-2</v>
      </c>
      <c r="N613">
        <f t="shared" si="79"/>
        <v>5.0999999999999997E-2</v>
      </c>
      <c r="O613">
        <v>0.06</v>
      </c>
    </row>
    <row r="614" spans="1:15">
      <c r="A614" s="1" t="s">
        <v>47</v>
      </c>
      <c r="B614" t="s">
        <v>8</v>
      </c>
      <c r="C614">
        <v>2018</v>
      </c>
      <c r="D614">
        <v>0.5454</v>
      </c>
      <c r="E614">
        <v>82514</v>
      </c>
      <c r="F614">
        <v>0.13100000000000001</v>
      </c>
      <c r="G614">
        <v>0.17</v>
      </c>
      <c r="H614">
        <v>0.94899999999999995</v>
      </c>
      <c r="I614">
        <v>0.51600000000000001</v>
      </c>
      <c r="J614">
        <v>0.70699999999999996</v>
      </c>
      <c r="K614">
        <v>1.6E-2</v>
      </c>
      <c r="L614">
        <v>0.185</v>
      </c>
      <c r="M614">
        <f t="shared" si="78"/>
        <v>4.3000000000000003E-2</v>
      </c>
      <c r="N614">
        <f t="shared" si="79"/>
        <v>5.0999999999999997E-2</v>
      </c>
      <c r="O614">
        <v>0.06</v>
      </c>
    </row>
    <row r="615" spans="1:15">
      <c r="A615" s="1" t="s">
        <v>47</v>
      </c>
      <c r="B615" t="s">
        <v>8</v>
      </c>
      <c r="C615">
        <v>2019</v>
      </c>
      <c r="D615">
        <v>0.54710000000000003</v>
      </c>
      <c r="E615">
        <v>82514</v>
      </c>
      <c r="F615">
        <v>0.13100000000000001</v>
      </c>
      <c r="G615">
        <v>0.17</v>
      </c>
      <c r="H615">
        <v>0.94899999999999995</v>
      </c>
      <c r="I615">
        <v>0.51600000000000001</v>
      </c>
      <c r="J615">
        <v>0.70699999999999996</v>
      </c>
      <c r="K615">
        <v>1.6E-2</v>
      </c>
      <c r="L615">
        <v>0.185</v>
      </c>
      <c r="M615">
        <f t="shared" si="78"/>
        <v>4.3000000000000003E-2</v>
      </c>
      <c r="N615">
        <f t="shared" si="79"/>
        <v>5.0999999999999997E-2</v>
      </c>
      <c r="O615">
        <v>0.06</v>
      </c>
    </row>
    <row r="616" spans="1:15">
      <c r="A616" s="1" t="s">
        <v>47</v>
      </c>
      <c r="B616" t="s">
        <v>3</v>
      </c>
      <c r="C616">
        <v>2019</v>
      </c>
      <c r="D616">
        <v>0.66669999999999996</v>
      </c>
      <c r="E616">
        <v>82514</v>
      </c>
      <c r="F616">
        <v>0.13100000000000001</v>
      </c>
      <c r="G616">
        <v>0.17</v>
      </c>
      <c r="H616">
        <v>0.94899999999999995</v>
      </c>
      <c r="I616">
        <v>0.51600000000000001</v>
      </c>
      <c r="J616">
        <v>0.70699999999999996</v>
      </c>
      <c r="K616">
        <v>1.6E-2</v>
      </c>
      <c r="L616">
        <v>0.185</v>
      </c>
      <c r="M616">
        <f t="shared" si="78"/>
        <v>4.3000000000000003E-2</v>
      </c>
      <c r="N616">
        <f t="shared" si="79"/>
        <v>5.0999999999999997E-2</v>
      </c>
      <c r="O616">
        <v>0.06</v>
      </c>
    </row>
    <row r="617" spans="1:15">
      <c r="A617" s="1" t="s">
        <v>47</v>
      </c>
      <c r="B617" t="s">
        <v>4</v>
      </c>
      <c r="C617">
        <v>2019</v>
      </c>
      <c r="D617">
        <v>0.37919999999999998</v>
      </c>
      <c r="E617">
        <v>82514</v>
      </c>
      <c r="F617">
        <v>0.13100000000000001</v>
      </c>
      <c r="G617">
        <v>0.17</v>
      </c>
      <c r="H617">
        <v>0.94899999999999995</v>
      </c>
      <c r="I617">
        <v>0.51600000000000001</v>
      </c>
      <c r="J617">
        <v>0.70699999999999996</v>
      </c>
      <c r="K617">
        <v>1.6E-2</v>
      </c>
      <c r="L617">
        <v>0.185</v>
      </c>
      <c r="M617">
        <f t="shared" si="78"/>
        <v>4.3000000000000003E-2</v>
      </c>
      <c r="N617">
        <f t="shared" si="79"/>
        <v>5.0999999999999997E-2</v>
      </c>
      <c r="O617">
        <v>0.06</v>
      </c>
    </row>
    <row r="618" spans="1:15">
      <c r="A618" s="1" t="s">
        <v>47</v>
      </c>
      <c r="B618" t="s">
        <v>5</v>
      </c>
      <c r="C618">
        <v>2019</v>
      </c>
      <c r="D618">
        <v>0.6714</v>
      </c>
      <c r="E618">
        <v>82514</v>
      </c>
      <c r="F618">
        <v>0.13100000000000001</v>
      </c>
      <c r="G618">
        <v>0.17</v>
      </c>
      <c r="H618">
        <v>0.94899999999999995</v>
      </c>
      <c r="I618">
        <v>0.51600000000000001</v>
      </c>
      <c r="J618">
        <v>0.70699999999999996</v>
      </c>
      <c r="K618">
        <v>1.6E-2</v>
      </c>
      <c r="L618">
        <v>0.185</v>
      </c>
      <c r="M618">
        <f t="shared" si="78"/>
        <v>4.3000000000000003E-2</v>
      </c>
      <c r="N618">
        <f t="shared" si="79"/>
        <v>5.0999999999999997E-2</v>
      </c>
      <c r="O618">
        <v>0.06</v>
      </c>
    </row>
    <row r="619" spans="1:15">
      <c r="A619" s="1" t="s">
        <v>47</v>
      </c>
      <c r="B619" t="s">
        <v>7</v>
      </c>
      <c r="C619">
        <v>2019</v>
      </c>
      <c r="D619">
        <v>0.6</v>
      </c>
      <c r="E619">
        <v>82514</v>
      </c>
      <c r="F619">
        <v>0.13100000000000001</v>
      </c>
      <c r="G619">
        <v>0.17</v>
      </c>
      <c r="H619">
        <v>0.94899999999999995</v>
      </c>
      <c r="I619">
        <v>0.51600000000000001</v>
      </c>
      <c r="J619">
        <v>0.70699999999999996</v>
      </c>
      <c r="K619">
        <v>1.6E-2</v>
      </c>
      <c r="L619">
        <v>0.185</v>
      </c>
      <c r="M619">
        <f t="shared" si="78"/>
        <v>4.3000000000000003E-2</v>
      </c>
      <c r="N619">
        <f t="shared" si="79"/>
        <v>5.0999999999999997E-2</v>
      </c>
      <c r="O619">
        <v>0.06</v>
      </c>
    </row>
    <row r="620" spans="1:15">
      <c r="A620" s="1" t="s">
        <v>47</v>
      </c>
      <c r="B620" t="s">
        <v>6</v>
      </c>
      <c r="C620">
        <v>2019</v>
      </c>
      <c r="D620">
        <v>0.68054999999999999</v>
      </c>
      <c r="E620">
        <v>82514</v>
      </c>
      <c r="F620">
        <v>0.13100000000000001</v>
      </c>
      <c r="G620">
        <v>0.17</v>
      </c>
      <c r="H620">
        <v>0.94899999999999995</v>
      </c>
      <c r="I620">
        <v>0.51600000000000001</v>
      </c>
      <c r="J620">
        <v>0.70699999999999996</v>
      </c>
      <c r="K620">
        <v>1.6E-2</v>
      </c>
      <c r="L620">
        <v>0.185</v>
      </c>
      <c r="M620">
        <f t="shared" si="78"/>
        <v>4.3000000000000003E-2</v>
      </c>
      <c r="N620">
        <f t="shared" si="79"/>
        <v>5.0999999999999997E-2</v>
      </c>
      <c r="O620">
        <v>0.06</v>
      </c>
    </row>
    <row r="621" spans="1:15" s="4" customFormat="1">
      <c r="A621" s="5" t="s">
        <v>48</v>
      </c>
      <c r="B621" s="4" t="s">
        <v>8</v>
      </c>
      <c r="C621" s="4">
        <v>2022</v>
      </c>
      <c r="D621" s="4">
        <v>0.5514</v>
      </c>
      <c r="E621" s="4">
        <v>136837</v>
      </c>
      <c r="F621" s="4">
        <v>6.8000000000000005E-2</v>
      </c>
      <c r="G621" s="4">
        <v>0.45299999999999996</v>
      </c>
      <c r="H621" s="4">
        <v>0.90800000000000003</v>
      </c>
      <c r="I621" s="4">
        <v>0.52500000000000002</v>
      </c>
      <c r="J621" s="4">
        <v>0.374</v>
      </c>
      <c r="K621" s="4">
        <v>2.8000000000000001E-2</v>
      </c>
      <c r="L621" s="4">
        <v>0.24</v>
      </c>
      <c r="M621" s="4">
        <f>0.318+0.014</f>
        <v>0.33200000000000002</v>
      </c>
      <c r="N621" s="4">
        <f>0.009+0.051</f>
        <v>0.06</v>
      </c>
      <c r="O621" s="4">
        <v>4.3999999999999997E-2</v>
      </c>
    </row>
    <row r="622" spans="1:15" s="4" customFormat="1">
      <c r="A622" s="5" t="s">
        <v>48</v>
      </c>
      <c r="B622" s="4" t="s">
        <v>3</v>
      </c>
      <c r="C622" s="4">
        <v>2022</v>
      </c>
      <c r="D622" s="4">
        <v>0.22220000000000001</v>
      </c>
      <c r="E622" s="4">
        <v>136837</v>
      </c>
      <c r="F622" s="4">
        <v>6.8000000000000005E-2</v>
      </c>
      <c r="G622" s="4">
        <v>0.45299999999999996</v>
      </c>
      <c r="H622" s="4">
        <v>0.90800000000000003</v>
      </c>
      <c r="I622" s="4">
        <v>0.52500000000000002</v>
      </c>
      <c r="J622" s="4">
        <v>0.374</v>
      </c>
      <c r="K622" s="4">
        <v>2.8000000000000001E-2</v>
      </c>
      <c r="L622" s="4">
        <v>0.24</v>
      </c>
      <c r="M622" s="4">
        <f t="shared" ref="M622:M638" si="80">0.318+0.014</f>
        <v>0.33200000000000002</v>
      </c>
      <c r="N622" s="4">
        <f t="shared" ref="N622:N638" si="81">0.009+0.051</f>
        <v>0.06</v>
      </c>
      <c r="O622" s="4">
        <v>4.3999999999999997E-2</v>
      </c>
    </row>
    <row r="623" spans="1:15" s="4" customFormat="1">
      <c r="A623" s="5" t="s">
        <v>48</v>
      </c>
      <c r="B623" s="4" t="s">
        <v>4</v>
      </c>
      <c r="C623" s="4">
        <v>2022</v>
      </c>
      <c r="D623" s="4">
        <v>0.27260000000000001</v>
      </c>
      <c r="E623" s="4">
        <v>136837</v>
      </c>
      <c r="F623" s="4">
        <v>6.8000000000000005E-2</v>
      </c>
      <c r="G623" s="4">
        <v>0.45299999999999996</v>
      </c>
      <c r="H623" s="4">
        <v>0.90800000000000003</v>
      </c>
      <c r="I623" s="4">
        <v>0.52500000000000002</v>
      </c>
      <c r="J623" s="4">
        <v>0.374</v>
      </c>
      <c r="K623" s="4">
        <v>2.8000000000000001E-2</v>
      </c>
      <c r="L623" s="4">
        <v>0.24</v>
      </c>
      <c r="M623" s="4">
        <f t="shared" si="80"/>
        <v>0.33200000000000002</v>
      </c>
      <c r="N623" s="4">
        <f t="shared" si="81"/>
        <v>0.06</v>
      </c>
      <c r="O623" s="4">
        <v>4.3999999999999997E-2</v>
      </c>
    </row>
    <row r="624" spans="1:15" s="4" customFormat="1">
      <c r="A624" s="5" t="s">
        <v>48</v>
      </c>
      <c r="B624" s="4" t="s">
        <v>5</v>
      </c>
      <c r="C624" s="4">
        <v>2022</v>
      </c>
      <c r="D624" s="4">
        <v>0.74950000000000006</v>
      </c>
      <c r="E624" s="4">
        <v>136837</v>
      </c>
      <c r="F624" s="4">
        <v>6.8000000000000005E-2</v>
      </c>
      <c r="G624" s="4">
        <v>0.45299999999999996</v>
      </c>
      <c r="H624" s="4">
        <v>0.90800000000000003</v>
      </c>
      <c r="I624" s="4">
        <v>0.52500000000000002</v>
      </c>
      <c r="J624" s="4">
        <v>0.374</v>
      </c>
      <c r="K624" s="4">
        <v>2.8000000000000001E-2</v>
      </c>
      <c r="L624" s="4">
        <v>0.24</v>
      </c>
      <c r="M624" s="4">
        <f t="shared" si="80"/>
        <v>0.33200000000000002</v>
      </c>
      <c r="N624" s="4">
        <f t="shared" si="81"/>
        <v>0.06</v>
      </c>
      <c r="O624" s="4">
        <v>4.3999999999999997E-2</v>
      </c>
    </row>
    <row r="625" spans="1:15" s="4" customFormat="1">
      <c r="A625" s="5" t="s">
        <v>48</v>
      </c>
      <c r="B625" s="4" t="s">
        <v>6</v>
      </c>
      <c r="C625" s="4">
        <v>2022</v>
      </c>
      <c r="D625" s="4">
        <v>0.56957000000000002</v>
      </c>
      <c r="E625" s="4">
        <v>136837</v>
      </c>
      <c r="F625" s="4">
        <v>6.8000000000000005E-2</v>
      </c>
      <c r="G625" s="4">
        <v>0.45299999999999996</v>
      </c>
      <c r="H625" s="4">
        <v>0.90800000000000003</v>
      </c>
      <c r="I625" s="4">
        <v>0.52500000000000002</v>
      </c>
      <c r="J625" s="4">
        <v>0.374</v>
      </c>
      <c r="K625" s="4">
        <v>2.8000000000000001E-2</v>
      </c>
      <c r="L625" s="4">
        <v>0.24</v>
      </c>
      <c r="M625" s="4">
        <f t="shared" si="80"/>
        <v>0.33200000000000002</v>
      </c>
      <c r="N625" s="4">
        <f t="shared" si="81"/>
        <v>0.06</v>
      </c>
      <c r="O625" s="4">
        <v>4.3999999999999997E-2</v>
      </c>
    </row>
    <row r="626" spans="1:15" s="4" customFormat="1">
      <c r="A626" s="5" t="s">
        <v>48</v>
      </c>
      <c r="B626" s="4" t="s">
        <v>7</v>
      </c>
      <c r="C626" s="4">
        <v>2022</v>
      </c>
      <c r="D626" s="4">
        <v>0.72760000000000002</v>
      </c>
      <c r="E626" s="4">
        <v>136837</v>
      </c>
      <c r="F626" s="4">
        <v>6.8000000000000005E-2</v>
      </c>
      <c r="G626" s="4">
        <v>0.45299999999999996</v>
      </c>
      <c r="H626" s="4">
        <v>0.90800000000000003</v>
      </c>
      <c r="I626" s="4">
        <v>0.52500000000000002</v>
      </c>
      <c r="J626" s="4">
        <v>0.374</v>
      </c>
      <c r="K626" s="4">
        <v>2.8000000000000001E-2</v>
      </c>
      <c r="L626" s="4">
        <v>0.24</v>
      </c>
      <c r="M626" s="4">
        <f t="shared" si="80"/>
        <v>0.33200000000000002</v>
      </c>
      <c r="N626" s="4">
        <f t="shared" si="81"/>
        <v>0.06</v>
      </c>
      <c r="O626" s="4">
        <v>4.3999999999999997E-2</v>
      </c>
    </row>
    <row r="627" spans="1:15" s="4" customFormat="1">
      <c r="A627" s="5" t="s">
        <v>48</v>
      </c>
      <c r="B627" s="4" t="s">
        <v>6</v>
      </c>
      <c r="C627" s="4">
        <v>2018</v>
      </c>
      <c r="D627" s="4">
        <v>0.56362999999999996</v>
      </c>
      <c r="E627" s="4">
        <v>136837</v>
      </c>
      <c r="F627" s="4">
        <v>6.8000000000000005E-2</v>
      </c>
      <c r="G627" s="4">
        <v>0.45299999999999996</v>
      </c>
      <c r="H627" s="4">
        <v>0.90800000000000003</v>
      </c>
      <c r="I627" s="4">
        <v>0.52500000000000002</v>
      </c>
      <c r="J627" s="4">
        <v>0.374</v>
      </c>
      <c r="K627" s="4">
        <v>2.8000000000000001E-2</v>
      </c>
      <c r="L627" s="4">
        <v>0.24</v>
      </c>
      <c r="M627" s="4">
        <f t="shared" si="80"/>
        <v>0.33200000000000002</v>
      </c>
      <c r="N627" s="4">
        <f t="shared" si="81"/>
        <v>0.06</v>
      </c>
      <c r="O627" s="4">
        <v>4.3999999999999997E-2</v>
      </c>
    </row>
    <row r="628" spans="1:15" s="4" customFormat="1">
      <c r="A628" s="5" t="s">
        <v>48</v>
      </c>
      <c r="B628" s="4" t="s">
        <v>7</v>
      </c>
      <c r="C628" s="4">
        <v>2018</v>
      </c>
      <c r="D628" s="4">
        <v>0.75480000000000003</v>
      </c>
      <c r="E628" s="4">
        <v>136837</v>
      </c>
      <c r="F628" s="4">
        <v>6.8000000000000005E-2</v>
      </c>
      <c r="G628" s="4">
        <v>0.45299999999999996</v>
      </c>
      <c r="H628" s="4">
        <v>0.90800000000000003</v>
      </c>
      <c r="I628" s="4">
        <v>0.52500000000000002</v>
      </c>
      <c r="J628" s="4">
        <v>0.374</v>
      </c>
      <c r="K628" s="4">
        <v>2.8000000000000001E-2</v>
      </c>
      <c r="L628" s="4">
        <v>0.24</v>
      </c>
      <c r="M628" s="4">
        <f t="shared" si="80"/>
        <v>0.33200000000000002</v>
      </c>
      <c r="N628" s="4">
        <f t="shared" si="81"/>
        <v>0.06</v>
      </c>
      <c r="O628" s="4">
        <v>4.3999999999999997E-2</v>
      </c>
    </row>
    <row r="629" spans="1:15" s="4" customFormat="1">
      <c r="A629" s="5" t="s">
        <v>48</v>
      </c>
      <c r="B629" s="4" t="s">
        <v>3</v>
      </c>
      <c r="C629" s="4">
        <v>2018</v>
      </c>
      <c r="D629" s="4">
        <v>0.3654</v>
      </c>
      <c r="E629" s="4">
        <v>136837</v>
      </c>
      <c r="F629" s="4">
        <v>6.8000000000000005E-2</v>
      </c>
      <c r="G629" s="4">
        <v>0.45299999999999996</v>
      </c>
      <c r="H629" s="4">
        <v>0.90800000000000003</v>
      </c>
      <c r="I629" s="4">
        <v>0.52500000000000002</v>
      </c>
      <c r="J629" s="4">
        <v>0.374</v>
      </c>
      <c r="K629" s="4">
        <v>2.8000000000000001E-2</v>
      </c>
      <c r="L629" s="4">
        <v>0.24</v>
      </c>
      <c r="M629" s="4">
        <f t="shared" si="80"/>
        <v>0.33200000000000002</v>
      </c>
      <c r="N629" s="4">
        <f t="shared" si="81"/>
        <v>0.06</v>
      </c>
      <c r="O629" s="4">
        <v>4.3999999999999997E-2</v>
      </c>
    </row>
    <row r="630" spans="1:15" s="4" customFormat="1">
      <c r="A630" s="5" t="s">
        <v>48</v>
      </c>
      <c r="B630" s="4" t="s">
        <v>4</v>
      </c>
      <c r="C630" s="4">
        <v>2018</v>
      </c>
      <c r="D630" s="4">
        <v>0.3604</v>
      </c>
      <c r="E630" s="4">
        <v>136837</v>
      </c>
      <c r="F630" s="4">
        <v>6.8000000000000005E-2</v>
      </c>
      <c r="G630" s="4">
        <v>0.45299999999999996</v>
      </c>
      <c r="H630" s="4">
        <v>0.90800000000000003</v>
      </c>
      <c r="I630" s="4">
        <v>0.52500000000000002</v>
      </c>
      <c r="J630" s="4">
        <v>0.374</v>
      </c>
      <c r="K630" s="4">
        <v>2.8000000000000001E-2</v>
      </c>
      <c r="L630" s="4">
        <v>0.24</v>
      </c>
      <c r="M630" s="4">
        <f t="shared" si="80"/>
        <v>0.33200000000000002</v>
      </c>
      <c r="N630" s="4">
        <f t="shared" si="81"/>
        <v>0.06</v>
      </c>
      <c r="O630" s="4">
        <v>4.3999999999999997E-2</v>
      </c>
    </row>
    <row r="631" spans="1:15" s="4" customFormat="1">
      <c r="A631" s="5" t="s">
        <v>48</v>
      </c>
      <c r="B631" s="4" t="s">
        <v>5</v>
      </c>
      <c r="C631" s="4">
        <v>2018</v>
      </c>
      <c r="D631" s="4">
        <v>0.75070000000000003</v>
      </c>
      <c r="E631" s="4">
        <v>136837</v>
      </c>
      <c r="F631" s="4">
        <v>6.8000000000000005E-2</v>
      </c>
      <c r="G631" s="4">
        <v>0.45299999999999996</v>
      </c>
      <c r="H631" s="4">
        <v>0.90800000000000003</v>
      </c>
      <c r="I631" s="4">
        <v>0.52500000000000002</v>
      </c>
      <c r="J631" s="4">
        <v>0.374</v>
      </c>
      <c r="K631" s="4">
        <v>2.8000000000000001E-2</v>
      </c>
      <c r="L631" s="4">
        <v>0.24</v>
      </c>
      <c r="M631" s="4">
        <f t="shared" si="80"/>
        <v>0.33200000000000002</v>
      </c>
      <c r="N631" s="4">
        <f t="shared" si="81"/>
        <v>0.06</v>
      </c>
      <c r="O631" s="4">
        <v>4.3999999999999997E-2</v>
      </c>
    </row>
    <row r="632" spans="1:15" s="4" customFormat="1">
      <c r="A632" s="5" t="s">
        <v>48</v>
      </c>
      <c r="B632" s="4" t="s">
        <v>8</v>
      </c>
      <c r="C632" s="4">
        <v>2018</v>
      </c>
      <c r="D632" s="4">
        <v>0.58589999999999998</v>
      </c>
      <c r="E632" s="4">
        <v>136837</v>
      </c>
      <c r="F632" s="4">
        <v>6.8000000000000005E-2</v>
      </c>
      <c r="G632" s="4">
        <v>0.45299999999999996</v>
      </c>
      <c r="H632" s="4">
        <v>0.90800000000000003</v>
      </c>
      <c r="I632" s="4">
        <v>0.52500000000000002</v>
      </c>
      <c r="J632" s="4">
        <v>0.374</v>
      </c>
      <c r="K632" s="4">
        <v>2.8000000000000001E-2</v>
      </c>
      <c r="L632" s="4">
        <v>0.24</v>
      </c>
      <c r="M632" s="4">
        <f t="shared" si="80"/>
        <v>0.33200000000000002</v>
      </c>
      <c r="N632" s="4">
        <f t="shared" si="81"/>
        <v>0.06</v>
      </c>
      <c r="O632" s="4">
        <v>4.3999999999999997E-2</v>
      </c>
    </row>
    <row r="633" spans="1:15" s="4" customFormat="1">
      <c r="A633" s="5" t="s">
        <v>48</v>
      </c>
      <c r="B633" s="4" t="s">
        <v>8</v>
      </c>
      <c r="C633" s="4">
        <v>2019</v>
      </c>
      <c r="D633" s="4">
        <v>0.58460000000000001</v>
      </c>
      <c r="E633" s="4">
        <v>136837</v>
      </c>
      <c r="F633" s="4">
        <v>6.8000000000000005E-2</v>
      </c>
      <c r="G633" s="4">
        <v>0.45299999999999996</v>
      </c>
      <c r="H633" s="4">
        <v>0.90800000000000003</v>
      </c>
      <c r="I633" s="4">
        <v>0.52500000000000002</v>
      </c>
      <c r="J633" s="4">
        <v>0.374</v>
      </c>
      <c r="K633" s="4">
        <v>2.8000000000000001E-2</v>
      </c>
      <c r="L633" s="4">
        <v>0.24</v>
      </c>
      <c r="M633" s="4">
        <f t="shared" si="80"/>
        <v>0.33200000000000002</v>
      </c>
      <c r="N633" s="4">
        <f t="shared" si="81"/>
        <v>0.06</v>
      </c>
      <c r="O633" s="4">
        <v>4.3999999999999997E-2</v>
      </c>
    </row>
    <row r="634" spans="1:15" s="4" customFormat="1">
      <c r="A634" s="5" t="s">
        <v>48</v>
      </c>
      <c r="B634" s="4" t="s">
        <v>3</v>
      </c>
      <c r="C634" s="4">
        <v>2019</v>
      </c>
      <c r="D634" s="4">
        <v>0.34039999999999998</v>
      </c>
      <c r="E634" s="4">
        <v>136837</v>
      </c>
      <c r="F634" s="4">
        <v>6.8000000000000005E-2</v>
      </c>
      <c r="G634" s="4">
        <v>0.45299999999999996</v>
      </c>
      <c r="H634" s="4">
        <v>0.90800000000000003</v>
      </c>
      <c r="I634" s="4">
        <v>0.52500000000000002</v>
      </c>
      <c r="J634" s="4">
        <v>0.374</v>
      </c>
      <c r="K634" s="4">
        <v>2.8000000000000001E-2</v>
      </c>
      <c r="L634" s="4">
        <v>0.24</v>
      </c>
      <c r="M634" s="4">
        <f t="shared" si="80"/>
        <v>0.33200000000000002</v>
      </c>
      <c r="N634" s="4">
        <f t="shared" si="81"/>
        <v>0.06</v>
      </c>
      <c r="O634" s="4">
        <v>4.3999999999999997E-2</v>
      </c>
    </row>
    <row r="635" spans="1:15" s="4" customFormat="1">
      <c r="A635" s="5" t="s">
        <v>48</v>
      </c>
      <c r="B635" s="4" t="s">
        <v>4</v>
      </c>
      <c r="C635" s="4">
        <v>2019</v>
      </c>
      <c r="D635" s="4">
        <v>0.35489999999999999</v>
      </c>
      <c r="E635" s="4">
        <v>136837</v>
      </c>
      <c r="F635" s="4">
        <v>6.8000000000000005E-2</v>
      </c>
      <c r="G635" s="4">
        <v>0.45299999999999996</v>
      </c>
      <c r="H635" s="4">
        <v>0.90800000000000003</v>
      </c>
      <c r="I635" s="4">
        <v>0.52500000000000002</v>
      </c>
      <c r="J635" s="4">
        <v>0.374</v>
      </c>
      <c r="K635" s="4">
        <v>2.8000000000000001E-2</v>
      </c>
      <c r="L635" s="4">
        <v>0.24</v>
      </c>
      <c r="M635" s="4">
        <f t="shared" si="80"/>
        <v>0.33200000000000002</v>
      </c>
      <c r="N635" s="4">
        <f t="shared" si="81"/>
        <v>0.06</v>
      </c>
      <c r="O635" s="4">
        <v>4.3999999999999997E-2</v>
      </c>
    </row>
    <row r="636" spans="1:15" s="4" customFormat="1">
      <c r="A636" s="5" t="s">
        <v>48</v>
      </c>
      <c r="B636" s="4" t="s">
        <v>5</v>
      </c>
      <c r="C636" s="4">
        <v>2019</v>
      </c>
      <c r="D636" s="4">
        <v>0.77010000000000001</v>
      </c>
      <c r="E636" s="4">
        <v>136837</v>
      </c>
      <c r="F636" s="4">
        <v>6.8000000000000005E-2</v>
      </c>
      <c r="G636" s="4">
        <v>0.45299999999999996</v>
      </c>
      <c r="H636" s="4">
        <v>0.90800000000000003</v>
      </c>
      <c r="I636" s="4">
        <v>0.52500000000000002</v>
      </c>
      <c r="J636" s="4">
        <v>0.374</v>
      </c>
      <c r="K636" s="4">
        <v>2.8000000000000001E-2</v>
      </c>
      <c r="L636" s="4">
        <v>0.24</v>
      </c>
      <c r="M636" s="4">
        <f t="shared" si="80"/>
        <v>0.33200000000000002</v>
      </c>
      <c r="N636" s="4">
        <f t="shared" si="81"/>
        <v>0.06</v>
      </c>
      <c r="O636" s="4">
        <v>4.3999999999999997E-2</v>
      </c>
    </row>
    <row r="637" spans="1:15" s="4" customFormat="1">
      <c r="A637" s="5" t="s">
        <v>48</v>
      </c>
      <c r="B637" s="4" t="s">
        <v>7</v>
      </c>
      <c r="C637" s="4">
        <v>2019</v>
      </c>
      <c r="D637" s="4">
        <v>0.75970000000000004</v>
      </c>
      <c r="E637" s="4">
        <v>136837</v>
      </c>
      <c r="F637" s="4">
        <v>6.8000000000000005E-2</v>
      </c>
      <c r="G637" s="4">
        <v>0.45299999999999996</v>
      </c>
      <c r="H637" s="4">
        <v>0.90800000000000003</v>
      </c>
      <c r="I637" s="4">
        <v>0.52500000000000002</v>
      </c>
      <c r="J637" s="4">
        <v>0.374</v>
      </c>
      <c r="K637" s="4">
        <v>2.8000000000000001E-2</v>
      </c>
      <c r="L637" s="4">
        <v>0.24</v>
      </c>
      <c r="M637" s="4">
        <f t="shared" si="80"/>
        <v>0.33200000000000002</v>
      </c>
      <c r="N637" s="4">
        <f t="shared" si="81"/>
        <v>0.06</v>
      </c>
      <c r="O637" s="4">
        <v>4.3999999999999997E-2</v>
      </c>
    </row>
    <row r="638" spans="1:15" s="4" customFormat="1">
      <c r="A638" s="5" t="s">
        <v>48</v>
      </c>
      <c r="B638" s="4" t="s">
        <v>6</v>
      </c>
      <c r="C638" s="4">
        <v>2019</v>
      </c>
      <c r="D638" s="4">
        <v>0.55320000000000003</v>
      </c>
      <c r="E638" s="4">
        <v>136837</v>
      </c>
      <c r="F638" s="4">
        <v>6.8000000000000005E-2</v>
      </c>
      <c r="G638" s="4">
        <v>0.45299999999999996</v>
      </c>
      <c r="H638" s="4">
        <v>0.90800000000000003</v>
      </c>
      <c r="I638" s="4">
        <v>0.52500000000000002</v>
      </c>
      <c r="J638" s="4">
        <v>0.374</v>
      </c>
      <c r="K638" s="4">
        <v>2.8000000000000001E-2</v>
      </c>
      <c r="L638" s="4">
        <v>0.24</v>
      </c>
      <c r="M638" s="4">
        <f t="shared" si="80"/>
        <v>0.33200000000000002</v>
      </c>
      <c r="N638" s="4">
        <f t="shared" si="81"/>
        <v>0.06</v>
      </c>
      <c r="O638" s="4">
        <v>4.3999999999999997E-2</v>
      </c>
    </row>
    <row r="639" spans="1:15">
      <c r="A639" s="1" t="s">
        <v>49</v>
      </c>
      <c r="B639" t="s">
        <v>8</v>
      </c>
      <c r="C639">
        <v>2022</v>
      </c>
      <c r="D639">
        <v>0.35909999999999997</v>
      </c>
      <c r="E639">
        <v>84356</v>
      </c>
      <c r="F639">
        <v>0.152</v>
      </c>
      <c r="G639">
        <v>0.39899999999999997</v>
      </c>
      <c r="H639">
        <v>0.81899999999999995</v>
      </c>
      <c r="I639">
        <v>0.35099999999999998</v>
      </c>
      <c r="J639">
        <v>0.42699999999999999</v>
      </c>
      <c r="K639">
        <v>2.4E-2</v>
      </c>
      <c r="L639">
        <v>0.42699999999999999</v>
      </c>
      <c r="M639">
        <f>0.003+0.059</f>
        <v>6.2E-2</v>
      </c>
      <c r="N639">
        <f>0.022+0.041</f>
        <v>6.3E-2</v>
      </c>
      <c r="O639">
        <v>0.11700000000000001</v>
      </c>
    </row>
    <row r="640" spans="1:15">
      <c r="A640" s="1" t="s">
        <v>49</v>
      </c>
      <c r="B640" t="s">
        <v>3</v>
      </c>
      <c r="C640">
        <v>2022</v>
      </c>
      <c r="D640">
        <v>0.44829999999999998</v>
      </c>
      <c r="E640">
        <v>84356</v>
      </c>
      <c r="F640">
        <v>0.152</v>
      </c>
      <c r="G640">
        <v>0.39899999999999997</v>
      </c>
      <c r="H640">
        <v>0.81899999999999995</v>
      </c>
      <c r="I640">
        <v>0.35099999999999998</v>
      </c>
      <c r="J640">
        <v>0.42699999999999999</v>
      </c>
      <c r="K640">
        <v>2.4E-2</v>
      </c>
      <c r="L640">
        <v>0.42699999999999999</v>
      </c>
      <c r="M640">
        <f t="shared" ref="M640:M656" si="82">0.003+0.059</f>
        <v>6.2E-2</v>
      </c>
      <c r="N640">
        <f t="shared" ref="N640:N656" si="83">0.022+0.041</f>
        <v>6.3E-2</v>
      </c>
      <c r="O640">
        <v>0.11700000000000001</v>
      </c>
    </row>
    <row r="641" spans="1:15">
      <c r="A641" s="1" t="s">
        <v>49</v>
      </c>
      <c r="B641" t="s">
        <v>4</v>
      </c>
      <c r="C641">
        <v>2022</v>
      </c>
      <c r="D641">
        <v>0.2535</v>
      </c>
      <c r="E641">
        <v>84356</v>
      </c>
      <c r="F641">
        <v>0.152</v>
      </c>
      <c r="G641">
        <v>0.39899999999999997</v>
      </c>
      <c r="H641">
        <v>0.81899999999999995</v>
      </c>
      <c r="I641">
        <v>0.35099999999999998</v>
      </c>
      <c r="J641">
        <v>0.42699999999999999</v>
      </c>
      <c r="K641">
        <v>2.4E-2</v>
      </c>
      <c r="L641">
        <v>0.42699999999999999</v>
      </c>
      <c r="M641">
        <f t="shared" si="82"/>
        <v>6.2E-2</v>
      </c>
      <c r="N641">
        <f t="shared" si="83"/>
        <v>6.3E-2</v>
      </c>
      <c r="O641">
        <v>0.11700000000000001</v>
      </c>
    </row>
    <row r="642" spans="1:15">
      <c r="A642" s="1" t="s">
        <v>49</v>
      </c>
      <c r="B642" t="s">
        <v>5</v>
      </c>
      <c r="C642">
        <v>2022</v>
      </c>
      <c r="D642">
        <v>0.63919999999999999</v>
      </c>
      <c r="E642">
        <v>84356</v>
      </c>
      <c r="F642">
        <v>0.152</v>
      </c>
      <c r="G642">
        <v>0.39899999999999997</v>
      </c>
      <c r="H642">
        <v>0.81899999999999995</v>
      </c>
      <c r="I642">
        <v>0.35099999999999998</v>
      </c>
      <c r="J642">
        <v>0.42699999999999999</v>
      </c>
      <c r="K642">
        <v>2.4E-2</v>
      </c>
      <c r="L642">
        <v>0.42699999999999999</v>
      </c>
      <c r="M642">
        <f t="shared" si="82"/>
        <v>6.2E-2</v>
      </c>
      <c r="N642">
        <f t="shared" si="83"/>
        <v>6.3E-2</v>
      </c>
      <c r="O642">
        <v>0.11700000000000001</v>
      </c>
    </row>
    <row r="643" spans="1:15">
      <c r="A643" s="1" t="s">
        <v>49</v>
      </c>
      <c r="B643" t="s">
        <v>6</v>
      </c>
      <c r="C643">
        <v>2022</v>
      </c>
      <c r="D643">
        <v>0.61719999999999997</v>
      </c>
      <c r="E643">
        <v>84356</v>
      </c>
      <c r="F643">
        <v>0.152</v>
      </c>
      <c r="G643">
        <v>0.39899999999999997</v>
      </c>
      <c r="H643">
        <v>0.81899999999999995</v>
      </c>
      <c r="I643">
        <v>0.35099999999999998</v>
      </c>
      <c r="J643">
        <v>0.42699999999999999</v>
      </c>
      <c r="K643">
        <v>2.4E-2</v>
      </c>
      <c r="L643">
        <v>0.42699999999999999</v>
      </c>
      <c r="M643">
        <f t="shared" si="82"/>
        <v>6.2E-2</v>
      </c>
      <c r="N643">
        <f t="shared" si="83"/>
        <v>6.3E-2</v>
      </c>
      <c r="O643">
        <v>0.11700000000000001</v>
      </c>
    </row>
    <row r="644" spans="1:15">
      <c r="A644" s="1" t="s">
        <v>49</v>
      </c>
      <c r="B644" t="s">
        <v>7</v>
      </c>
      <c r="C644">
        <v>2022</v>
      </c>
      <c r="D644">
        <v>0.46300000000000002</v>
      </c>
      <c r="E644">
        <v>84356</v>
      </c>
      <c r="F644">
        <v>0.152</v>
      </c>
      <c r="G644">
        <v>0.39899999999999997</v>
      </c>
      <c r="H644">
        <v>0.81899999999999995</v>
      </c>
      <c r="I644">
        <v>0.35099999999999998</v>
      </c>
      <c r="J644">
        <v>0.42699999999999999</v>
      </c>
      <c r="K644">
        <v>2.4E-2</v>
      </c>
      <c r="L644">
        <v>0.42699999999999999</v>
      </c>
      <c r="M644">
        <f t="shared" si="82"/>
        <v>6.2E-2</v>
      </c>
      <c r="N644">
        <f t="shared" si="83"/>
        <v>6.3E-2</v>
      </c>
      <c r="O644">
        <v>0.11700000000000001</v>
      </c>
    </row>
    <row r="645" spans="1:15">
      <c r="A645" s="1" t="s">
        <v>49</v>
      </c>
      <c r="B645" t="s">
        <v>6</v>
      </c>
      <c r="C645">
        <v>2018</v>
      </c>
      <c r="D645">
        <v>0.6583</v>
      </c>
      <c r="E645">
        <v>84356</v>
      </c>
      <c r="F645">
        <v>0.152</v>
      </c>
      <c r="G645">
        <v>0.39899999999999997</v>
      </c>
      <c r="H645">
        <v>0.81899999999999995</v>
      </c>
      <c r="I645">
        <v>0.35099999999999998</v>
      </c>
      <c r="J645">
        <v>0.42699999999999999</v>
      </c>
      <c r="K645">
        <v>2.4E-2</v>
      </c>
      <c r="L645">
        <v>0.42699999999999999</v>
      </c>
      <c r="M645">
        <f t="shared" si="82"/>
        <v>6.2E-2</v>
      </c>
      <c r="N645">
        <f t="shared" si="83"/>
        <v>6.3E-2</v>
      </c>
      <c r="O645">
        <v>0.11700000000000001</v>
      </c>
    </row>
    <row r="646" spans="1:15">
      <c r="A646" s="1" t="s">
        <v>49</v>
      </c>
      <c r="B646" t="s">
        <v>7</v>
      </c>
      <c r="C646">
        <v>2018</v>
      </c>
      <c r="D646">
        <v>0.48409999999999997</v>
      </c>
      <c r="E646">
        <v>84356</v>
      </c>
      <c r="F646">
        <v>0.152</v>
      </c>
      <c r="G646">
        <v>0.39899999999999997</v>
      </c>
      <c r="H646">
        <v>0.81899999999999995</v>
      </c>
      <c r="I646">
        <v>0.35099999999999998</v>
      </c>
      <c r="J646">
        <v>0.42699999999999999</v>
      </c>
      <c r="K646">
        <v>2.4E-2</v>
      </c>
      <c r="L646">
        <v>0.42699999999999999</v>
      </c>
      <c r="M646">
        <f t="shared" si="82"/>
        <v>6.2E-2</v>
      </c>
      <c r="N646">
        <f t="shared" si="83"/>
        <v>6.3E-2</v>
      </c>
      <c r="O646">
        <v>0.11700000000000001</v>
      </c>
    </row>
    <row r="647" spans="1:15">
      <c r="A647" s="1" t="s">
        <v>49</v>
      </c>
      <c r="B647" t="s">
        <v>3</v>
      </c>
      <c r="C647">
        <v>2018</v>
      </c>
      <c r="D647">
        <v>0.54169999999999996</v>
      </c>
      <c r="E647">
        <v>84356</v>
      </c>
      <c r="F647">
        <v>0.152</v>
      </c>
      <c r="G647">
        <v>0.39899999999999997</v>
      </c>
      <c r="H647">
        <v>0.81899999999999995</v>
      </c>
      <c r="I647">
        <v>0.35099999999999998</v>
      </c>
      <c r="J647">
        <v>0.42699999999999999</v>
      </c>
      <c r="K647">
        <v>2.4E-2</v>
      </c>
      <c r="L647">
        <v>0.42699999999999999</v>
      </c>
      <c r="M647">
        <f t="shared" si="82"/>
        <v>6.2E-2</v>
      </c>
      <c r="N647">
        <f t="shared" si="83"/>
        <v>6.3E-2</v>
      </c>
      <c r="O647">
        <v>0.11700000000000001</v>
      </c>
    </row>
    <row r="648" spans="1:15">
      <c r="A648" s="1" t="s">
        <v>49</v>
      </c>
      <c r="B648" t="s">
        <v>4</v>
      </c>
      <c r="C648">
        <v>2018</v>
      </c>
      <c r="D648">
        <v>0.30919999999999997</v>
      </c>
      <c r="E648">
        <v>84356</v>
      </c>
      <c r="F648">
        <v>0.152</v>
      </c>
      <c r="G648">
        <v>0.39899999999999997</v>
      </c>
      <c r="H648">
        <v>0.81899999999999995</v>
      </c>
      <c r="I648">
        <v>0.35099999999999998</v>
      </c>
      <c r="J648">
        <v>0.42699999999999999</v>
      </c>
      <c r="K648">
        <v>2.4E-2</v>
      </c>
      <c r="L648">
        <v>0.42699999999999999</v>
      </c>
      <c r="M648">
        <f t="shared" si="82"/>
        <v>6.2E-2</v>
      </c>
      <c r="N648">
        <f t="shared" si="83"/>
        <v>6.3E-2</v>
      </c>
      <c r="O648">
        <v>0.11700000000000001</v>
      </c>
    </row>
    <row r="649" spans="1:15">
      <c r="A649" s="1" t="s">
        <v>49</v>
      </c>
      <c r="B649" t="s">
        <v>5</v>
      </c>
      <c r="C649">
        <v>2018</v>
      </c>
      <c r="D649">
        <v>0.68620000000000003</v>
      </c>
      <c r="E649">
        <v>84356</v>
      </c>
      <c r="F649">
        <v>0.152</v>
      </c>
      <c r="G649">
        <v>0.39899999999999997</v>
      </c>
      <c r="H649">
        <v>0.81899999999999995</v>
      </c>
      <c r="I649">
        <v>0.35099999999999998</v>
      </c>
      <c r="J649">
        <v>0.42699999999999999</v>
      </c>
      <c r="K649">
        <v>2.4E-2</v>
      </c>
      <c r="L649">
        <v>0.42699999999999999</v>
      </c>
      <c r="M649">
        <f t="shared" si="82"/>
        <v>6.2E-2</v>
      </c>
      <c r="N649">
        <f t="shared" si="83"/>
        <v>6.3E-2</v>
      </c>
      <c r="O649">
        <v>0.11700000000000001</v>
      </c>
    </row>
    <row r="650" spans="1:15">
      <c r="A650" s="1" t="s">
        <v>49</v>
      </c>
      <c r="B650" t="s">
        <v>8</v>
      </c>
      <c r="C650">
        <v>2018</v>
      </c>
      <c r="D650">
        <v>0.40910000000000002</v>
      </c>
      <c r="E650">
        <v>84356</v>
      </c>
      <c r="F650">
        <v>0.152</v>
      </c>
      <c r="G650">
        <v>0.39899999999999997</v>
      </c>
      <c r="H650">
        <v>0.81899999999999995</v>
      </c>
      <c r="I650">
        <v>0.35099999999999998</v>
      </c>
      <c r="J650">
        <v>0.42699999999999999</v>
      </c>
      <c r="K650">
        <v>2.4E-2</v>
      </c>
      <c r="L650">
        <v>0.42699999999999999</v>
      </c>
      <c r="M650">
        <f t="shared" si="82"/>
        <v>6.2E-2</v>
      </c>
      <c r="N650">
        <f t="shared" si="83"/>
        <v>6.3E-2</v>
      </c>
      <c r="O650">
        <v>0.11700000000000001</v>
      </c>
    </row>
    <row r="651" spans="1:15">
      <c r="A651" s="1" t="s">
        <v>49</v>
      </c>
      <c r="B651" t="s">
        <v>8</v>
      </c>
      <c r="C651">
        <v>2019</v>
      </c>
      <c r="D651">
        <v>0.42609999999999998</v>
      </c>
      <c r="E651">
        <v>84356</v>
      </c>
      <c r="F651">
        <v>0.152</v>
      </c>
      <c r="G651">
        <v>0.39899999999999997</v>
      </c>
      <c r="H651">
        <v>0.81899999999999995</v>
      </c>
      <c r="I651">
        <v>0.35099999999999998</v>
      </c>
      <c r="J651">
        <v>0.42699999999999999</v>
      </c>
      <c r="K651">
        <v>2.4E-2</v>
      </c>
      <c r="L651">
        <v>0.42699999999999999</v>
      </c>
      <c r="M651">
        <f t="shared" si="82"/>
        <v>6.2E-2</v>
      </c>
      <c r="N651">
        <f t="shared" si="83"/>
        <v>6.3E-2</v>
      </c>
      <c r="O651">
        <v>0.11700000000000001</v>
      </c>
    </row>
    <row r="652" spans="1:15">
      <c r="A652" s="1" t="s">
        <v>49</v>
      </c>
      <c r="B652" t="s">
        <v>3</v>
      </c>
      <c r="C652">
        <v>2019</v>
      </c>
      <c r="D652">
        <v>0.33960000000000001</v>
      </c>
      <c r="E652">
        <v>84356</v>
      </c>
      <c r="F652">
        <v>0.152</v>
      </c>
      <c r="G652">
        <v>0.39899999999999997</v>
      </c>
      <c r="H652">
        <v>0.81899999999999995</v>
      </c>
      <c r="I652">
        <v>0.35099999999999998</v>
      </c>
      <c r="J652">
        <v>0.42699999999999999</v>
      </c>
      <c r="K652">
        <v>2.4E-2</v>
      </c>
      <c r="L652">
        <v>0.42699999999999999</v>
      </c>
      <c r="M652">
        <f t="shared" si="82"/>
        <v>6.2E-2</v>
      </c>
      <c r="N652">
        <f t="shared" si="83"/>
        <v>6.3E-2</v>
      </c>
      <c r="O652">
        <v>0.11700000000000001</v>
      </c>
    </row>
    <row r="653" spans="1:15">
      <c r="A653" s="1" t="s">
        <v>49</v>
      </c>
      <c r="B653" t="s">
        <v>4</v>
      </c>
      <c r="C653">
        <v>2019</v>
      </c>
      <c r="D653">
        <v>0.3291</v>
      </c>
      <c r="E653">
        <v>84356</v>
      </c>
      <c r="F653">
        <v>0.152</v>
      </c>
      <c r="G653">
        <v>0.39899999999999997</v>
      </c>
      <c r="H653">
        <v>0.81899999999999995</v>
      </c>
      <c r="I653">
        <v>0.35099999999999998</v>
      </c>
      <c r="J653">
        <v>0.42699999999999999</v>
      </c>
      <c r="K653">
        <v>2.4E-2</v>
      </c>
      <c r="L653">
        <v>0.42699999999999999</v>
      </c>
      <c r="M653">
        <f t="shared" si="82"/>
        <v>6.2E-2</v>
      </c>
      <c r="N653">
        <f t="shared" si="83"/>
        <v>6.3E-2</v>
      </c>
      <c r="O653">
        <v>0.11700000000000001</v>
      </c>
    </row>
    <row r="654" spans="1:15">
      <c r="A654" s="1" t="s">
        <v>49</v>
      </c>
      <c r="B654" t="s">
        <v>5</v>
      </c>
      <c r="C654">
        <v>2019</v>
      </c>
      <c r="D654">
        <v>0.67710000000000004</v>
      </c>
      <c r="E654">
        <v>84356</v>
      </c>
      <c r="F654">
        <v>0.152</v>
      </c>
      <c r="G654">
        <v>0.39899999999999997</v>
      </c>
      <c r="H654">
        <v>0.81899999999999995</v>
      </c>
      <c r="I654">
        <v>0.35099999999999998</v>
      </c>
      <c r="J654">
        <v>0.42699999999999999</v>
      </c>
      <c r="K654">
        <v>2.4E-2</v>
      </c>
      <c r="L654">
        <v>0.42699999999999999</v>
      </c>
      <c r="M654">
        <f t="shared" si="82"/>
        <v>6.2E-2</v>
      </c>
      <c r="N654">
        <f t="shared" si="83"/>
        <v>6.3E-2</v>
      </c>
      <c r="O654">
        <v>0.11700000000000001</v>
      </c>
    </row>
    <row r="655" spans="1:15">
      <c r="A655" s="1" t="s">
        <v>49</v>
      </c>
      <c r="B655" t="s">
        <v>7</v>
      </c>
      <c r="C655">
        <v>2019</v>
      </c>
      <c r="D655">
        <v>0.65239999999999998</v>
      </c>
      <c r="E655">
        <v>84356</v>
      </c>
      <c r="F655">
        <v>0.152</v>
      </c>
      <c r="G655">
        <v>0.39899999999999997</v>
      </c>
      <c r="H655">
        <v>0.81899999999999995</v>
      </c>
      <c r="I655">
        <v>0.35099999999999998</v>
      </c>
      <c r="J655">
        <v>0.42699999999999999</v>
      </c>
      <c r="K655">
        <v>2.4E-2</v>
      </c>
      <c r="L655">
        <v>0.42699999999999999</v>
      </c>
      <c r="M655">
        <f t="shared" si="82"/>
        <v>6.2E-2</v>
      </c>
      <c r="N655">
        <f t="shared" si="83"/>
        <v>6.3E-2</v>
      </c>
      <c r="O655">
        <v>0.11700000000000001</v>
      </c>
    </row>
    <row r="656" spans="1:15">
      <c r="A656" s="1" t="s">
        <v>49</v>
      </c>
      <c r="B656" t="s">
        <v>6</v>
      </c>
      <c r="C656">
        <v>2019</v>
      </c>
      <c r="D656">
        <v>0.68425000000000002</v>
      </c>
      <c r="E656">
        <v>84356</v>
      </c>
      <c r="F656">
        <v>0.152</v>
      </c>
      <c r="G656">
        <v>0.39899999999999997</v>
      </c>
      <c r="H656">
        <v>0.81899999999999995</v>
      </c>
      <c r="I656">
        <v>0.35099999999999998</v>
      </c>
      <c r="J656">
        <v>0.42699999999999999</v>
      </c>
      <c r="K656">
        <v>2.4E-2</v>
      </c>
      <c r="L656">
        <v>0.42699999999999999</v>
      </c>
      <c r="M656">
        <f t="shared" si="82"/>
        <v>6.2E-2</v>
      </c>
      <c r="N656">
        <f t="shared" si="83"/>
        <v>6.3E-2</v>
      </c>
      <c r="O656">
        <v>0.11700000000000001</v>
      </c>
    </row>
    <row r="657" spans="1:15" s="4" customFormat="1">
      <c r="A657" s="5" t="s">
        <v>50</v>
      </c>
      <c r="B657" s="4" t="s">
        <v>8</v>
      </c>
      <c r="C657" s="4">
        <v>2022</v>
      </c>
      <c r="D657" s="4">
        <v>0.56659999999999999</v>
      </c>
      <c r="E657" s="4">
        <v>140258</v>
      </c>
      <c r="F657" s="4">
        <v>6.9000000000000006E-2</v>
      </c>
      <c r="G657" s="4">
        <v>0.53700000000000003</v>
      </c>
      <c r="H657" s="4">
        <f>0.892</f>
        <v>0.89200000000000002</v>
      </c>
      <c r="I657" s="4">
        <v>0.54400000000000004</v>
      </c>
      <c r="J657" s="4">
        <v>0.28899999999999998</v>
      </c>
      <c r="K657" s="4">
        <v>2.9000000000000001E-2</v>
      </c>
      <c r="L657" s="4">
        <v>0.28899999999999998</v>
      </c>
      <c r="M657" s="4">
        <f>0.406+0.005</f>
        <v>0.41100000000000003</v>
      </c>
      <c r="N657" s="4">
        <f>0.043+0.012</f>
        <v>5.4999999999999993E-2</v>
      </c>
      <c r="O657" s="4">
        <v>0.05</v>
      </c>
    </row>
    <row r="658" spans="1:15" s="4" customFormat="1">
      <c r="A658" s="5" t="s">
        <v>50</v>
      </c>
      <c r="B658" s="4" t="s">
        <v>3</v>
      </c>
      <c r="C658" s="4">
        <v>2022</v>
      </c>
      <c r="D658" s="4">
        <v>0.37859999999999999</v>
      </c>
      <c r="E658" s="4">
        <v>140258</v>
      </c>
      <c r="F658" s="4">
        <v>6.9000000000000006E-2</v>
      </c>
      <c r="G658" s="4">
        <v>0.53700000000000003</v>
      </c>
      <c r="H658" s="4">
        <f t="shared" ref="H658:H674" si="84">0.892</f>
        <v>0.89200000000000002</v>
      </c>
      <c r="I658" s="4">
        <v>0.54400000000000004</v>
      </c>
      <c r="J658" s="4">
        <v>0.28899999999999998</v>
      </c>
      <c r="K658" s="4">
        <v>2.9000000000000001E-2</v>
      </c>
      <c r="L658" s="4">
        <v>0.28899999999999998</v>
      </c>
      <c r="M658" s="4">
        <f t="shared" ref="M658:M674" si="85">0.406+0.005</f>
        <v>0.41100000000000003</v>
      </c>
      <c r="N658" s="4">
        <f t="shared" ref="N658:N674" si="86">0.043+0.012</f>
        <v>5.4999999999999993E-2</v>
      </c>
      <c r="O658" s="4">
        <v>0.05</v>
      </c>
    </row>
    <row r="659" spans="1:15" s="4" customFormat="1">
      <c r="A659" s="5" t="s">
        <v>50</v>
      </c>
      <c r="B659" s="4" t="s">
        <v>4</v>
      </c>
      <c r="C659" s="4">
        <v>2022</v>
      </c>
      <c r="D659" s="4">
        <v>0.28999999999999998</v>
      </c>
      <c r="E659" s="4">
        <v>140258</v>
      </c>
      <c r="F659" s="4">
        <v>6.9000000000000006E-2</v>
      </c>
      <c r="G659" s="4">
        <v>0.53700000000000003</v>
      </c>
      <c r="H659" s="4">
        <f t="shared" si="84"/>
        <v>0.89200000000000002</v>
      </c>
      <c r="I659" s="4">
        <v>0.54400000000000004</v>
      </c>
      <c r="J659" s="4">
        <v>0.28899999999999998</v>
      </c>
      <c r="K659" s="4">
        <v>2.9000000000000001E-2</v>
      </c>
      <c r="L659" s="4">
        <v>0.28899999999999998</v>
      </c>
      <c r="M659" s="4">
        <f t="shared" si="85"/>
        <v>0.41100000000000003</v>
      </c>
      <c r="N659" s="4">
        <f t="shared" si="86"/>
        <v>5.4999999999999993E-2</v>
      </c>
      <c r="O659" s="4">
        <v>0.05</v>
      </c>
    </row>
    <row r="660" spans="1:15" s="4" customFormat="1">
      <c r="A660" s="5" t="s">
        <v>50</v>
      </c>
      <c r="B660" s="4" t="s">
        <v>5</v>
      </c>
      <c r="C660" s="4">
        <v>2022</v>
      </c>
      <c r="D660" s="4">
        <v>0.68559999999999999</v>
      </c>
      <c r="E660" s="4">
        <v>140258</v>
      </c>
      <c r="F660" s="4">
        <v>6.9000000000000006E-2</v>
      </c>
      <c r="G660" s="4">
        <v>0.53700000000000003</v>
      </c>
      <c r="H660" s="4">
        <f t="shared" si="84"/>
        <v>0.89200000000000002</v>
      </c>
      <c r="I660" s="4">
        <v>0.54400000000000004</v>
      </c>
      <c r="J660" s="4">
        <v>0.28899999999999998</v>
      </c>
      <c r="K660" s="4">
        <v>2.9000000000000001E-2</v>
      </c>
      <c r="L660" s="4">
        <v>0.28899999999999998</v>
      </c>
      <c r="M660" s="4">
        <f t="shared" si="85"/>
        <v>0.41100000000000003</v>
      </c>
      <c r="N660" s="4">
        <f t="shared" si="86"/>
        <v>5.4999999999999993E-2</v>
      </c>
      <c r="O660" s="4">
        <v>0.05</v>
      </c>
    </row>
    <row r="661" spans="1:15" s="4" customFormat="1">
      <c r="A661" s="5" t="s">
        <v>50</v>
      </c>
      <c r="B661" s="4" t="s">
        <v>6</v>
      </c>
      <c r="C661" s="4">
        <v>2022</v>
      </c>
      <c r="D661" s="4">
        <v>0.60436999999999996</v>
      </c>
      <c r="E661" s="4">
        <v>140258</v>
      </c>
      <c r="F661" s="4">
        <v>6.9000000000000006E-2</v>
      </c>
      <c r="G661" s="4">
        <v>0.53700000000000003</v>
      </c>
      <c r="H661" s="4">
        <f t="shared" si="84"/>
        <v>0.89200000000000002</v>
      </c>
      <c r="I661" s="4">
        <v>0.54400000000000004</v>
      </c>
      <c r="J661" s="4">
        <v>0.28899999999999998</v>
      </c>
      <c r="K661" s="4">
        <v>2.9000000000000001E-2</v>
      </c>
      <c r="L661" s="4">
        <v>0.28899999999999998</v>
      </c>
      <c r="M661" s="4">
        <f t="shared" si="85"/>
        <v>0.41100000000000003</v>
      </c>
      <c r="N661" s="4">
        <f t="shared" si="86"/>
        <v>5.4999999999999993E-2</v>
      </c>
      <c r="O661" s="4">
        <v>0.05</v>
      </c>
    </row>
    <row r="662" spans="1:15" s="4" customFormat="1">
      <c r="A662" s="5" t="s">
        <v>50</v>
      </c>
      <c r="B662" s="4" t="s">
        <v>7</v>
      </c>
      <c r="C662" s="4">
        <v>2022</v>
      </c>
      <c r="D662" s="4">
        <v>0.52080000000000004</v>
      </c>
      <c r="E662" s="4">
        <v>140258</v>
      </c>
      <c r="F662" s="4">
        <v>6.9000000000000006E-2</v>
      </c>
      <c r="G662" s="4">
        <v>0.53700000000000003</v>
      </c>
      <c r="H662" s="4">
        <f t="shared" si="84"/>
        <v>0.89200000000000002</v>
      </c>
      <c r="I662" s="4">
        <v>0.54400000000000004</v>
      </c>
      <c r="J662" s="4">
        <v>0.28899999999999998</v>
      </c>
      <c r="K662" s="4">
        <v>2.9000000000000001E-2</v>
      </c>
      <c r="L662" s="4">
        <v>0.28899999999999998</v>
      </c>
      <c r="M662" s="4">
        <f t="shared" si="85"/>
        <v>0.41100000000000003</v>
      </c>
      <c r="N662" s="4">
        <f t="shared" si="86"/>
        <v>5.4999999999999993E-2</v>
      </c>
      <c r="O662" s="4">
        <v>0.05</v>
      </c>
    </row>
    <row r="663" spans="1:15" s="4" customFormat="1">
      <c r="A663" s="5" t="s">
        <v>50</v>
      </c>
      <c r="B663" s="4" t="s">
        <v>6</v>
      </c>
      <c r="C663" s="4">
        <v>2018</v>
      </c>
      <c r="D663" s="4">
        <v>0.61726999999999999</v>
      </c>
      <c r="E663" s="4">
        <v>140258</v>
      </c>
      <c r="F663" s="4">
        <v>6.9000000000000006E-2</v>
      </c>
      <c r="G663" s="4">
        <v>0.53700000000000003</v>
      </c>
      <c r="H663" s="4">
        <f t="shared" si="84"/>
        <v>0.89200000000000002</v>
      </c>
      <c r="I663" s="4">
        <v>0.54400000000000004</v>
      </c>
      <c r="J663" s="4">
        <v>0.28899999999999998</v>
      </c>
      <c r="K663" s="4">
        <v>2.9000000000000001E-2</v>
      </c>
      <c r="L663" s="4">
        <v>0.28899999999999998</v>
      </c>
      <c r="M663" s="4">
        <f t="shared" si="85"/>
        <v>0.41100000000000003</v>
      </c>
      <c r="N663" s="4">
        <f t="shared" si="86"/>
        <v>5.4999999999999993E-2</v>
      </c>
      <c r="O663" s="4">
        <v>0.05</v>
      </c>
    </row>
    <row r="664" spans="1:15" s="4" customFormat="1">
      <c r="A664" s="5" t="s">
        <v>50</v>
      </c>
      <c r="B664" s="4" t="s">
        <v>7</v>
      </c>
      <c r="C664" s="4">
        <v>2018</v>
      </c>
      <c r="D664" s="4">
        <v>0.62360000000000004</v>
      </c>
      <c r="E664" s="4">
        <v>140258</v>
      </c>
      <c r="F664" s="4">
        <v>6.9000000000000006E-2</v>
      </c>
      <c r="G664" s="4">
        <v>0.53700000000000003</v>
      </c>
      <c r="H664" s="4">
        <f t="shared" si="84"/>
        <v>0.89200000000000002</v>
      </c>
      <c r="I664" s="4">
        <v>0.54400000000000004</v>
      </c>
      <c r="J664" s="4">
        <v>0.28899999999999998</v>
      </c>
      <c r="K664" s="4">
        <v>2.9000000000000001E-2</v>
      </c>
      <c r="L664" s="4">
        <v>0.28899999999999998</v>
      </c>
      <c r="M664" s="4">
        <f t="shared" si="85"/>
        <v>0.41100000000000003</v>
      </c>
      <c r="N664" s="4">
        <f t="shared" si="86"/>
        <v>5.4999999999999993E-2</v>
      </c>
      <c r="O664" s="4">
        <v>0.05</v>
      </c>
    </row>
    <row r="665" spans="1:15" s="4" customFormat="1">
      <c r="A665" s="5" t="s">
        <v>50</v>
      </c>
      <c r="B665" s="4" t="s">
        <v>3</v>
      </c>
      <c r="C665" s="4">
        <v>2018</v>
      </c>
      <c r="D665" s="4">
        <v>0.4299</v>
      </c>
      <c r="E665" s="4">
        <v>140258</v>
      </c>
      <c r="F665" s="4">
        <v>6.9000000000000006E-2</v>
      </c>
      <c r="G665" s="4">
        <v>0.53700000000000003</v>
      </c>
      <c r="H665" s="4">
        <f t="shared" si="84"/>
        <v>0.89200000000000002</v>
      </c>
      <c r="I665" s="4">
        <v>0.54400000000000004</v>
      </c>
      <c r="J665" s="4">
        <v>0.28899999999999998</v>
      </c>
      <c r="K665" s="4">
        <v>2.9000000000000001E-2</v>
      </c>
      <c r="L665" s="4">
        <v>0.28899999999999998</v>
      </c>
      <c r="M665" s="4">
        <f t="shared" si="85"/>
        <v>0.41100000000000003</v>
      </c>
      <c r="N665" s="4">
        <f t="shared" si="86"/>
        <v>5.4999999999999993E-2</v>
      </c>
      <c r="O665" s="4">
        <v>0.05</v>
      </c>
    </row>
    <row r="666" spans="1:15" s="4" customFormat="1">
      <c r="A666" s="5" t="s">
        <v>50</v>
      </c>
      <c r="B666" s="4" t="s">
        <v>4</v>
      </c>
      <c r="C666" s="4">
        <v>2018</v>
      </c>
      <c r="D666" s="4">
        <v>0.34960000000000002</v>
      </c>
      <c r="E666" s="4">
        <v>140258</v>
      </c>
      <c r="F666" s="4">
        <v>6.9000000000000006E-2</v>
      </c>
      <c r="G666" s="4">
        <v>0.53700000000000003</v>
      </c>
      <c r="H666" s="4">
        <f t="shared" si="84"/>
        <v>0.89200000000000002</v>
      </c>
      <c r="I666" s="4">
        <v>0.54400000000000004</v>
      </c>
      <c r="J666" s="4">
        <v>0.28899999999999998</v>
      </c>
      <c r="K666" s="4">
        <v>2.9000000000000001E-2</v>
      </c>
      <c r="L666" s="4">
        <v>0.28899999999999998</v>
      </c>
      <c r="M666" s="4">
        <f t="shared" si="85"/>
        <v>0.41100000000000003</v>
      </c>
      <c r="N666" s="4">
        <f t="shared" si="86"/>
        <v>5.4999999999999993E-2</v>
      </c>
      <c r="O666" s="4">
        <v>0.05</v>
      </c>
    </row>
    <row r="667" spans="1:15" s="4" customFormat="1">
      <c r="A667" s="5" t="s">
        <v>50</v>
      </c>
      <c r="B667" s="4" t="s">
        <v>5</v>
      </c>
      <c r="C667" s="4">
        <v>2018</v>
      </c>
      <c r="D667" s="4">
        <v>0.73839999999999995</v>
      </c>
      <c r="E667" s="4">
        <v>140258</v>
      </c>
      <c r="F667" s="4">
        <v>6.9000000000000006E-2</v>
      </c>
      <c r="G667" s="4">
        <v>0.53700000000000003</v>
      </c>
      <c r="H667" s="4">
        <f t="shared" si="84"/>
        <v>0.89200000000000002</v>
      </c>
      <c r="I667" s="4">
        <v>0.54400000000000004</v>
      </c>
      <c r="J667" s="4">
        <v>0.28899999999999998</v>
      </c>
      <c r="K667" s="4">
        <v>2.9000000000000001E-2</v>
      </c>
      <c r="L667" s="4">
        <v>0.28899999999999998</v>
      </c>
      <c r="M667" s="4">
        <f t="shared" si="85"/>
        <v>0.41100000000000003</v>
      </c>
      <c r="N667" s="4">
        <f t="shared" si="86"/>
        <v>5.4999999999999993E-2</v>
      </c>
      <c r="O667" s="4">
        <v>0.05</v>
      </c>
    </row>
    <row r="668" spans="1:15" s="4" customFormat="1">
      <c r="A668" s="5" t="s">
        <v>50</v>
      </c>
      <c r="B668" s="4" t="s">
        <v>8</v>
      </c>
      <c r="C668" s="4">
        <v>2018</v>
      </c>
      <c r="D668" s="4">
        <v>0.59870000000000001</v>
      </c>
      <c r="E668" s="4">
        <v>140258</v>
      </c>
      <c r="F668" s="4">
        <v>6.9000000000000006E-2</v>
      </c>
      <c r="G668" s="4">
        <v>0.53700000000000003</v>
      </c>
      <c r="H668" s="4">
        <f t="shared" si="84"/>
        <v>0.89200000000000002</v>
      </c>
      <c r="I668" s="4">
        <v>0.54400000000000004</v>
      </c>
      <c r="J668" s="4">
        <v>0.28899999999999998</v>
      </c>
      <c r="K668" s="4">
        <v>2.9000000000000001E-2</v>
      </c>
      <c r="L668" s="4">
        <v>0.28899999999999998</v>
      </c>
      <c r="M668" s="4">
        <f t="shared" si="85"/>
        <v>0.41100000000000003</v>
      </c>
      <c r="N668" s="4">
        <f t="shared" si="86"/>
        <v>5.4999999999999993E-2</v>
      </c>
      <c r="O668" s="4">
        <v>0.05</v>
      </c>
    </row>
    <row r="669" spans="1:15" s="4" customFormat="1">
      <c r="A669" s="5" t="s">
        <v>50</v>
      </c>
      <c r="B669" s="4" t="s">
        <v>8</v>
      </c>
      <c r="C669" s="4">
        <v>2019</v>
      </c>
      <c r="D669" s="4">
        <v>0.60209999999999997</v>
      </c>
      <c r="E669" s="4">
        <v>140258</v>
      </c>
      <c r="F669" s="4">
        <v>6.9000000000000006E-2</v>
      </c>
      <c r="G669" s="4">
        <v>0.53700000000000003</v>
      </c>
      <c r="H669" s="4">
        <f t="shared" si="84"/>
        <v>0.89200000000000002</v>
      </c>
      <c r="I669" s="4">
        <v>0.54400000000000004</v>
      </c>
      <c r="J669" s="4">
        <v>0.28899999999999998</v>
      </c>
      <c r="K669" s="4">
        <v>2.9000000000000001E-2</v>
      </c>
      <c r="L669" s="4">
        <v>0.28899999999999998</v>
      </c>
      <c r="M669" s="4">
        <f t="shared" si="85"/>
        <v>0.41100000000000003</v>
      </c>
      <c r="N669" s="4">
        <f t="shared" si="86"/>
        <v>5.4999999999999993E-2</v>
      </c>
      <c r="O669" s="4">
        <v>0.05</v>
      </c>
    </row>
    <row r="670" spans="1:15" s="4" customFormat="1">
      <c r="A670" s="5" t="s">
        <v>50</v>
      </c>
      <c r="B670" s="4" t="s">
        <v>3</v>
      </c>
      <c r="C670" s="4">
        <v>2019</v>
      </c>
      <c r="D670" s="4">
        <v>0.44569999999999999</v>
      </c>
      <c r="E670" s="4">
        <v>140258</v>
      </c>
      <c r="F670" s="4">
        <v>6.9000000000000006E-2</v>
      </c>
      <c r="G670" s="4">
        <v>0.53700000000000003</v>
      </c>
      <c r="H670" s="4">
        <f t="shared" si="84"/>
        <v>0.89200000000000002</v>
      </c>
      <c r="I670" s="4">
        <v>0.54400000000000004</v>
      </c>
      <c r="J670" s="4">
        <v>0.28899999999999998</v>
      </c>
      <c r="K670" s="4">
        <v>2.9000000000000001E-2</v>
      </c>
      <c r="L670" s="4">
        <v>0.28899999999999998</v>
      </c>
      <c r="M670" s="4">
        <f t="shared" si="85"/>
        <v>0.41100000000000003</v>
      </c>
      <c r="N670" s="4">
        <f t="shared" si="86"/>
        <v>5.4999999999999993E-2</v>
      </c>
      <c r="O670" s="4">
        <v>0.05</v>
      </c>
    </row>
    <row r="671" spans="1:15" s="4" customFormat="1">
      <c r="A671" s="5" t="s">
        <v>50</v>
      </c>
      <c r="B671" s="4" t="s">
        <v>4</v>
      </c>
      <c r="C671" s="4">
        <v>2019</v>
      </c>
      <c r="D671" s="4">
        <v>0.35470000000000002</v>
      </c>
      <c r="E671" s="4">
        <v>140258</v>
      </c>
      <c r="F671" s="4">
        <v>6.9000000000000006E-2</v>
      </c>
      <c r="G671" s="4">
        <v>0.53700000000000003</v>
      </c>
      <c r="H671" s="4">
        <f t="shared" si="84"/>
        <v>0.89200000000000002</v>
      </c>
      <c r="I671" s="4">
        <v>0.54400000000000004</v>
      </c>
      <c r="J671" s="4">
        <v>0.28899999999999998</v>
      </c>
      <c r="K671" s="4">
        <v>2.9000000000000001E-2</v>
      </c>
      <c r="L671" s="4">
        <v>0.28899999999999998</v>
      </c>
      <c r="M671" s="4">
        <f t="shared" si="85"/>
        <v>0.41100000000000003</v>
      </c>
      <c r="N671" s="4">
        <f t="shared" si="86"/>
        <v>5.4999999999999993E-2</v>
      </c>
      <c r="O671" s="4">
        <v>0.05</v>
      </c>
    </row>
    <row r="672" spans="1:15" s="4" customFormat="1">
      <c r="A672" s="5" t="s">
        <v>50</v>
      </c>
      <c r="B672" s="4" t="s">
        <v>5</v>
      </c>
      <c r="C672" s="4">
        <v>2019</v>
      </c>
      <c r="D672" s="4">
        <v>0.75390000000000001</v>
      </c>
      <c r="E672" s="4">
        <v>140258</v>
      </c>
      <c r="F672" s="4">
        <v>6.9000000000000006E-2</v>
      </c>
      <c r="G672" s="4">
        <v>0.53700000000000003</v>
      </c>
      <c r="H672" s="4">
        <f t="shared" si="84"/>
        <v>0.89200000000000002</v>
      </c>
      <c r="I672" s="4">
        <v>0.54400000000000004</v>
      </c>
      <c r="J672" s="4">
        <v>0.28899999999999998</v>
      </c>
      <c r="K672" s="4">
        <v>2.9000000000000001E-2</v>
      </c>
      <c r="L672" s="4">
        <v>0.28899999999999998</v>
      </c>
      <c r="M672" s="4">
        <f t="shared" si="85"/>
        <v>0.41100000000000003</v>
      </c>
      <c r="N672" s="4">
        <f t="shared" si="86"/>
        <v>5.4999999999999993E-2</v>
      </c>
      <c r="O672" s="4">
        <v>0.05</v>
      </c>
    </row>
    <row r="673" spans="1:15" s="4" customFormat="1">
      <c r="A673" s="5" t="s">
        <v>50</v>
      </c>
      <c r="B673" s="4" t="s">
        <v>7</v>
      </c>
      <c r="C673" s="4">
        <v>2019</v>
      </c>
      <c r="D673" s="4">
        <v>0.61929999999999996</v>
      </c>
      <c r="E673" s="4">
        <v>140258</v>
      </c>
      <c r="F673" s="4">
        <v>6.9000000000000006E-2</v>
      </c>
      <c r="G673" s="4">
        <v>0.53700000000000003</v>
      </c>
      <c r="H673" s="4">
        <f t="shared" si="84"/>
        <v>0.89200000000000002</v>
      </c>
      <c r="I673" s="4">
        <v>0.54400000000000004</v>
      </c>
      <c r="J673" s="4">
        <v>0.28899999999999998</v>
      </c>
      <c r="K673" s="4">
        <v>2.9000000000000001E-2</v>
      </c>
      <c r="L673" s="4">
        <v>0.28899999999999998</v>
      </c>
      <c r="M673" s="4">
        <f t="shared" si="85"/>
        <v>0.41100000000000003</v>
      </c>
      <c r="N673" s="4">
        <f t="shared" si="86"/>
        <v>5.4999999999999993E-2</v>
      </c>
      <c r="O673" s="4">
        <v>0.05</v>
      </c>
    </row>
    <row r="674" spans="1:15" s="4" customFormat="1">
      <c r="A674" s="5" t="s">
        <v>50</v>
      </c>
      <c r="B674" s="4" t="s">
        <v>6</v>
      </c>
      <c r="C674" s="4">
        <v>2019</v>
      </c>
      <c r="D674" s="4">
        <v>0.63622999999999996</v>
      </c>
      <c r="E674" s="4">
        <v>140258</v>
      </c>
      <c r="F674" s="4">
        <v>6.9000000000000006E-2</v>
      </c>
      <c r="G674" s="4">
        <v>0.53700000000000003</v>
      </c>
      <c r="H674" s="4">
        <f t="shared" si="84"/>
        <v>0.89200000000000002</v>
      </c>
      <c r="I674" s="4">
        <v>0.54400000000000004</v>
      </c>
      <c r="J674" s="4">
        <v>0.28899999999999998</v>
      </c>
      <c r="K674" s="4">
        <v>2.9000000000000001E-2</v>
      </c>
      <c r="L674" s="4">
        <v>0.28899999999999998</v>
      </c>
      <c r="M674" s="4">
        <f t="shared" si="85"/>
        <v>0.41100000000000003</v>
      </c>
      <c r="N674" s="4">
        <f t="shared" si="86"/>
        <v>5.4999999999999993E-2</v>
      </c>
      <c r="O674" s="4">
        <v>0.05</v>
      </c>
    </row>
    <row r="675" spans="1:15">
      <c r="A675" s="1" t="s">
        <v>51</v>
      </c>
      <c r="B675" t="s">
        <v>8</v>
      </c>
      <c r="C675">
        <v>2022</v>
      </c>
      <c r="D675">
        <v>0.374</v>
      </c>
      <c r="E675">
        <v>96093</v>
      </c>
      <c r="F675">
        <v>0.106</v>
      </c>
      <c r="G675">
        <v>0.32899999999999996</v>
      </c>
      <c r="H675">
        <v>0.88300000000000001</v>
      </c>
      <c r="I675">
        <v>0.41899999999999998</v>
      </c>
      <c r="J675">
        <v>0.56200000000000006</v>
      </c>
      <c r="K675">
        <v>1.4999999999999999E-2</v>
      </c>
      <c r="L675">
        <v>0.25</v>
      </c>
      <c r="M675">
        <f>0.053+0.002</f>
        <v>5.5E-2</v>
      </c>
      <c r="N675">
        <f>0.044+0.019</f>
        <v>6.3E-2</v>
      </c>
      <c r="O675">
        <v>0.08</v>
      </c>
    </row>
    <row r="676" spans="1:15">
      <c r="A676" s="1" t="s">
        <v>51</v>
      </c>
      <c r="B676" t="s">
        <v>3</v>
      </c>
      <c r="C676">
        <v>2022</v>
      </c>
      <c r="D676">
        <v>0.33329999999999999</v>
      </c>
      <c r="E676">
        <v>96093</v>
      </c>
      <c r="F676">
        <v>0.106</v>
      </c>
      <c r="G676">
        <v>0.32899999999999996</v>
      </c>
      <c r="H676">
        <v>0.88300000000000001</v>
      </c>
      <c r="I676">
        <v>0.41899999999999998</v>
      </c>
      <c r="J676">
        <v>0.56200000000000006</v>
      </c>
      <c r="K676">
        <v>1.4999999999999999E-2</v>
      </c>
      <c r="L676">
        <v>0.25</v>
      </c>
      <c r="M676">
        <f t="shared" ref="M676:M692" si="87">0.053+0.002</f>
        <v>5.5E-2</v>
      </c>
      <c r="N676">
        <f t="shared" ref="N676:N692" si="88">0.044+0.019</f>
        <v>6.3E-2</v>
      </c>
      <c r="O676">
        <v>0.08</v>
      </c>
    </row>
    <row r="677" spans="1:15">
      <c r="A677" s="1" t="s">
        <v>51</v>
      </c>
      <c r="B677" t="s">
        <v>4</v>
      </c>
      <c r="C677">
        <v>2022</v>
      </c>
      <c r="D677">
        <v>0.21249999999999999</v>
      </c>
      <c r="E677">
        <v>96093</v>
      </c>
      <c r="F677">
        <v>0.106</v>
      </c>
      <c r="G677">
        <v>0.32899999999999996</v>
      </c>
      <c r="H677">
        <v>0.88300000000000001</v>
      </c>
      <c r="I677">
        <v>0.41899999999999998</v>
      </c>
      <c r="J677">
        <v>0.56200000000000006</v>
      </c>
      <c r="K677">
        <v>1.4999999999999999E-2</v>
      </c>
      <c r="L677">
        <v>0.25</v>
      </c>
      <c r="M677">
        <f t="shared" si="87"/>
        <v>5.5E-2</v>
      </c>
      <c r="N677">
        <f t="shared" si="88"/>
        <v>6.3E-2</v>
      </c>
      <c r="O677">
        <v>0.08</v>
      </c>
    </row>
    <row r="678" spans="1:15">
      <c r="A678" s="1" t="s">
        <v>51</v>
      </c>
      <c r="B678" t="s">
        <v>5</v>
      </c>
      <c r="C678">
        <v>2022</v>
      </c>
      <c r="D678">
        <v>0.60029999999999994</v>
      </c>
      <c r="E678">
        <v>96093</v>
      </c>
      <c r="F678">
        <v>0.106</v>
      </c>
      <c r="G678">
        <v>0.32899999999999996</v>
      </c>
      <c r="H678">
        <v>0.88300000000000001</v>
      </c>
      <c r="I678">
        <v>0.41899999999999998</v>
      </c>
      <c r="J678">
        <v>0.56200000000000006</v>
      </c>
      <c r="K678">
        <v>1.4999999999999999E-2</v>
      </c>
      <c r="L678">
        <v>0.25</v>
      </c>
      <c r="M678">
        <f t="shared" si="87"/>
        <v>5.5E-2</v>
      </c>
      <c r="N678">
        <f t="shared" si="88"/>
        <v>6.3E-2</v>
      </c>
      <c r="O678">
        <v>0.08</v>
      </c>
    </row>
    <row r="679" spans="1:15">
      <c r="A679" s="1" t="s">
        <v>51</v>
      </c>
      <c r="B679" t="s">
        <v>6</v>
      </c>
      <c r="C679">
        <v>2022</v>
      </c>
      <c r="D679">
        <v>0.53790000000000004</v>
      </c>
      <c r="E679">
        <v>96093</v>
      </c>
      <c r="F679">
        <v>0.106</v>
      </c>
      <c r="G679">
        <v>0.32899999999999996</v>
      </c>
      <c r="H679">
        <v>0.88300000000000001</v>
      </c>
      <c r="I679">
        <v>0.41899999999999998</v>
      </c>
      <c r="J679">
        <v>0.56200000000000006</v>
      </c>
      <c r="K679">
        <v>1.4999999999999999E-2</v>
      </c>
      <c r="L679">
        <v>0.25</v>
      </c>
      <c r="M679">
        <f t="shared" si="87"/>
        <v>5.5E-2</v>
      </c>
      <c r="N679">
        <f t="shared" si="88"/>
        <v>6.3E-2</v>
      </c>
      <c r="O679">
        <v>0.08</v>
      </c>
    </row>
    <row r="680" spans="1:15">
      <c r="A680" s="1" t="s">
        <v>51</v>
      </c>
      <c r="B680" t="s">
        <v>7</v>
      </c>
      <c r="C680">
        <v>2022</v>
      </c>
      <c r="D680">
        <v>0.67310000000000003</v>
      </c>
      <c r="E680">
        <v>96093</v>
      </c>
      <c r="F680">
        <v>0.106</v>
      </c>
      <c r="G680">
        <v>0.32899999999999996</v>
      </c>
      <c r="H680">
        <v>0.88300000000000001</v>
      </c>
      <c r="I680">
        <v>0.41899999999999998</v>
      </c>
      <c r="J680">
        <v>0.56200000000000006</v>
      </c>
      <c r="K680">
        <v>1.4999999999999999E-2</v>
      </c>
      <c r="L680">
        <v>0.25</v>
      </c>
      <c r="M680">
        <f t="shared" si="87"/>
        <v>5.5E-2</v>
      </c>
      <c r="N680">
        <f t="shared" si="88"/>
        <v>6.3E-2</v>
      </c>
      <c r="O680">
        <v>0.08</v>
      </c>
    </row>
    <row r="681" spans="1:15">
      <c r="A681" s="1" t="s">
        <v>51</v>
      </c>
      <c r="B681" t="s">
        <v>6</v>
      </c>
      <c r="C681">
        <v>2018</v>
      </c>
      <c r="D681">
        <v>0.59694999999999998</v>
      </c>
      <c r="E681">
        <v>96093</v>
      </c>
      <c r="F681">
        <v>0.106</v>
      </c>
      <c r="G681">
        <v>0.32899999999999996</v>
      </c>
      <c r="H681">
        <v>0.88300000000000001</v>
      </c>
      <c r="I681">
        <v>0.41899999999999998</v>
      </c>
      <c r="J681">
        <v>0.56200000000000006</v>
      </c>
      <c r="K681">
        <v>1.4999999999999999E-2</v>
      </c>
      <c r="L681">
        <v>0.25</v>
      </c>
      <c r="M681">
        <f t="shared" si="87"/>
        <v>5.5E-2</v>
      </c>
      <c r="N681">
        <f t="shared" si="88"/>
        <v>6.3E-2</v>
      </c>
      <c r="O681">
        <v>0.08</v>
      </c>
    </row>
    <row r="682" spans="1:15">
      <c r="A682" s="1" t="s">
        <v>51</v>
      </c>
      <c r="B682" t="s">
        <v>7</v>
      </c>
      <c r="C682">
        <v>2018</v>
      </c>
      <c r="D682">
        <v>0.52634999999999998</v>
      </c>
      <c r="E682">
        <v>96093</v>
      </c>
      <c r="F682">
        <v>0.106</v>
      </c>
      <c r="G682">
        <v>0.32899999999999996</v>
      </c>
      <c r="H682">
        <v>0.88300000000000001</v>
      </c>
      <c r="I682">
        <v>0.41899999999999998</v>
      </c>
      <c r="J682">
        <v>0.56200000000000006</v>
      </c>
      <c r="K682">
        <v>1.4999999999999999E-2</v>
      </c>
      <c r="L682">
        <v>0.25</v>
      </c>
      <c r="M682">
        <f t="shared" si="87"/>
        <v>5.5E-2</v>
      </c>
      <c r="N682">
        <f t="shared" si="88"/>
        <v>6.3E-2</v>
      </c>
      <c r="O682">
        <v>0.08</v>
      </c>
    </row>
    <row r="683" spans="1:15">
      <c r="A683" s="1" t="s">
        <v>51</v>
      </c>
      <c r="B683" t="s">
        <v>3</v>
      </c>
      <c r="C683">
        <v>2018</v>
      </c>
      <c r="D683">
        <v>0.45</v>
      </c>
      <c r="E683">
        <v>96093</v>
      </c>
      <c r="F683">
        <v>0.106</v>
      </c>
      <c r="G683">
        <v>0.32899999999999996</v>
      </c>
      <c r="H683">
        <v>0.88300000000000001</v>
      </c>
      <c r="I683">
        <v>0.41899999999999998</v>
      </c>
      <c r="J683">
        <v>0.56200000000000006</v>
      </c>
      <c r="K683">
        <v>1.4999999999999999E-2</v>
      </c>
      <c r="L683">
        <v>0.25</v>
      </c>
      <c r="M683">
        <f t="shared" si="87"/>
        <v>5.5E-2</v>
      </c>
      <c r="N683">
        <f t="shared" si="88"/>
        <v>6.3E-2</v>
      </c>
      <c r="O683">
        <v>0.08</v>
      </c>
    </row>
    <row r="684" spans="1:15">
      <c r="A684" s="1" t="s">
        <v>51</v>
      </c>
      <c r="B684" t="s">
        <v>4</v>
      </c>
      <c r="C684">
        <v>2018</v>
      </c>
      <c r="D684">
        <v>0.2485</v>
      </c>
      <c r="E684">
        <v>96093</v>
      </c>
      <c r="F684">
        <v>0.106</v>
      </c>
      <c r="G684">
        <v>0.32899999999999996</v>
      </c>
      <c r="H684">
        <v>0.88300000000000001</v>
      </c>
      <c r="I684">
        <v>0.41899999999999998</v>
      </c>
      <c r="J684">
        <v>0.56200000000000006</v>
      </c>
      <c r="K684">
        <v>1.4999999999999999E-2</v>
      </c>
      <c r="L684">
        <v>0.25</v>
      </c>
      <c r="M684">
        <f t="shared" si="87"/>
        <v>5.5E-2</v>
      </c>
      <c r="N684">
        <f t="shared" si="88"/>
        <v>6.3E-2</v>
      </c>
      <c r="O684">
        <v>0.08</v>
      </c>
    </row>
    <row r="685" spans="1:15">
      <c r="A685" s="1" t="s">
        <v>51</v>
      </c>
      <c r="B685" t="s">
        <v>5</v>
      </c>
      <c r="C685">
        <v>2018</v>
      </c>
      <c r="D685">
        <v>0.63670000000000004</v>
      </c>
      <c r="E685">
        <v>96093</v>
      </c>
      <c r="F685">
        <v>0.106</v>
      </c>
      <c r="G685">
        <v>0.32899999999999996</v>
      </c>
      <c r="H685">
        <v>0.88300000000000001</v>
      </c>
      <c r="I685">
        <v>0.41899999999999998</v>
      </c>
      <c r="J685">
        <v>0.56200000000000006</v>
      </c>
      <c r="K685">
        <v>1.4999999999999999E-2</v>
      </c>
      <c r="L685">
        <v>0.25</v>
      </c>
      <c r="M685">
        <f t="shared" si="87"/>
        <v>5.5E-2</v>
      </c>
      <c r="N685">
        <f t="shared" si="88"/>
        <v>6.3E-2</v>
      </c>
      <c r="O685">
        <v>0.08</v>
      </c>
    </row>
    <row r="686" spans="1:15">
      <c r="A686" s="1" t="s">
        <v>51</v>
      </c>
      <c r="B686" t="s">
        <v>8</v>
      </c>
      <c r="C686">
        <v>2018</v>
      </c>
      <c r="D686">
        <v>0.40360000000000001</v>
      </c>
      <c r="E686">
        <v>96093</v>
      </c>
      <c r="F686">
        <v>0.106</v>
      </c>
      <c r="G686">
        <v>0.32899999999999996</v>
      </c>
      <c r="H686">
        <v>0.88300000000000001</v>
      </c>
      <c r="I686">
        <v>0.41899999999999998</v>
      </c>
      <c r="J686">
        <v>0.56200000000000006</v>
      </c>
      <c r="K686">
        <v>1.4999999999999999E-2</v>
      </c>
      <c r="L686">
        <v>0.25</v>
      </c>
      <c r="M686">
        <f t="shared" si="87"/>
        <v>5.5E-2</v>
      </c>
      <c r="N686">
        <f t="shared" si="88"/>
        <v>6.3E-2</v>
      </c>
      <c r="O686">
        <v>0.08</v>
      </c>
    </row>
    <row r="687" spans="1:15">
      <c r="A687" s="1" t="s">
        <v>51</v>
      </c>
      <c r="B687" t="s">
        <v>8</v>
      </c>
      <c r="C687">
        <v>2019</v>
      </c>
      <c r="D687">
        <v>0.40839999999999999</v>
      </c>
      <c r="E687">
        <v>96093</v>
      </c>
      <c r="F687">
        <v>0.106</v>
      </c>
      <c r="G687">
        <v>0.32899999999999996</v>
      </c>
      <c r="H687">
        <v>0.88300000000000001</v>
      </c>
      <c r="I687">
        <v>0.41899999999999998</v>
      </c>
      <c r="J687">
        <v>0.56200000000000006</v>
      </c>
      <c r="K687">
        <v>1.4999999999999999E-2</v>
      </c>
      <c r="L687">
        <v>0.25</v>
      </c>
      <c r="M687">
        <f t="shared" si="87"/>
        <v>5.5E-2</v>
      </c>
      <c r="N687">
        <f t="shared" si="88"/>
        <v>6.3E-2</v>
      </c>
      <c r="O687">
        <v>0.08</v>
      </c>
    </row>
    <row r="688" spans="1:15">
      <c r="A688" s="1" t="s">
        <v>51</v>
      </c>
      <c r="B688" t="s">
        <v>3</v>
      </c>
      <c r="C688">
        <v>2019</v>
      </c>
      <c r="D688">
        <v>0.46429999999999999</v>
      </c>
      <c r="E688">
        <v>96093</v>
      </c>
      <c r="F688">
        <v>0.106</v>
      </c>
      <c r="G688">
        <v>0.32899999999999996</v>
      </c>
      <c r="H688">
        <v>0.88300000000000001</v>
      </c>
      <c r="I688">
        <v>0.41899999999999998</v>
      </c>
      <c r="J688">
        <v>0.56200000000000006</v>
      </c>
      <c r="K688">
        <v>1.4999999999999999E-2</v>
      </c>
      <c r="L688">
        <v>0.25</v>
      </c>
      <c r="M688">
        <f t="shared" si="87"/>
        <v>5.5E-2</v>
      </c>
      <c r="N688">
        <f t="shared" si="88"/>
        <v>6.3E-2</v>
      </c>
      <c r="O688">
        <v>0.08</v>
      </c>
    </row>
    <row r="689" spans="1:15">
      <c r="A689" s="1" t="s">
        <v>51</v>
      </c>
      <c r="B689" t="s">
        <v>4</v>
      </c>
      <c r="C689">
        <v>2019</v>
      </c>
      <c r="D689">
        <v>0.25459999999999999</v>
      </c>
      <c r="E689">
        <v>96093</v>
      </c>
      <c r="F689">
        <v>0.106</v>
      </c>
      <c r="G689">
        <v>0.32899999999999996</v>
      </c>
      <c r="H689">
        <v>0.88300000000000001</v>
      </c>
      <c r="I689">
        <v>0.41899999999999998</v>
      </c>
      <c r="J689">
        <v>0.56200000000000006</v>
      </c>
      <c r="K689">
        <v>1.4999999999999999E-2</v>
      </c>
      <c r="L689">
        <v>0.25</v>
      </c>
      <c r="M689">
        <f t="shared" si="87"/>
        <v>5.5E-2</v>
      </c>
      <c r="N689">
        <f t="shared" si="88"/>
        <v>6.3E-2</v>
      </c>
      <c r="O689">
        <v>0.08</v>
      </c>
    </row>
    <row r="690" spans="1:15">
      <c r="A690" s="1" t="s">
        <v>51</v>
      </c>
      <c r="B690" t="s">
        <v>5</v>
      </c>
      <c r="C690">
        <v>2019</v>
      </c>
      <c r="D690">
        <v>0.63480000000000003</v>
      </c>
      <c r="E690">
        <v>96093</v>
      </c>
      <c r="F690">
        <v>0.106</v>
      </c>
      <c r="G690">
        <v>0.32899999999999996</v>
      </c>
      <c r="H690">
        <v>0.88300000000000001</v>
      </c>
      <c r="I690">
        <v>0.41899999999999998</v>
      </c>
      <c r="J690">
        <v>0.56200000000000006</v>
      </c>
      <c r="K690">
        <v>1.4999999999999999E-2</v>
      </c>
      <c r="L690">
        <v>0.25</v>
      </c>
      <c r="M690">
        <f t="shared" si="87"/>
        <v>5.5E-2</v>
      </c>
      <c r="N690">
        <f t="shared" si="88"/>
        <v>6.3E-2</v>
      </c>
      <c r="O690">
        <v>0.08</v>
      </c>
    </row>
    <row r="691" spans="1:15">
      <c r="A691" s="1" t="s">
        <v>51</v>
      </c>
      <c r="B691" t="s">
        <v>7</v>
      </c>
      <c r="C691">
        <v>2019</v>
      </c>
      <c r="D691">
        <v>0.50439999999999996</v>
      </c>
      <c r="E691">
        <v>96093</v>
      </c>
      <c r="F691">
        <v>0.106</v>
      </c>
      <c r="G691">
        <v>0.32899999999999996</v>
      </c>
      <c r="H691">
        <v>0.88300000000000001</v>
      </c>
      <c r="I691">
        <v>0.41899999999999998</v>
      </c>
      <c r="J691">
        <v>0.56200000000000006</v>
      </c>
      <c r="K691">
        <v>1.4999999999999999E-2</v>
      </c>
      <c r="L691">
        <v>0.25</v>
      </c>
      <c r="M691">
        <f t="shared" si="87"/>
        <v>5.5E-2</v>
      </c>
      <c r="N691">
        <f t="shared" si="88"/>
        <v>6.3E-2</v>
      </c>
      <c r="O691">
        <v>0.08</v>
      </c>
    </row>
    <row r="692" spans="1:15">
      <c r="A692" s="1" t="s">
        <v>51</v>
      </c>
      <c r="B692" t="s">
        <v>6</v>
      </c>
      <c r="C692">
        <v>2019</v>
      </c>
      <c r="D692">
        <v>0.75990000000000002</v>
      </c>
      <c r="E692">
        <v>96093</v>
      </c>
      <c r="F692">
        <v>0.106</v>
      </c>
      <c r="G692">
        <v>0.32899999999999996</v>
      </c>
      <c r="H692">
        <v>0.88300000000000001</v>
      </c>
      <c r="I692">
        <v>0.41899999999999998</v>
      </c>
      <c r="J692">
        <v>0.56200000000000006</v>
      </c>
      <c r="K692">
        <v>1.4999999999999999E-2</v>
      </c>
      <c r="L692">
        <v>0.25</v>
      </c>
      <c r="M692">
        <f t="shared" si="87"/>
        <v>5.5E-2</v>
      </c>
      <c r="N692">
        <f t="shared" si="88"/>
        <v>6.3E-2</v>
      </c>
      <c r="O692">
        <v>0.08</v>
      </c>
    </row>
    <row r="693" spans="1:15" s="4" customFormat="1">
      <c r="A693" s="5" t="s">
        <v>52</v>
      </c>
      <c r="B693" s="4" t="s">
        <v>8</v>
      </c>
      <c r="C693" s="4">
        <v>2022</v>
      </c>
      <c r="D693" s="4">
        <v>0.41499999999999998</v>
      </c>
      <c r="E693" s="4">
        <v>61937</v>
      </c>
      <c r="F693" s="4">
        <v>0.14000000000000001</v>
      </c>
      <c r="G693" s="4">
        <v>8.199999999999999E-2</v>
      </c>
      <c r="H693" s="4">
        <v>0.91100000000000003</v>
      </c>
      <c r="I693" s="4">
        <v>0.22600000000000001</v>
      </c>
      <c r="J693" s="4">
        <f>0.779</f>
        <v>0.77900000000000003</v>
      </c>
      <c r="K693" s="4">
        <f>0.013</f>
        <v>1.2999999999999999E-2</v>
      </c>
      <c r="L693" s="4">
        <v>0.114</v>
      </c>
      <c r="M693" s="4">
        <f>0.033+0.002</f>
        <v>3.5000000000000003E-2</v>
      </c>
      <c r="N693" s="4">
        <f>0.05+0.032</f>
        <v>8.2000000000000003E-2</v>
      </c>
      <c r="O693" s="4">
        <v>7.0000000000000007E-2</v>
      </c>
    </row>
    <row r="694" spans="1:15" s="4" customFormat="1">
      <c r="A694" s="5" t="s">
        <v>52</v>
      </c>
      <c r="B694" s="4" t="s">
        <v>3</v>
      </c>
      <c r="C694" s="4">
        <v>2022</v>
      </c>
      <c r="D694" s="4">
        <v>0.25929999999999997</v>
      </c>
      <c r="E694" s="4">
        <v>61937</v>
      </c>
      <c r="F694" s="4">
        <v>0.14000000000000001</v>
      </c>
      <c r="G694" s="4">
        <v>8.199999999999999E-2</v>
      </c>
      <c r="H694" s="4">
        <v>0.91100000000000003</v>
      </c>
      <c r="I694" s="4">
        <v>0.22600000000000001</v>
      </c>
      <c r="J694" s="4">
        <f t="shared" ref="J694:J710" si="89">0.779</f>
        <v>0.77900000000000003</v>
      </c>
      <c r="K694" s="4">
        <f t="shared" ref="K694:K710" si="90">0.013</f>
        <v>1.2999999999999999E-2</v>
      </c>
      <c r="L694" s="4">
        <v>0.114</v>
      </c>
      <c r="M694" s="4">
        <f t="shared" ref="M694:M710" si="91">0.033+0.002</f>
        <v>3.5000000000000003E-2</v>
      </c>
      <c r="N694" s="4">
        <f t="shared" ref="N694:N710" si="92">0.05+0.032</f>
        <v>8.2000000000000003E-2</v>
      </c>
      <c r="O694" s="4">
        <v>7.0000000000000007E-2</v>
      </c>
    </row>
    <row r="695" spans="1:15" s="4" customFormat="1">
      <c r="A695" s="5" t="s">
        <v>52</v>
      </c>
      <c r="B695" s="4" t="s">
        <v>4</v>
      </c>
      <c r="C695" s="4">
        <v>2022</v>
      </c>
      <c r="D695" s="4">
        <v>0.36049999999999999</v>
      </c>
      <c r="E695" s="4">
        <v>61937</v>
      </c>
      <c r="F695" s="4">
        <v>0.14000000000000001</v>
      </c>
      <c r="G695" s="4">
        <v>8.199999999999999E-2</v>
      </c>
      <c r="H695" s="4">
        <v>0.91100000000000003</v>
      </c>
      <c r="I695" s="4">
        <v>0.22600000000000001</v>
      </c>
      <c r="J695" s="4">
        <f t="shared" si="89"/>
        <v>0.77900000000000003</v>
      </c>
      <c r="K695" s="4">
        <f t="shared" si="90"/>
        <v>1.2999999999999999E-2</v>
      </c>
      <c r="L695" s="4">
        <v>0.114</v>
      </c>
      <c r="M695" s="4">
        <f t="shared" si="91"/>
        <v>3.5000000000000003E-2</v>
      </c>
      <c r="N695" s="4">
        <f t="shared" si="92"/>
        <v>8.2000000000000003E-2</v>
      </c>
      <c r="O695" s="4">
        <v>7.0000000000000007E-2</v>
      </c>
    </row>
    <row r="696" spans="1:15" s="4" customFormat="1">
      <c r="A696" s="5" t="s">
        <v>52</v>
      </c>
      <c r="B696" s="4" t="s">
        <v>5</v>
      </c>
      <c r="C696" s="4">
        <v>2022</v>
      </c>
      <c r="D696" s="4">
        <v>0.43590000000000001</v>
      </c>
      <c r="E696" s="4">
        <v>61937</v>
      </c>
      <c r="F696" s="4">
        <v>0.14000000000000001</v>
      </c>
      <c r="G696" s="4">
        <v>8.199999999999999E-2</v>
      </c>
      <c r="H696" s="4">
        <v>0.91100000000000003</v>
      </c>
      <c r="I696" s="4">
        <v>0.22600000000000001</v>
      </c>
      <c r="J696" s="4">
        <f t="shared" si="89"/>
        <v>0.77900000000000003</v>
      </c>
      <c r="K696" s="4">
        <f t="shared" si="90"/>
        <v>1.2999999999999999E-2</v>
      </c>
      <c r="L696" s="4">
        <v>0.114</v>
      </c>
      <c r="M696" s="4">
        <f t="shared" si="91"/>
        <v>3.5000000000000003E-2</v>
      </c>
      <c r="N696" s="4">
        <f t="shared" si="92"/>
        <v>8.2000000000000003E-2</v>
      </c>
      <c r="O696" s="4">
        <v>7.0000000000000007E-2</v>
      </c>
    </row>
    <row r="697" spans="1:15" s="4" customFormat="1">
      <c r="A697" s="5" t="s">
        <v>52</v>
      </c>
      <c r="B697" s="4" t="s">
        <v>6</v>
      </c>
      <c r="C697" s="4">
        <v>2022</v>
      </c>
      <c r="D697" s="4">
        <v>0.36919999999999997</v>
      </c>
      <c r="E697" s="4">
        <v>61937</v>
      </c>
      <c r="F697" s="4">
        <v>0.14000000000000001</v>
      </c>
      <c r="G697" s="4">
        <v>8.199999999999999E-2</v>
      </c>
      <c r="H697" s="4">
        <v>0.91100000000000003</v>
      </c>
      <c r="I697" s="4">
        <v>0.22600000000000001</v>
      </c>
      <c r="J697" s="4">
        <f t="shared" si="89"/>
        <v>0.77900000000000003</v>
      </c>
      <c r="K697" s="4">
        <f t="shared" si="90"/>
        <v>1.2999999999999999E-2</v>
      </c>
      <c r="L697" s="4">
        <v>0.114</v>
      </c>
      <c r="M697" s="4">
        <f t="shared" si="91"/>
        <v>3.5000000000000003E-2</v>
      </c>
      <c r="N697" s="4">
        <f t="shared" si="92"/>
        <v>8.2000000000000003E-2</v>
      </c>
      <c r="O697" s="4">
        <v>7.0000000000000007E-2</v>
      </c>
    </row>
    <row r="698" spans="1:15" s="4" customFormat="1">
      <c r="A698" s="5" t="s">
        <v>52</v>
      </c>
      <c r="B698" s="4" t="s">
        <v>7</v>
      </c>
      <c r="C698" s="4">
        <v>2022</v>
      </c>
      <c r="D698" s="4">
        <v>0.39300000000000002</v>
      </c>
      <c r="E698" s="4">
        <v>61937</v>
      </c>
      <c r="F698" s="4">
        <v>0.14000000000000001</v>
      </c>
      <c r="G698" s="4">
        <v>8.199999999999999E-2</v>
      </c>
      <c r="H698" s="4">
        <v>0.91100000000000003</v>
      </c>
      <c r="I698" s="4">
        <v>0.22600000000000001</v>
      </c>
      <c r="J698" s="4">
        <f t="shared" si="89"/>
        <v>0.77900000000000003</v>
      </c>
      <c r="K698" s="4">
        <f t="shared" si="90"/>
        <v>1.2999999999999999E-2</v>
      </c>
      <c r="L698" s="4">
        <v>0.114</v>
      </c>
      <c r="M698" s="4">
        <f t="shared" si="91"/>
        <v>3.5000000000000003E-2</v>
      </c>
      <c r="N698" s="4">
        <f t="shared" si="92"/>
        <v>8.2000000000000003E-2</v>
      </c>
      <c r="O698" s="4">
        <v>7.0000000000000007E-2</v>
      </c>
    </row>
    <row r="699" spans="1:15" s="4" customFormat="1">
      <c r="A699" s="5" t="s">
        <v>52</v>
      </c>
      <c r="B699" s="4" t="s">
        <v>6</v>
      </c>
      <c r="C699" s="4">
        <v>2018</v>
      </c>
      <c r="D699" s="4">
        <v>0.54690000000000005</v>
      </c>
      <c r="E699" s="4">
        <v>61937</v>
      </c>
      <c r="F699" s="4">
        <v>0.14000000000000001</v>
      </c>
      <c r="G699" s="4">
        <v>8.199999999999999E-2</v>
      </c>
      <c r="H699" s="4">
        <v>0.91100000000000003</v>
      </c>
      <c r="I699" s="4">
        <v>0.22600000000000001</v>
      </c>
      <c r="J699" s="4">
        <f t="shared" si="89"/>
        <v>0.77900000000000003</v>
      </c>
      <c r="K699" s="4">
        <f t="shared" si="90"/>
        <v>1.2999999999999999E-2</v>
      </c>
      <c r="L699" s="4">
        <v>0.114</v>
      </c>
      <c r="M699" s="4">
        <f t="shared" si="91"/>
        <v>3.5000000000000003E-2</v>
      </c>
      <c r="N699" s="4">
        <f t="shared" si="92"/>
        <v>8.2000000000000003E-2</v>
      </c>
      <c r="O699" s="4">
        <v>7.0000000000000007E-2</v>
      </c>
    </row>
    <row r="700" spans="1:15" s="4" customFormat="1">
      <c r="A700" s="5" t="s">
        <v>52</v>
      </c>
      <c r="B700" s="4" t="s">
        <v>7</v>
      </c>
      <c r="C700" s="4">
        <v>2018</v>
      </c>
      <c r="D700" s="4">
        <v>0.38850000000000001</v>
      </c>
      <c r="E700" s="4">
        <v>61937</v>
      </c>
      <c r="F700" s="4">
        <v>0.14000000000000001</v>
      </c>
      <c r="G700" s="4">
        <v>8.199999999999999E-2</v>
      </c>
      <c r="H700" s="4">
        <v>0.91100000000000003</v>
      </c>
      <c r="I700" s="4">
        <v>0.22600000000000001</v>
      </c>
      <c r="J700" s="4">
        <f t="shared" si="89"/>
        <v>0.77900000000000003</v>
      </c>
      <c r="K700" s="4">
        <f t="shared" si="90"/>
        <v>1.2999999999999999E-2</v>
      </c>
      <c r="L700" s="4">
        <v>0.114</v>
      </c>
      <c r="M700" s="4">
        <f t="shared" si="91"/>
        <v>3.5000000000000003E-2</v>
      </c>
      <c r="N700" s="4">
        <f t="shared" si="92"/>
        <v>8.2000000000000003E-2</v>
      </c>
      <c r="O700" s="4">
        <v>7.0000000000000007E-2</v>
      </c>
    </row>
    <row r="701" spans="1:15" s="4" customFormat="1">
      <c r="A701" s="5" t="s">
        <v>52</v>
      </c>
      <c r="B701" s="4" t="s">
        <v>3</v>
      </c>
      <c r="C701" s="4">
        <v>2018</v>
      </c>
      <c r="D701" s="4">
        <v>0.34620000000000001</v>
      </c>
      <c r="E701" s="4">
        <v>61937</v>
      </c>
      <c r="F701" s="4">
        <v>0.14000000000000001</v>
      </c>
      <c r="G701" s="4">
        <v>8.199999999999999E-2</v>
      </c>
      <c r="H701" s="4">
        <v>0.91100000000000003</v>
      </c>
      <c r="I701" s="4">
        <v>0.22600000000000001</v>
      </c>
      <c r="J701" s="4">
        <f t="shared" si="89"/>
        <v>0.77900000000000003</v>
      </c>
      <c r="K701" s="4">
        <f t="shared" si="90"/>
        <v>1.2999999999999999E-2</v>
      </c>
      <c r="L701" s="4">
        <v>0.114</v>
      </c>
      <c r="M701" s="4">
        <f t="shared" si="91"/>
        <v>3.5000000000000003E-2</v>
      </c>
      <c r="N701" s="4">
        <f t="shared" si="92"/>
        <v>8.2000000000000003E-2</v>
      </c>
      <c r="O701" s="4">
        <v>7.0000000000000007E-2</v>
      </c>
    </row>
    <row r="702" spans="1:15" s="4" customFormat="1">
      <c r="A702" s="5" t="s">
        <v>52</v>
      </c>
      <c r="B702" s="4" t="s">
        <v>4</v>
      </c>
      <c r="C702" s="4">
        <v>2018</v>
      </c>
      <c r="D702" s="4">
        <v>0.45279999999999998</v>
      </c>
      <c r="E702" s="4">
        <v>61937</v>
      </c>
      <c r="F702" s="4">
        <v>0.14000000000000001</v>
      </c>
      <c r="G702" s="4">
        <v>8.199999999999999E-2</v>
      </c>
      <c r="H702" s="4">
        <v>0.91100000000000003</v>
      </c>
      <c r="I702" s="4">
        <v>0.22600000000000001</v>
      </c>
      <c r="J702" s="4">
        <f t="shared" si="89"/>
        <v>0.77900000000000003</v>
      </c>
      <c r="K702" s="4">
        <f t="shared" si="90"/>
        <v>1.2999999999999999E-2</v>
      </c>
      <c r="L702" s="4">
        <v>0.114</v>
      </c>
      <c r="M702" s="4">
        <f t="shared" si="91"/>
        <v>3.5000000000000003E-2</v>
      </c>
      <c r="N702" s="4">
        <f t="shared" si="92"/>
        <v>8.2000000000000003E-2</v>
      </c>
      <c r="O702" s="4">
        <v>7.0000000000000007E-2</v>
      </c>
    </row>
    <row r="703" spans="1:15" s="4" customFormat="1">
      <c r="A703" s="5" t="s">
        <v>52</v>
      </c>
      <c r="B703" s="4" t="s">
        <v>5</v>
      </c>
      <c r="C703" s="4">
        <v>2018</v>
      </c>
      <c r="D703" s="4">
        <v>0.54449999999999998</v>
      </c>
      <c r="E703" s="4">
        <v>61937</v>
      </c>
      <c r="F703" s="4">
        <v>0.14000000000000001</v>
      </c>
      <c r="G703" s="4">
        <v>8.199999999999999E-2</v>
      </c>
      <c r="H703" s="4">
        <v>0.91100000000000003</v>
      </c>
      <c r="I703" s="4">
        <v>0.22600000000000001</v>
      </c>
      <c r="J703" s="4">
        <f t="shared" si="89"/>
        <v>0.77900000000000003</v>
      </c>
      <c r="K703" s="4">
        <f t="shared" si="90"/>
        <v>1.2999999999999999E-2</v>
      </c>
      <c r="L703" s="4">
        <v>0.114</v>
      </c>
      <c r="M703" s="4">
        <f t="shared" si="91"/>
        <v>3.5000000000000003E-2</v>
      </c>
      <c r="N703" s="4">
        <f t="shared" si="92"/>
        <v>8.2000000000000003E-2</v>
      </c>
      <c r="O703" s="4">
        <v>7.0000000000000007E-2</v>
      </c>
    </row>
    <row r="704" spans="1:15" s="4" customFormat="1">
      <c r="A704" s="5" t="s">
        <v>52</v>
      </c>
      <c r="B704" s="4" t="s">
        <v>8</v>
      </c>
      <c r="C704" s="4">
        <v>2018</v>
      </c>
      <c r="D704" s="4">
        <v>0.50839999999999996</v>
      </c>
      <c r="E704" s="4">
        <v>61937</v>
      </c>
      <c r="F704" s="4">
        <v>0.14000000000000001</v>
      </c>
      <c r="G704" s="4">
        <v>8.199999999999999E-2</v>
      </c>
      <c r="H704" s="4">
        <v>0.91100000000000003</v>
      </c>
      <c r="I704" s="4">
        <v>0.22600000000000001</v>
      </c>
      <c r="J704" s="4">
        <f t="shared" si="89"/>
        <v>0.77900000000000003</v>
      </c>
      <c r="K704" s="4">
        <f t="shared" si="90"/>
        <v>1.2999999999999999E-2</v>
      </c>
      <c r="L704" s="4">
        <v>0.114</v>
      </c>
      <c r="M704" s="4">
        <f t="shared" si="91"/>
        <v>3.5000000000000003E-2</v>
      </c>
      <c r="N704" s="4">
        <f t="shared" si="92"/>
        <v>8.2000000000000003E-2</v>
      </c>
      <c r="O704" s="4">
        <v>7.0000000000000007E-2</v>
      </c>
    </row>
    <row r="705" spans="1:15" s="4" customFormat="1">
      <c r="A705" s="5" t="s">
        <v>52</v>
      </c>
      <c r="B705" s="4" t="s">
        <v>8</v>
      </c>
      <c r="C705" s="4">
        <v>2019</v>
      </c>
      <c r="D705" s="4">
        <v>0.46889999999999998</v>
      </c>
      <c r="E705" s="4">
        <v>61937</v>
      </c>
      <c r="F705" s="4">
        <v>0.14000000000000001</v>
      </c>
      <c r="G705" s="4">
        <v>8.199999999999999E-2</v>
      </c>
      <c r="H705" s="4">
        <v>0.91100000000000003</v>
      </c>
      <c r="I705" s="4">
        <v>0.22600000000000001</v>
      </c>
      <c r="J705" s="4">
        <f t="shared" si="89"/>
        <v>0.77900000000000003</v>
      </c>
      <c r="K705" s="4">
        <f t="shared" si="90"/>
        <v>1.2999999999999999E-2</v>
      </c>
      <c r="L705" s="4">
        <v>0.114</v>
      </c>
      <c r="M705" s="4">
        <f t="shared" si="91"/>
        <v>3.5000000000000003E-2</v>
      </c>
      <c r="N705" s="4">
        <f t="shared" si="92"/>
        <v>8.2000000000000003E-2</v>
      </c>
      <c r="O705" s="4">
        <v>7.0000000000000007E-2</v>
      </c>
    </row>
    <row r="706" spans="1:15" s="4" customFormat="1">
      <c r="A706" s="5" t="s">
        <v>52</v>
      </c>
      <c r="B706" s="4" t="s">
        <v>3</v>
      </c>
      <c r="C706" s="4">
        <v>2019</v>
      </c>
      <c r="D706" s="4">
        <v>0.25</v>
      </c>
      <c r="E706" s="4">
        <v>61937</v>
      </c>
      <c r="F706" s="4">
        <v>0.14000000000000001</v>
      </c>
      <c r="G706" s="4">
        <v>8.199999999999999E-2</v>
      </c>
      <c r="H706" s="4">
        <v>0.91100000000000003</v>
      </c>
      <c r="I706" s="4">
        <v>0.22600000000000001</v>
      </c>
      <c r="J706" s="4">
        <f t="shared" si="89"/>
        <v>0.77900000000000003</v>
      </c>
      <c r="K706" s="4">
        <f t="shared" si="90"/>
        <v>1.2999999999999999E-2</v>
      </c>
      <c r="L706" s="4">
        <v>0.114</v>
      </c>
      <c r="M706" s="4">
        <f t="shared" si="91"/>
        <v>3.5000000000000003E-2</v>
      </c>
      <c r="N706" s="4">
        <f t="shared" si="92"/>
        <v>8.2000000000000003E-2</v>
      </c>
      <c r="O706" s="4">
        <v>7.0000000000000007E-2</v>
      </c>
    </row>
    <row r="707" spans="1:15" s="4" customFormat="1">
      <c r="A707" s="5" t="s">
        <v>52</v>
      </c>
      <c r="B707" s="4" t="s">
        <v>4</v>
      </c>
      <c r="C707" s="4">
        <v>2019</v>
      </c>
      <c r="D707" s="4">
        <v>0.35920000000000002</v>
      </c>
      <c r="E707" s="4">
        <v>61937</v>
      </c>
      <c r="F707" s="4">
        <v>0.14000000000000001</v>
      </c>
      <c r="G707" s="4">
        <v>8.199999999999999E-2</v>
      </c>
      <c r="H707" s="4">
        <v>0.91100000000000003</v>
      </c>
      <c r="I707" s="4">
        <v>0.22600000000000001</v>
      </c>
      <c r="J707" s="4">
        <f t="shared" si="89"/>
        <v>0.77900000000000003</v>
      </c>
      <c r="K707" s="4">
        <f t="shared" si="90"/>
        <v>1.2999999999999999E-2</v>
      </c>
      <c r="L707" s="4">
        <v>0.114</v>
      </c>
      <c r="M707" s="4">
        <f t="shared" si="91"/>
        <v>3.5000000000000003E-2</v>
      </c>
      <c r="N707" s="4">
        <f t="shared" si="92"/>
        <v>8.2000000000000003E-2</v>
      </c>
      <c r="O707" s="4">
        <v>7.0000000000000007E-2</v>
      </c>
    </row>
    <row r="708" spans="1:15" s="4" customFormat="1">
      <c r="A708" s="5" t="s">
        <v>52</v>
      </c>
      <c r="B708" s="4" t="s">
        <v>5</v>
      </c>
      <c r="C708" s="4">
        <v>2019</v>
      </c>
      <c r="D708" s="4">
        <v>0.50160000000000005</v>
      </c>
      <c r="E708" s="4">
        <v>61937</v>
      </c>
      <c r="F708" s="4">
        <v>0.14000000000000001</v>
      </c>
      <c r="G708" s="4">
        <v>8.199999999999999E-2</v>
      </c>
      <c r="H708" s="4">
        <v>0.91100000000000003</v>
      </c>
      <c r="I708" s="4">
        <v>0.22600000000000001</v>
      </c>
      <c r="J708" s="4">
        <f t="shared" si="89"/>
        <v>0.77900000000000003</v>
      </c>
      <c r="K708" s="4">
        <f t="shared" si="90"/>
        <v>1.2999999999999999E-2</v>
      </c>
      <c r="L708" s="4">
        <v>0.114</v>
      </c>
      <c r="M708" s="4">
        <f t="shared" si="91"/>
        <v>3.5000000000000003E-2</v>
      </c>
      <c r="N708" s="4">
        <f t="shared" si="92"/>
        <v>8.2000000000000003E-2</v>
      </c>
      <c r="O708" s="4">
        <v>7.0000000000000007E-2</v>
      </c>
    </row>
    <row r="709" spans="1:15" s="4" customFormat="1">
      <c r="A709" s="5" t="s">
        <v>52</v>
      </c>
      <c r="B709" s="4" t="s">
        <v>7</v>
      </c>
      <c r="C709" s="4">
        <v>2019</v>
      </c>
      <c r="D709" s="4">
        <v>0.41099999999999998</v>
      </c>
      <c r="E709" s="4">
        <v>61937</v>
      </c>
      <c r="F709" s="4">
        <v>0.14000000000000001</v>
      </c>
      <c r="G709" s="4">
        <v>8.199999999999999E-2</v>
      </c>
      <c r="H709" s="4">
        <v>0.91100000000000003</v>
      </c>
      <c r="I709" s="4">
        <v>0.22600000000000001</v>
      </c>
      <c r="J709" s="4">
        <f t="shared" si="89"/>
        <v>0.77900000000000003</v>
      </c>
      <c r="K709" s="4">
        <f t="shared" si="90"/>
        <v>1.2999999999999999E-2</v>
      </c>
      <c r="L709" s="4">
        <v>0.114</v>
      </c>
      <c r="M709" s="4">
        <f t="shared" si="91"/>
        <v>3.5000000000000003E-2</v>
      </c>
      <c r="N709" s="4">
        <f t="shared" si="92"/>
        <v>8.2000000000000003E-2</v>
      </c>
      <c r="O709" s="4">
        <v>7.0000000000000007E-2</v>
      </c>
    </row>
    <row r="710" spans="1:15" s="4" customFormat="1">
      <c r="A710" s="5" t="s">
        <v>52</v>
      </c>
      <c r="B710" s="4" t="s">
        <v>6</v>
      </c>
      <c r="C710" s="4">
        <v>2019</v>
      </c>
      <c r="D710" s="4">
        <v>0.50770000000000004</v>
      </c>
      <c r="E710" s="4">
        <v>61937</v>
      </c>
      <c r="F710" s="4">
        <v>0.14000000000000001</v>
      </c>
      <c r="G710" s="4">
        <v>8.199999999999999E-2</v>
      </c>
      <c r="H710" s="4">
        <v>0.91100000000000003</v>
      </c>
      <c r="I710" s="4">
        <v>0.22600000000000001</v>
      </c>
      <c r="J710" s="4">
        <f t="shared" si="89"/>
        <v>0.77900000000000003</v>
      </c>
      <c r="K710" s="4">
        <f t="shared" si="90"/>
        <v>1.2999999999999999E-2</v>
      </c>
      <c r="L710" s="4">
        <v>0.114</v>
      </c>
      <c r="M710" s="4">
        <f t="shared" si="91"/>
        <v>3.5000000000000003E-2</v>
      </c>
      <c r="N710" s="4">
        <f t="shared" si="92"/>
        <v>8.2000000000000003E-2</v>
      </c>
      <c r="O710" s="4">
        <v>7.0000000000000007E-2</v>
      </c>
    </row>
    <row r="711" spans="1:15">
      <c r="A711" s="1" t="s">
        <v>53</v>
      </c>
      <c r="B711" t="s">
        <v>8</v>
      </c>
      <c r="C711">
        <v>2022</v>
      </c>
      <c r="D711">
        <v>0.35709999999999997</v>
      </c>
      <c r="E711">
        <v>56152</v>
      </c>
      <c r="F711">
        <v>0.12300000000000001</v>
      </c>
      <c r="G711">
        <v>0.17499999999999999</v>
      </c>
      <c r="H711">
        <v>0.94399999999999995</v>
      </c>
      <c r="I711">
        <v>0.223</v>
      </c>
      <c r="J711">
        <v>0.81799999999999995</v>
      </c>
      <c r="K711">
        <v>6.0000000000000001E-3</v>
      </c>
      <c r="L711">
        <v>0.13</v>
      </c>
      <c r="M711">
        <f>0.009+0.002</f>
        <v>1.0999999999999999E-2</v>
      </c>
      <c r="N711">
        <f>0.026+0.03</f>
        <v>5.5999999999999994E-2</v>
      </c>
      <c r="O711">
        <v>7.8E-2</v>
      </c>
    </row>
    <row r="712" spans="1:15">
      <c r="A712" s="1" t="s">
        <v>53</v>
      </c>
      <c r="B712" t="s">
        <v>5</v>
      </c>
      <c r="C712">
        <v>2022</v>
      </c>
      <c r="D712">
        <v>0.35289999999999999</v>
      </c>
      <c r="E712">
        <v>56152</v>
      </c>
      <c r="F712">
        <v>0.12300000000000001</v>
      </c>
      <c r="G712">
        <v>0.17499999999999999</v>
      </c>
      <c r="H712">
        <v>0.94399999999999995</v>
      </c>
      <c r="I712">
        <v>0.223</v>
      </c>
      <c r="J712">
        <v>0.81799999999999995</v>
      </c>
      <c r="K712">
        <v>6.0000000000000001E-3</v>
      </c>
      <c r="L712">
        <v>0.13</v>
      </c>
      <c r="M712">
        <f t="shared" ref="M712:M716" si="93">0.009+0.002</f>
        <v>1.0999999999999999E-2</v>
      </c>
      <c r="N712">
        <f t="shared" ref="N712:N716" si="94">0.026+0.03</f>
        <v>5.5999999999999994E-2</v>
      </c>
      <c r="O712">
        <v>7.8E-2</v>
      </c>
    </row>
    <row r="713" spans="1:15">
      <c r="A713" s="1" t="s">
        <v>53</v>
      </c>
      <c r="B713" t="s">
        <v>5</v>
      </c>
      <c r="C713">
        <v>2018</v>
      </c>
      <c r="D713">
        <v>0.43480000000000002</v>
      </c>
      <c r="E713">
        <v>56152</v>
      </c>
      <c r="F713">
        <v>0.12300000000000001</v>
      </c>
      <c r="G713">
        <v>0.17499999999999999</v>
      </c>
      <c r="H713">
        <v>0.94399999999999995</v>
      </c>
      <c r="I713">
        <v>0.223</v>
      </c>
      <c r="J713">
        <v>0.81799999999999995</v>
      </c>
      <c r="K713">
        <v>6.0000000000000001E-3</v>
      </c>
      <c r="L713">
        <v>0.13</v>
      </c>
      <c r="M713">
        <f t="shared" si="93"/>
        <v>1.0999999999999999E-2</v>
      </c>
      <c r="N713">
        <f t="shared" si="94"/>
        <v>5.5999999999999994E-2</v>
      </c>
      <c r="O713">
        <v>7.8E-2</v>
      </c>
    </row>
    <row r="714" spans="1:15">
      <c r="A714" s="1" t="s">
        <v>53</v>
      </c>
      <c r="B714" t="s">
        <v>8</v>
      </c>
      <c r="C714">
        <v>2018</v>
      </c>
      <c r="D714">
        <v>0.4375</v>
      </c>
      <c r="E714">
        <v>56152</v>
      </c>
      <c r="F714">
        <v>0.12300000000000001</v>
      </c>
      <c r="G714">
        <v>0.17499999999999999</v>
      </c>
      <c r="H714">
        <v>0.94399999999999995</v>
      </c>
      <c r="I714">
        <v>0.223</v>
      </c>
      <c r="J714">
        <v>0.81799999999999995</v>
      </c>
      <c r="K714">
        <v>6.0000000000000001E-3</v>
      </c>
      <c r="L714">
        <v>0.13</v>
      </c>
      <c r="M714">
        <f t="shared" si="93"/>
        <v>1.0999999999999999E-2</v>
      </c>
      <c r="N714">
        <f t="shared" si="94"/>
        <v>5.5999999999999994E-2</v>
      </c>
      <c r="O714">
        <v>7.8E-2</v>
      </c>
    </row>
    <row r="715" spans="1:15">
      <c r="A715" s="1" t="s">
        <v>53</v>
      </c>
      <c r="B715" t="s">
        <v>8</v>
      </c>
      <c r="C715">
        <v>2019</v>
      </c>
      <c r="D715">
        <v>0.26919999999999999</v>
      </c>
      <c r="E715">
        <v>56152</v>
      </c>
      <c r="F715">
        <v>0.12300000000000001</v>
      </c>
      <c r="G715">
        <v>0.17499999999999999</v>
      </c>
      <c r="H715">
        <v>0.94399999999999995</v>
      </c>
      <c r="I715">
        <v>0.223</v>
      </c>
      <c r="J715">
        <v>0.81799999999999995</v>
      </c>
      <c r="K715">
        <v>6.0000000000000001E-3</v>
      </c>
      <c r="L715">
        <v>0.13</v>
      </c>
      <c r="M715">
        <f t="shared" si="93"/>
        <v>1.0999999999999999E-2</v>
      </c>
      <c r="N715">
        <f t="shared" si="94"/>
        <v>5.5999999999999994E-2</v>
      </c>
      <c r="O715">
        <v>7.8E-2</v>
      </c>
    </row>
    <row r="716" spans="1:15">
      <c r="A716" s="1" t="s">
        <v>53</v>
      </c>
      <c r="B716" t="s">
        <v>5</v>
      </c>
      <c r="C716">
        <v>2019</v>
      </c>
      <c r="D716">
        <v>0.33329999999999999</v>
      </c>
      <c r="E716">
        <v>56152</v>
      </c>
      <c r="F716">
        <v>0.12300000000000001</v>
      </c>
      <c r="G716">
        <v>0.17499999999999999</v>
      </c>
      <c r="H716">
        <v>0.94399999999999995</v>
      </c>
      <c r="I716">
        <v>0.223</v>
      </c>
      <c r="J716">
        <v>0.81799999999999995</v>
      </c>
      <c r="K716">
        <v>6.0000000000000001E-3</v>
      </c>
      <c r="L716">
        <v>0.13</v>
      </c>
      <c r="M716">
        <f t="shared" si="93"/>
        <v>1.0999999999999999E-2</v>
      </c>
      <c r="N716">
        <f t="shared" si="94"/>
        <v>5.5999999999999994E-2</v>
      </c>
      <c r="O716">
        <v>7.8E-2</v>
      </c>
    </row>
    <row r="717" spans="1:15" s="4" customFormat="1">
      <c r="A717" s="5" t="s">
        <v>54</v>
      </c>
      <c r="B717" s="4" t="s">
        <v>8</v>
      </c>
      <c r="C717" s="4">
        <v>2022</v>
      </c>
      <c r="D717" s="4">
        <v>0.30399999999999999</v>
      </c>
      <c r="E717" s="4">
        <v>49857</v>
      </c>
      <c r="F717" s="4">
        <v>0.16800000000000001</v>
      </c>
      <c r="G717" s="4">
        <v>9.4E-2</v>
      </c>
      <c r="H717" s="4">
        <v>0.89900000000000002</v>
      </c>
      <c r="I717" s="4">
        <v>0.215</v>
      </c>
      <c r="J717" s="4">
        <v>0.74199999999999999</v>
      </c>
      <c r="K717" s="4">
        <v>1.4999999999999999E-2</v>
      </c>
      <c r="L717" s="4">
        <v>0.13900000000000001</v>
      </c>
      <c r="M717" s="4">
        <f>0.017+0.004</f>
        <v>2.1000000000000001E-2</v>
      </c>
      <c r="N717" s="4">
        <f>0.058+0.052</f>
        <v>0.11</v>
      </c>
      <c r="O717" s="4">
        <v>7.5999999999999998E-2</v>
      </c>
    </row>
    <row r="718" spans="1:15" s="4" customFormat="1">
      <c r="A718" s="5" t="s">
        <v>54</v>
      </c>
      <c r="B718" s="4" t="s">
        <v>4</v>
      </c>
      <c r="C718" s="4">
        <v>2022</v>
      </c>
      <c r="D718" s="4">
        <v>0.1467</v>
      </c>
      <c r="E718" s="4">
        <v>49857</v>
      </c>
      <c r="F718" s="4">
        <v>0.16800000000000001</v>
      </c>
      <c r="G718" s="4">
        <v>9.4E-2</v>
      </c>
      <c r="H718" s="4">
        <v>0.89900000000000002</v>
      </c>
      <c r="I718" s="4">
        <v>0.215</v>
      </c>
      <c r="J718" s="4">
        <v>0.74199999999999999</v>
      </c>
      <c r="K718" s="4">
        <v>1.4999999999999999E-2</v>
      </c>
      <c r="L718" s="4">
        <v>0.13900000000000001</v>
      </c>
      <c r="M718" s="4">
        <f t="shared" ref="M718:M729" si="95">0.017+0.004</f>
        <v>2.1000000000000001E-2</v>
      </c>
      <c r="N718" s="4">
        <f t="shared" ref="N718:N729" si="96">0.058+0.052</f>
        <v>0.11</v>
      </c>
      <c r="O718" s="4">
        <v>7.5999999999999998E-2</v>
      </c>
    </row>
    <row r="719" spans="1:15" s="4" customFormat="1">
      <c r="A719" s="5" t="s">
        <v>54</v>
      </c>
      <c r="B719" s="4" t="s">
        <v>5</v>
      </c>
      <c r="C719" s="4">
        <v>2022</v>
      </c>
      <c r="D719" s="4">
        <v>0.3427</v>
      </c>
      <c r="E719" s="4">
        <v>49857</v>
      </c>
      <c r="F719" s="4">
        <v>0.16800000000000001</v>
      </c>
      <c r="G719" s="4">
        <v>9.4E-2</v>
      </c>
      <c r="H719" s="4">
        <v>0.89900000000000002</v>
      </c>
      <c r="I719" s="4">
        <v>0.215</v>
      </c>
      <c r="J719" s="4">
        <v>0.74199999999999999</v>
      </c>
      <c r="K719" s="4">
        <v>1.4999999999999999E-2</v>
      </c>
      <c r="L719" s="4">
        <v>0.13900000000000001</v>
      </c>
      <c r="M719" s="4">
        <f t="shared" si="95"/>
        <v>2.1000000000000001E-2</v>
      </c>
      <c r="N719" s="4">
        <f t="shared" si="96"/>
        <v>0.11</v>
      </c>
      <c r="O719" s="4">
        <v>7.5999999999999998E-2</v>
      </c>
    </row>
    <row r="720" spans="1:15" s="4" customFormat="1">
      <c r="A720" s="5" t="s">
        <v>54</v>
      </c>
      <c r="B720" s="4" t="s">
        <v>6</v>
      </c>
      <c r="C720" s="4">
        <v>2022</v>
      </c>
      <c r="D720" s="4">
        <v>0.47060000000000002</v>
      </c>
      <c r="E720" s="4">
        <v>49857</v>
      </c>
      <c r="F720" s="4">
        <v>0.16800000000000001</v>
      </c>
      <c r="G720" s="4">
        <v>9.4E-2</v>
      </c>
      <c r="H720" s="4">
        <v>0.89900000000000002</v>
      </c>
      <c r="I720" s="4">
        <v>0.215</v>
      </c>
      <c r="J720" s="4">
        <v>0.74199999999999999</v>
      </c>
      <c r="K720" s="4">
        <v>1.4999999999999999E-2</v>
      </c>
      <c r="L720" s="4">
        <v>0.13900000000000001</v>
      </c>
      <c r="M720" s="4">
        <f t="shared" si="95"/>
        <v>2.1000000000000001E-2</v>
      </c>
      <c r="N720" s="4">
        <f t="shared" si="96"/>
        <v>0.11</v>
      </c>
      <c r="O720" s="4">
        <v>7.5999999999999998E-2</v>
      </c>
    </row>
    <row r="721" spans="1:15" s="4" customFormat="1">
      <c r="A721" s="5" t="s">
        <v>54</v>
      </c>
      <c r="B721" s="4" t="s">
        <v>7</v>
      </c>
      <c r="C721" s="4">
        <v>2022</v>
      </c>
      <c r="D721" s="4">
        <v>0.29389999999999999</v>
      </c>
      <c r="E721" s="4">
        <v>49857</v>
      </c>
      <c r="F721" s="4">
        <v>0.16800000000000001</v>
      </c>
      <c r="G721" s="4">
        <v>9.4E-2</v>
      </c>
      <c r="H721" s="4">
        <v>0.89900000000000002</v>
      </c>
      <c r="I721" s="4">
        <v>0.215</v>
      </c>
      <c r="J721" s="4">
        <v>0.74199999999999999</v>
      </c>
      <c r="K721" s="4">
        <v>1.4999999999999999E-2</v>
      </c>
      <c r="L721" s="4">
        <v>0.13900000000000001</v>
      </c>
      <c r="M721" s="4">
        <f t="shared" si="95"/>
        <v>2.1000000000000001E-2</v>
      </c>
      <c r="N721" s="4">
        <f t="shared" si="96"/>
        <v>0.11</v>
      </c>
      <c r="O721" s="4">
        <v>7.5999999999999998E-2</v>
      </c>
    </row>
    <row r="722" spans="1:15" s="4" customFormat="1">
      <c r="A722" s="5" t="s">
        <v>54</v>
      </c>
      <c r="B722" s="4" t="s">
        <v>7</v>
      </c>
      <c r="C722" s="4">
        <v>2018</v>
      </c>
      <c r="D722" s="4">
        <v>0.3014</v>
      </c>
      <c r="E722" s="4">
        <v>49857</v>
      </c>
      <c r="F722" s="4">
        <v>0.16800000000000001</v>
      </c>
      <c r="G722" s="4">
        <v>9.4E-2</v>
      </c>
      <c r="H722" s="4">
        <v>0.89900000000000002</v>
      </c>
      <c r="I722" s="4">
        <v>0.215</v>
      </c>
      <c r="J722" s="4">
        <v>0.74199999999999999</v>
      </c>
      <c r="K722" s="4">
        <v>1.4999999999999999E-2</v>
      </c>
      <c r="L722" s="4">
        <v>0.13900000000000001</v>
      </c>
      <c r="M722" s="4">
        <f t="shared" si="95"/>
        <v>2.1000000000000001E-2</v>
      </c>
      <c r="N722" s="4">
        <f t="shared" si="96"/>
        <v>0.11</v>
      </c>
      <c r="O722" s="4">
        <v>7.5999999999999998E-2</v>
      </c>
    </row>
    <row r="723" spans="1:15" s="4" customFormat="1">
      <c r="A723" s="5" t="s">
        <v>54</v>
      </c>
      <c r="B723" s="4" t="s">
        <v>4</v>
      </c>
      <c r="C723" s="4">
        <v>2018</v>
      </c>
      <c r="D723" s="4">
        <v>0.44290000000000002</v>
      </c>
      <c r="E723" s="4">
        <v>49857</v>
      </c>
      <c r="F723" s="4">
        <v>0.16800000000000001</v>
      </c>
      <c r="G723" s="4">
        <v>9.4E-2</v>
      </c>
      <c r="H723" s="4">
        <v>0.89900000000000002</v>
      </c>
      <c r="I723" s="4">
        <v>0.215</v>
      </c>
      <c r="J723" s="4">
        <v>0.74199999999999999</v>
      </c>
      <c r="K723" s="4">
        <v>1.4999999999999999E-2</v>
      </c>
      <c r="L723" s="4">
        <v>0.13900000000000001</v>
      </c>
      <c r="M723" s="4">
        <f t="shared" si="95"/>
        <v>2.1000000000000001E-2</v>
      </c>
      <c r="N723" s="4">
        <f t="shared" si="96"/>
        <v>0.11</v>
      </c>
      <c r="O723" s="4">
        <v>7.5999999999999998E-2</v>
      </c>
    </row>
    <row r="724" spans="1:15" s="4" customFormat="1">
      <c r="A724" s="5" t="s">
        <v>54</v>
      </c>
      <c r="B724" s="4" t="s">
        <v>5</v>
      </c>
      <c r="C724" s="4">
        <v>2018</v>
      </c>
      <c r="D724" s="4">
        <v>0.46889999999999998</v>
      </c>
      <c r="E724" s="4">
        <v>49857</v>
      </c>
      <c r="F724" s="4">
        <v>0.16800000000000001</v>
      </c>
      <c r="G724" s="4">
        <v>9.4E-2</v>
      </c>
      <c r="H724" s="4">
        <v>0.89900000000000002</v>
      </c>
      <c r="I724" s="4">
        <v>0.215</v>
      </c>
      <c r="J724" s="4">
        <v>0.74199999999999999</v>
      </c>
      <c r="K724" s="4">
        <v>1.4999999999999999E-2</v>
      </c>
      <c r="L724" s="4">
        <v>0.13900000000000001</v>
      </c>
      <c r="M724" s="4">
        <f t="shared" si="95"/>
        <v>2.1000000000000001E-2</v>
      </c>
      <c r="N724" s="4">
        <f t="shared" si="96"/>
        <v>0.11</v>
      </c>
      <c r="O724" s="4">
        <v>7.5999999999999998E-2</v>
      </c>
    </row>
    <row r="725" spans="1:15" s="4" customFormat="1">
      <c r="A725" s="5" t="s">
        <v>54</v>
      </c>
      <c r="B725" s="4" t="s">
        <v>8</v>
      </c>
      <c r="C725" s="4">
        <v>2018</v>
      </c>
      <c r="D725" s="4">
        <v>0.4194</v>
      </c>
      <c r="E725" s="4">
        <v>49857</v>
      </c>
      <c r="F725" s="4">
        <v>0.16800000000000001</v>
      </c>
      <c r="G725" s="4">
        <v>9.4E-2</v>
      </c>
      <c r="H725" s="4">
        <v>0.89900000000000002</v>
      </c>
      <c r="I725" s="4">
        <v>0.215</v>
      </c>
      <c r="J725" s="4">
        <v>0.74199999999999999</v>
      </c>
      <c r="K725" s="4">
        <v>1.4999999999999999E-2</v>
      </c>
      <c r="L725" s="4">
        <v>0.13900000000000001</v>
      </c>
      <c r="M725" s="4">
        <f t="shared" si="95"/>
        <v>2.1000000000000001E-2</v>
      </c>
      <c r="N725" s="4">
        <f t="shared" si="96"/>
        <v>0.11</v>
      </c>
      <c r="O725" s="4">
        <v>7.5999999999999998E-2</v>
      </c>
    </row>
    <row r="726" spans="1:15" s="4" customFormat="1">
      <c r="A726" s="5" t="s">
        <v>54</v>
      </c>
      <c r="B726" s="4" t="s">
        <v>8</v>
      </c>
      <c r="C726" s="4">
        <v>2019</v>
      </c>
      <c r="D726" s="4">
        <v>0.35110000000000002</v>
      </c>
      <c r="E726" s="4">
        <v>49857</v>
      </c>
      <c r="F726" s="4">
        <v>0.16800000000000001</v>
      </c>
      <c r="G726" s="4">
        <v>9.4E-2</v>
      </c>
      <c r="H726" s="4">
        <v>0.89900000000000002</v>
      </c>
      <c r="I726" s="4">
        <v>0.215</v>
      </c>
      <c r="J726" s="4">
        <v>0.74199999999999999</v>
      </c>
      <c r="K726" s="4">
        <v>1.4999999999999999E-2</v>
      </c>
      <c r="L726" s="4">
        <v>0.13900000000000001</v>
      </c>
      <c r="M726" s="4">
        <f t="shared" si="95"/>
        <v>2.1000000000000001E-2</v>
      </c>
      <c r="N726" s="4">
        <f t="shared" si="96"/>
        <v>0.11</v>
      </c>
      <c r="O726" s="4">
        <v>7.5999999999999998E-2</v>
      </c>
    </row>
    <row r="727" spans="1:15" s="4" customFormat="1">
      <c r="A727" s="5" t="s">
        <v>54</v>
      </c>
      <c r="B727" s="4" t="s">
        <v>4</v>
      </c>
      <c r="C727" s="4">
        <v>2019</v>
      </c>
      <c r="D727" s="4">
        <v>0.26229999999999998</v>
      </c>
      <c r="E727" s="4">
        <v>49857</v>
      </c>
      <c r="F727" s="4">
        <v>0.16800000000000001</v>
      </c>
      <c r="G727" s="4">
        <v>9.4E-2</v>
      </c>
      <c r="H727" s="4">
        <v>0.89900000000000002</v>
      </c>
      <c r="I727" s="4">
        <v>0.215</v>
      </c>
      <c r="J727" s="4">
        <v>0.74199999999999999</v>
      </c>
      <c r="K727" s="4">
        <v>1.4999999999999999E-2</v>
      </c>
      <c r="L727" s="4">
        <v>0.13900000000000001</v>
      </c>
      <c r="M727" s="4">
        <f t="shared" si="95"/>
        <v>2.1000000000000001E-2</v>
      </c>
      <c r="N727" s="4">
        <f t="shared" si="96"/>
        <v>0.11</v>
      </c>
      <c r="O727" s="4">
        <v>7.5999999999999998E-2</v>
      </c>
    </row>
    <row r="728" spans="1:15" s="4" customFormat="1">
      <c r="A728" s="5" t="s">
        <v>54</v>
      </c>
      <c r="B728" s="4" t="s">
        <v>5</v>
      </c>
      <c r="C728" s="4">
        <v>2019</v>
      </c>
      <c r="D728" s="4">
        <v>0.39929999999999999</v>
      </c>
      <c r="E728" s="4">
        <v>49857</v>
      </c>
      <c r="F728" s="4">
        <v>0.16800000000000001</v>
      </c>
      <c r="G728" s="4">
        <v>9.4E-2</v>
      </c>
      <c r="H728" s="4">
        <v>0.89900000000000002</v>
      </c>
      <c r="I728" s="4">
        <v>0.215</v>
      </c>
      <c r="J728" s="4">
        <v>0.74199999999999999</v>
      </c>
      <c r="K728" s="4">
        <v>1.4999999999999999E-2</v>
      </c>
      <c r="L728" s="4">
        <v>0.13900000000000001</v>
      </c>
      <c r="M728" s="4">
        <f t="shared" si="95"/>
        <v>2.1000000000000001E-2</v>
      </c>
      <c r="N728" s="4">
        <f t="shared" si="96"/>
        <v>0.11</v>
      </c>
      <c r="O728" s="4">
        <v>7.5999999999999998E-2</v>
      </c>
    </row>
    <row r="729" spans="1:15" s="4" customFormat="1">
      <c r="A729" s="5" t="s">
        <v>54</v>
      </c>
      <c r="B729" s="4" t="s">
        <v>7</v>
      </c>
      <c r="C729" s="4">
        <v>2019</v>
      </c>
      <c r="D729" s="4">
        <v>0.2311</v>
      </c>
      <c r="E729" s="4">
        <v>49857</v>
      </c>
      <c r="F729" s="4">
        <v>0.16800000000000001</v>
      </c>
      <c r="G729" s="4">
        <v>9.4E-2</v>
      </c>
      <c r="H729" s="4">
        <v>0.89900000000000002</v>
      </c>
      <c r="I729" s="4">
        <v>0.215</v>
      </c>
      <c r="J729" s="4">
        <v>0.74199999999999999</v>
      </c>
      <c r="K729" s="4">
        <v>1.4999999999999999E-2</v>
      </c>
      <c r="L729" s="4">
        <v>0.13900000000000001</v>
      </c>
      <c r="M729" s="4">
        <f t="shared" si="95"/>
        <v>2.1000000000000001E-2</v>
      </c>
      <c r="N729" s="4">
        <f t="shared" si="96"/>
        <v>0.11</v>
      </c>
      <c r="O729" s="4">
        <v>7.5999999999999998E-2</v>
      </c>
    </row>
    <row r="730" spans="1:15">
      <c r="A730" s="1" t="s">
        <v>55</v>
      </c>
      <c r="B730" t="s">
        <v>8</v>
      </c>
      <c r="C730">
        <v>2022</v>
      </c>
      <c r="D730">
        <v>0.3695</v>
      </c>
      <c r="E730">
        <v>89648</v>
      </c>
      <c r="F730">
        <v>0.1</v>
      </c>
      <c r="G730">
        <v>0.29600000000000004</v>
      </c>
      <c r="H730">
        <v>0.88900000000000001</v>
      </c>
      <c r="I730">
        <v>0.27800000000000002</v>
      </c>
      <c r="J730">
        <v>0.35299999999999998</v>
      </c>
      <c r="K730">
        <v>0.14799999999999999</v>
      </c>
      <c r="L730">
        <v>0.28599999999999998</v>
      </c>
      <c r="M730">
        <f>0.011+0.167</f>
        <v>0.17800000000000002</v>
      </c>
      <c r="N730">
        <f>0.013+0.075</f>
        <v>8.7999999999999995E-2</v>
      </c>
      <c r="O730">
        <v>6.2E-2</v>
      </c>
    </row>
    <row r="731" spans="1:15">
      <c r="A731" s="1" t="s">
        <v>55</v>
      </c>
      <c r="B731" t="s">
        <v>3</v>
      </c>
      <c r="C731">
        <v>2022</v>
      </c>
      <c r="D731">
        <v>0.21390000000000001</v>
      </c>
      <c r="E731">
        <v>89648</v>
      </c>
      <c r="F731">
        <v>0.1</v>
      </c>
      <c r="G731">
        <v>0.29600000000000004</v>
      </c>
      <c r="H731">
        <v>0.88900000000000001</v>
      </c>
      <c r="I731">
        <v>0.27800000000000002</v>
      </c>
      <c r="J731">
        <v>0.35299999999999998</v>
      </c>
      <c r="K731">
        <v>0.14799999999999999</v>
      </c>
      <c r="L731">
        <v>0.28599999999999998</v>
      </c>
      <c r="M731">
        <f t="shared" ref="M731:M747" si="97">0.011+0.167</f>
        <v>0.17800000000000002</v>
      </c>
      <c r="N731">
        <f t="shared" ref="N731:N747" si="98">0.013+0.075</f>
        <v>8.7999999999999995E-2</v>
      </c>
      <c r="O731">
        <v>6.2E-2</v>
      </c>
    </row>
    <row r="732" spans="1:15">
      <c r="A732" s="1" t="s">
        <v>55</v>
      </c>
      <c r="B732" t="s">
        <v>4</v>
      </c>
      <c r="C732">
        <v>2022</v>
      </c>
      <c r="D732">
        <v>0.27629999999999999</v>
      </c>
      <c r="E732">
        <v>89648</v>
      </c>
      <c r="F732">
        <v>0.1</v>
      </c>
      <c r="G732">
        <v>0.29600000000000004</v>
      </c>
      <c r="H732">
        <v>0.88900000000000001</v>
      </c>
      <c r="I732">
        <v>0.27800000000000002</v>
      </c>
      <c r="J732">
        <v>0.35299999999999998</v>
      </c>
      <c r="K732">
        <v>0.14799999999999999</v>
      </c>
      <c r="L732">
        <v>0.28599999999999998</v>
      </c>
      <c r="M732">
        <f t="shared" si="97"/>
        <v>0.17800000000000002</v>
      </c>
      <c r="N732">
        <f t="shared" si="98"/>
        <v>8.7999999999999995E-2</v>
      </c>
      <c r="O732">
        <v>6.2E-2</v>
      </c>
    </row>
    <row r="733" spans="1:15">
      <c r="A733" s="1" t="s">
        <v>55</v>
      </c>
      <c r="B733" t="s">
        <v>5</v>
      </c>
      <c r="C733">
        <v>2022</v>
      </c>
      <c r="D733">
        <v>0.52710000000000001</v>
      </c>
      <c r="E733">
        <v>89648</v>
      </c>
      <c r="F733">
        <v>0.1</v>
      </c>
      <c r="G733">
        <v>0.29600000000000004</v>
      </c>
      <c r="H733">
        <v>0.88900000000000001</v>
      </c>
      <c r="I733">
        <v>0.27800000000000002</v>
      </c>
      <c r="J733">
        <v>0.35299999999999998</v>
      </c>
      <c r="K733">
        <v>0.14799999999999999</v>
      </c>
      <c r="L733">
        <v>0.28599999999999998</v>
      </c>
      <c r="M733">
        <f t="shared" si="97"/>
        <v>0.17800000000000002</v>
      </c>
      <c r="N733">
        <f t="shared" si="98"/>
        <v>8.7999999999999995E-2</v>
      </c>
      <c r="O733">
        <v>6.2E-2</v>
      </c>
    </row>
    <row r="734" spans="1:15">
      <c r="A734" s="1" t="s">
        <v>55</v>
      </c>
      <c r="B734" t="s">
        <v>6</v>
      </c>
      <c r="C734">
        <v>2022</v>
      </c>
      <c r="D734">
        <v>0.43440000000000001</v>
      </c>
      <c r="E734">
        <v>89648</v>
      </c>
      <c r="F734">
        <v>0.1</v>
      </c>
      <c r="G734">
        <v>0.29600000000000004</v>
      </c>
      <c r="H734">
        <v>0.88900000000000001</v>
      </c>
      <c r="I734">
        <v>0.27800000000000002</v>
      </c>
      <c r="J734">
        <v>0.35299999999999998</v>
      </c>
      <c r="K734">
        <v>0.14799999999999999</v>
      </c>
      <c r="L734">
        <v>0.28599999999999998</v>
      </c>
      <c r="M734">
        <f t="shared" si="97"/>
        <v>0.17800000000000002</v>
      </c>
      <c r="N734">
        <f t="shared" si="98"/>
        <v>8.7999999999999995E-2</v>
      </c>
      <c r="O734">
        <v>6.2E-2</v>
      </c>
    </row>
    <row r="735" spans="1:15">
      <c r="A735" s="1" t="s">
        <v>55</v>
      </c>
      <c r="B735" t="s">
        <v>7</v>
      </c>
      <c r="C735">
        <v>2022</v>
      </c>
      <c r="D735">
        <v>0.43490000000000001</v>
      </c>
      <c r="E735">
        <v>89648</v>
      </c>
      <c r="F735">
        <v>0.1</v>
      </c>
      <c r="G735">
        <v>0.29600000000000004</v>
      </c>
      <c r="H735">
        <v>0.88900000000000001</v>
      </c>
      <c r="I735">
        <v>0.27800000000000002</v>
      </c>
      <c r="J735">
        <v>0.35299999999999998</v>
      </c>
      <c r="K735">
        <v>0.14799999999999999</v>
      </c>
      <c r="L735">
        <v>0.28599999999999998</v>
      </c>
      <c r="M735">
        <f t="shared" si="97"/>
        <v>0.17800000000000002</v>
      </c>
      <c r="N735">
        <f t="shared" si="98"/>
        <v>8.7999999999999995E-2</v>
      </c>
      <c r="O735">
        <v>6.2E-2</v>
      </c>
    </row>
    <row r="736" spans="1:15">
      <c r="A736" s="1" t="s">
        <v>55</v>
      </c>
      <c r="B736" t="s">
        <v>6</v>
      </c>
      <c r="C736">
        <v>2018</v>
      </c>
      <c r="D736">
        <v>0.51549999999999996</v>
      </c>
      <c r="E736">
        <v>89648</v>
      </c>
      <c r="F736">
        <v>0.1</v>
      </c>
      <c r="G736">
        <v>0.29600000000000004</v>
      </c>
      <c r="H736">
        <v>0.88900000000000001</v>
      </c>
      <c r="I736">
        <v>0.27800000000000002</v>
      </c>
      <c r="J736">
        <v>0.35299999999999998</v>
      </c>
      <c r="K736">
        <v>0.14799999999999999</v>
      </c>
      <c r="L736">
        <v>0.28599999999999998</v>
      </c>
      <c r="M736">
        <f t="shared" si="97"/>
        <v>0.17800000000000002</v>
      </c>
      <c r="N736">
        <f t="shared" si="98"/>
        <v>8.7999999999999995E-2</v>
      </c>
      <c r="O736">
        <v>6.2E-2</v>
      </c>
    </row>
    <row r="737" spans="1:15">
      <c r="A737" s="1" t="s">
        <v>55</v>
      </c>
      <c r="B737" t="s">
        <v>7</v>
      </c>
      <c r="C737">
        <v>2018</v>
      </c>
      <c r="D737">
        <v>0.4869</v>
      </c>
      <c r="E737">
        <v>89648</v>
      </c>
      <c r="F737">
        <v>0.1</v>
      </c>
      <c r="G737">
        <v>0.29600000000000004</v>
      </c>
      <c r="H737">
        <v>0.88900000000000001</v>
      </c>
      <c r="I737">
        <v>0.27800000000000002</v>
      </c>
      <c r="J737">
        <v>0.35299999999999998</v>
      </c>
      <c r="K737">
        <v>0.14799999999999999</v>
      </c>
      <c r="L737">
        <v>0.28599999999999998</v>
      </c>
      <c r="M737">
        <f t="shared" si="97"/>
        <v>0.17800000000000002</v>
      </c>
      <c r="N737">
        <f t="shared" si="98"/>
        <v>8.7999999999999995E-2</v>
      </c>
      <c r="O737">
        <v>6.2E-2</v>
      </c>
    </row>
    <row r="738" spans="1:15">
      <c r="A738" s="1" t="s">
        <v>55</v>
      </c>
      <c r="B738" t="s">
        <v>3</v>
      </c>
      <c r="C738">
        <v>2018</v>
      </c>
      <c r="D738">
        <v>0.27510000000000001</v>
      </c>
      <c r="E738">
        <v>89648</v>
      </c>
      <c r="F738">
        <v>0.1</v>
      </c>
      <c r="G738">
        <v>0.29600000000000004</v>
      </c>
      <c r="H738">
        <v>0.88900000000000001</v>
      </c>
      <c r="I738">
        <v>0.27800000000000002</v>
      </c>
      <c r="J738">
        <v>0.35299999999999998</v>
      </c>
      <c r="K738">
        <v>0.14799999999999999</v>
      </c>
      <c r="L738">
        <v>0.28599999999999998</v>
      </c>
      <c r="M738">
        <f t="shared" si="97"/>
        <v>0.17800000000000002</v>
      </c>
      <c r="N738">
        <f t="shared" si="98"/>
        <v>8.7999999999999995E-2</v>
      </c>
      <c r="O738">
        <v>6.2E-2</v>
      </c>
    </row>
    <row r="739" spans="1:15">
      <c r="A739" s="1" t="s">
        <v>55</v>
      </c>
      <c r="B739" t="s">
        <v>4</v>
      </c>
      <c r="C739">
        <v>2018</v>
      </c>
      <c r="D739">
        <v>0.3407</v>
      </c>
      <c r="E739">
        <v>89648</v>
      </c>
      <c r="F739">
        <v>0.1</v>
      </c>
      <c r="G739">
        <v>0.29600000000000004</v>
      </c>
      <c r="H739">
        <v>0.88900000000000001</v>
      </c>
      <c r="I739">
        <v>0.27800000000000002</v>
      </c>
      <c r="J739">
        <v>0.35299999999999998</v>
      </c>
      <c r="K739">
        <v>0.14799999999999999</v>
      </c>
      <c r="L739">
        <v>0.28599999999999998</v>
      </c>
      <c r="M739">
        <f t="shared" si="97"/>
        <v>0.17800000000000002</v>
      </c>
      <c r="N739">
        <f t="shared" si="98"/>
        <v>8.7999999999999995E-2</v>
      </c>
      <c r="O739">
        <v>6.2E-2</v>
      </c>
    </row>
    <row r="740" spans="1:15">
      <c r="A740" s="1" t="s">
        <v>55</v>
      </c>
      <c r="B740" t="s">
        <v>5</v>
      </c>
      <c r="C740">
        <v>2018</v>
      </c>
      <c r="D740">
        <v>0.55610000000000004</v>
      </c>
      <c r="E740">
        <v>89648</v>
      </c>
      <c r="F740">
        <v>0.1</v>
      </c>
      <c r="G740">
        <v>0.29600000000000004</v>
      </c>
      <c r="H740">
        <v>0.88900000000000001</v>
      </c>
      <c r="I740">
        <v>0.27800000000000002</v>
      </c>
      <c r="J740">
        <v>0.35299999999999998</v>
      </c>
      <c r="K740">
        <v>0.14799999999999999</v>
      </c>
      <c r="L740">
        <v>0.28599999999999998</v>
      </c>
      <c r="M740">
        <f t="shared" si="97"/>
        <v>0.17800000000000002</v>
      </c>
      <c r="N740">
        <f t="shared" si="98"/>
        <v>8.7999999999999995E-2</v>
      </c>
      <c r="O740">
        <v>6.2E-2</v>
      </c>
    </row>
    <row r="741" spans="1:15">
      <c r="A741" s="1" t="s">
        <v>55</v>
      </c>
      <c r="B741" t="s">
        <v>8</v>
      </c>
      <c r="C741">
        <v>2018</v>
      </c>
      <c r="D741">
        <v>0.42630000000000001</v>
      </c>
      <c r="E741">
        <v>89648</v>
      </c>
      <c r="F741">
        <v>0.1</v>
      </c>
      <c r="G741">
        <v>0.29600000000000004</v>
      </c>
      <c r="H741">
        <v>0.88900000000000001</v>
      </c>
      <c r="I741">
        <v>0.27800000000000002</v>
      </c>
      <c r="J741">
        <v>0.35299999999999998</v>
      </c>
      <c r="K741">
        <v>0.14799999999999999</v>
      </c>
      <c r="L741">
        <v>0.28599999999999998</v>
      </c>
      <c r="M741">
        <f t="shared" si="97"/>
        <v>0.17800000000000002</v>
      </c>
      <c r="N741">
        <f t="shared" si="98"/>
        <v>8.7999999999999995E-2</v>
      </c>
      <c r="O741">
        <v>6.2E-2</v>
      </c>
    </row>
    <row r="742" spans="1:15">
      <c r="A742" s="1" t="s">
        <v>55</v>
      </c>
      <c r="B742" t="s">
        <v>8</v>
      </c>
      <c r="C742">
        <v>2019</v>
      </c>
      <c r="D742">
        <v>0.4345</v>
      </c>
      <c r="E742">
        <v>89648</v>
      </c>
      <c r="F742">
        <v>0.1</v>
      </c>
      <c r="G742">
        <v>0.29600000000000004</v>
      </c>
      <c r="H742">
        <v>0.88900000000000001</v>
      </c>
      <c r="I742">
        <v>0.27800000000000002</v>
      </c>
      <c r="J742">
        <v>0.35299999999999998</v>
      </c>
      <c r="K742">
        <v>0.14799999999999999</v>
      </c>
      <c r="L742">
        <v>0.28599999999999998</v>
      </c>
      <c r="M742">
        <f t="shared" si="97"/>
        <v>0.17800000000000002</v>
      </c>
      <c r="N742">
        <f t="shared" si="98"/>
        <v>8.7999999999999995E-2</v>
      </c>
      <c r="O742">
        <v>6.2E-2</v>
      </c>
    </row>
    <row r="743" spans="1:15">
      <c r="A743" s="1" t="s">
        <v>55</v>
      </c>
      <c r="B743" t="s">
        <v>3</v>
      </c>
      <c r="C743">
        <v>2019</v>
      </c>
      <c r="D743">
        <v>0.2797</v>
      </c>
      <c r="E743">
        <v>89648</v>
      </c>
      <c r="F743">
        <v>0.1</v>
      </c>
      <c r="G743">
        <v>0.29600000000000004</v>
      </c>
      <c r="H743">
        <v>0.88900000000000001</v>
      </c>
      <c r="I743">
        <v>0.27800000000000002</v>
      </c>
      <c r="J743">
        <v>0.35299999999999998</v>
      </c>
      <c r="K743">
        <v>0.14799999999999999</v>
      </c>
      <c r="L743">
        <v>0.28599999999999998</v>
      </c>
      <c r="M743">
        <f t="shared" si="97"/>
        <v>0.17800000000000002</v>
      </c>
      <c r="N743">
        <f t="shared" si="98"/>
        <v>8.7999999999999995E-2</v>
      </c>
      <c r="O743">
        <v>6.2E-2</v>
      </c>
    </row>
    <row r="744" spans="1:15">
      <c r="A744" s="1" t="s">
        <v>55</v>
      </c>
      <c r="B744" t="s">
        <v>4</v>
      </c>
      <c r="C744">
        <v>2019</v>
      </c>
      <c r="D744">
        <v>0.33689999999999998</v>
      </c>
      <c r="E744">
        <v>89648</v>
      </c>
      <c r="F744">
        <v>0.1</v>
      </c>
      <c r="G744">
        <v>0.29600000000000004</v>
      </c>
      <c r="H744">
        <v>0.88900000000000001</v>
      </c>
      <c r="I744">
        <v>0.27800000000000002</v>
      </c>
      <c r="J744">
        <v>0.35299999999999998</v>
      </c>
      <c r="K744">
        <v>0.14799999999999999</v>
      </c>
      <c r="L744">
        <v>0.28599999999999998</v>
      </c>
      <c r="M744">
        <f t="shared" si="97"/>
        <v>0.17800000000000002</v>
      </c>
      <c r="N744">
        <f t="shared" si="98"/>
        <v>8.7999999999999995E-2</v>
      </c>
      <c r="O744">
        <v>6.2E-2</v>
      </c>
    </row>
    <row r="745" spans="1:15">
      <c r="A745" s="1" t="s">
        <v>55</v>
      </c>
      <c r="B745" t="s">
        <v>5</v>
      </c>
      <c r="C745">
        <v>2019</v>
      </c>
      <c r="D745">
        <v>0.58250000000000002</v>
      </c>
      <c r="E745">
        <v>89648</v>
      </c>
      <c r="F745">
        <v>0.1</v>
      </c>
      <c r="G745">
        <v>0.29600000000000004</v>
      </c>
      <c r="H745">
        <v>0.88900000000000001</v>
      </c>
      <c r="I745">
        <v>0.27800000000000002</v>
      </c>
      <c r="J745">
        <v>0.35299999999999998</v>
      </c>
      <c r="K745">
        <v>0.14799999999999999</v>
      </c>
      <c r="L745">
        <v>0.28599999999999998</v>
      </c>
      <c r="M745">
        <f t="shared" si="97"/>
        <v>0.17800000000000002</v>
      </c>
      <c r="N745">
        <f t="shared" si="98"/>
        <v>8.7999999999999995E-2</v>
      </c>
      <c r="O745">
        <v>6.2E-2</v>
      </c>
    </row>
    <row r="746" spans="1:15">
      <c r="A746" s="1" t="s">
        <v>55</v>
      </c>
      <c r="B746" t="s">
        <v>7</v>
      </c>
      <c r="C746">
        <v>2019</v>
      </c>
      <c r="D746">
        <v>0.47760000000000002</v>
      </c>
      <c r="E746">
        <v>89648</v>
      </c>
      <c r="F746">
        <v>0.1</v>
      </c>
      <c r="G746">
        <v>0.29600000000000004</v>
      </c>
      <c r="H746">
        <v>0.88900000000000001</v>
      </c>
      <c r="I746">
        <v>0.27800000000000002</v>
      </c>
      <c r="J746">
        <v>0.35299999999999998</v>
      </c>
      <c r="K746">
        <v>0.14799999999999999</v>
      </c>
      <c r="L746">
        <v>0.28599999999999998</v>
      </c>
      <c r="M746">
        <f t="shared" si="97"/>
        <v>0.17800000000000002</v>
      </c>
      <c r="N746">
        <f t="shared" si="98"/>
        <v>8.7999999999999995E-2</v>
      </c>
      <c r="O746">
        <v>6.2E-2</v>
      </c>
    </row>
    <row r="747" spans="1:15">
      <c r="A747" s="1" t="s">
        <v>55</v>
      </c>
      <c r="B747" t="s">
        <v>6</v>
      </c>
      <c r="C747">
        <v>2019</v>
      </c>
      <c r="D747">
        <v>0.51246999999999998</v>
      </c>
      <c r="E747">
        <v>89648</v>
      </c>
      <c r="F747">
        <v>0.1</v>
      </c>
      <c r="G747">
        <v>0.29600000000000004</v>
      </c>
      <c r="H747">
        <v>0.88900000000000001</v>
      </c>
      <c r="I747">
        <v>0.27800000000000002</v>
      </c>
      <c r="J747">
        <v>0.35299999999999998</v>
      </c>
      <c r="K747">
        <v>0.14799999999999999</v>
      </c>
      <c r="L747">
        <v>0.28599999999999998</v>
      </c>
      <c r="M747">
        <f t="shared" si="97"/>
        <v>0.17800000000000002</v>
      </c>
      <c r="N747">
        <f t="shared" si="98"/>
        <v>8.7999999999999995E-2</v>
      </c>
      <c r="O747">
        <v>6.2E-2</v>
      </c>
    </row>
    <row r="748" spans="1:15" s="4" customFormat="1">
      <c r="A748" s="5" t="s">
        <v>56</v>
      </c>
      <c r="B748" s="4" t="s">
        <v>8</v>
      </c>
      <c r="C748" s="4">
        <v>2022</v>
      </c>
      <c r="D748" s="4">
        <v>0.40910000000000002</v>
      </c>
      <c r="E748" s="4">
        <v>91607</v>
      </c>
      <c r="F748" s="4">
        <v>9.0999999999999998E-2</v>
      </c>
      <c r="G748" s="4">
        <v>0.25900000000000001</v>
      </c>
      <c r="H748" s="4">
        <v>0.89200000000000002</v>
      </c>
      <c r="I748" s="4">
        <v>0.371</v>
      </c>
      <c r="J748" s="4">
        <v>0.61499999999999999</v>
      </c>
      <c r="K748" s="4">
        <v>2.1000000000000001E-2</v>
      </c>
      <c r="L748" s="4">
        <v>0.28299999999999997</v>
      </c>
      <c r="M748" s="4">
        <f>0.048+0.004</f>
        <v>5.2000000000000005E-2</v>
      </c>
      <c r="N748" s="4">
        <f>0.023+0.043</f>
        <v>6.6000000000000003E-2</v>
      </c>
      <c r="O748" s="4">
        <v>7.0999999999999994E-2</v>
      </c>
    </row>
    <row r="749" spans="1:15" s="4" customFormat="1">
      <c r="A749" s="5" t="s">
        <v>56</v>
      </c>
      <c r="B749" s="4" t="s">
        <v>3</v>
      </c>
      <c r="C749" s="4">
        <v>2022</v>
      </c>
      <c r="D749" s="4">
        <v>0.30649999999999999</v>
      </c>
      <c r="E749" s="4">
        <v>91607</v>
      </c>
      <c r="F749" s="4">
        <v>9.0999999999999998E-2</v>
      </c>
      <c r="G749" s="4">
        <v>0.25900000000000001</v>
      </c>
      <c r="H749" s="4">
        <v>0.89200000000000002</v>
      </c>
      <c r="I749" s="4">
        <v>0.371</v>
      </c>
      <c r="J749" s="4">
        <v>0.61499999999999999</v>
      </c>
      <c r="K749" s="4">
        <v>2.1000000000000001E-2</v>
      </c>
      <c r="L749" s="4">
        <v>0.28299999999999997</v>
      </c>
      <c r="M749" s="4">
        <f t="shared" ref="M749:M765" si="99">0.048+0.004</f>
        <v>5.2000000000000005E-2</v>
      </c>
      <c r="N749" s="4">
        <f t="shared" ref="N749:N765" si="100">0.023+0.043</f>
        <v>6.6000000000000003E-2</v>
      </c>
      <c r="O749" s="4">
        <v>7.0999999999999994E-2</v>
      </c>
    </row>
    <row r="750" spans="1:15" s="4" customFormat="1">
      <c r="A750" s="5" t="s">
        <v>56</v>
      </c>
      <c r="B750" s="4" t="s">
        <v>4</v>
      </c>
      <c r="C750" s="4">
        <v>2022</v>
      </c>
      <c r="D750" s="4">
        <v>0.26050000000000001</v>
      </c>
      <c r="E750" s="4">
        <v>91607</v>
      </c>
      <c r="F750" s="4">
        <v>9.0999999999999998E-2</v>
      </c>
      <c r="G750" s="4">
        <v>0.25900000000000001</v>
      </c>
      <c r="H750" s="4">
        <v>0.89200000000000002</v>
      </c>
      <c r="I750" s="4">
        <v>0.371</v>
      </c>
      <c r="J750" s="4">
        <v>0.61499999999999999</v>
      </c>
      <c r="K750" s="4">
        <v>2.1000000000000001E-2</v>
      </c>
      <c r="L750" s="4">
        <v>0.28299999999999997</v>
      </c>
      <c r="M750" s="4">
        <f t="shared" si="99"/>
        <v>5.2000000000000005E-2</v>
      </c>
      <c r="N750" s="4">
        <f t="shared" si="100"/>
        <v>6.6000000000000003E-2</v>
      </c>
      <c r="O750" s="4">
        <v>7.0999999999999994E-2</v>
      </c>
    </row>
    <row r="751" spans="1:15" s="4" customFormat="1">
      <c r="A751" s="5" t="s">
        <v>56</v>
      </c>
      <c r="B751" s="4" t="s">
        <v>5</v>
      </c>
      <c r="C751" s="4">
        <v>2022</v>
      </c>
      <c r="D751" s="4">
        <v>0.55569999999999997</v>
      </c>
      <c r="E751" s="4">
        <v>91607</v>
      </c>
      <c r="F751" s="4">
        <v>9.0999999999999998E-2</v>
      </c>
      <c r="G751" s="4">
        <v>0.25900000000000001</v>
      </c>
      <c r="H751" s="4">
        <v>0.89200000000000002</v>
      </c>
      <c r="I751" s="4">
        <v>0.371</v>
      </c>
      <c r="J751" s="4">
        <v>0.61499999999999999</v>
      </c>
      <c r="K751" s="4">
        <v>2.1000000000000001E-2</v>
      </c>
      <c r="L751" s="4">
        <v>0.28299999999999997</v>
      </c>
      <c r="M751" s="4">
        <f t="shared" si="99"/>
        <v>5.2000000000000005E-2</v>
      </c>
      <c r="N751" s="4">
        <f t="shared" si="100"/>
        <v>6.6000000000000003E-2</v>
      </c>
      <c r="O751" s="4">
        <v>7.0999999999999994E-2</v>
      </c>
    </row>
    <row r="752" spans="1:15" s="4" customFormat="1">
      <c r="A752" s="5" t="s">
        <v>56</v>
      </c>
      <c r="B752" s="4" t="s">
        <v>6</v>
      </c>
      <c r="C752" s="4">
        <v>2022</v>
      </c>
      <c r="D752" s="4">
        <v>0.43830000000000002</v>
      </c>
      <c r="E752" s="4">
        <v>91607</v>
      </c>
      <c r="F752" s="4">
        <v>9.0999999999999998E-2</v>
      </c>
      <c r="G752" s="4">
        <v>0.25900000000000001</v>
      </c>
      <c r="H752" s="4">
        <v>0.89200000000000002</v>
      </c>
      <c r="I752" s="4">
        <v>0.371</v>
      </c>
      <c r="J752" s="4">
        <v>0.61499999999999999</v>
      </c>
      <c r="K752" s="4">
        <v>2.1000000000000001E-2</v>
      </c>
      <c r="L752" s="4">
        <v>0.28299999999999997</v>
      </c>
      <c r="M752" s="4">
        <f t="shared" si="99"/>
        <v>5.2000000000000005E-2</v>
      </c>
      <c r="N752" s="4">
        <f t="shared" si="100"/>
        <v>6.6000000000000003E-2</v>
      </c>
      <c r="O752" s="4">
        <v>7.0999999999999994E-2</v>
      </c>
    </row>
    <row r="753" spans="1:15" s="4" customFormat="1">
      <c r="A753" s="5" t="s">
        <v>56</v>
      </c>
      <c r="B753" s="4" t="s">
        <v>7</v>
      </c>
      <c r="C753" s="4">
        <v>2022</v>
      </c>
      <c r="D753" s="4">
        <v>0.40344999999999998</v>
      </c>
      <c r="E753" s="4">
        <v>91607</v>
      </c>
      <c r="F753" s="4">
        <v>9.0999999999999998E-2</v>
      </c>
      <c r="G753" s="4">
        <v>0.25900000000000001</v>
      </c>
      <c r="H753" s="4">
        <v>0.89200000000000002</v>
      </c>
      <c r="I753" s="4">
        <v>0.371</v>
      </c>
      <c r="J753" s="4">
        <v>0.61499999999999999</v>
      </c>
      <c r="K753" s="4">
        <v>2.1000000000000001E-2</v>
      </c>
      <c r="L753" s="4">
        <v>0.28299999999999997</v>
      </c>
      <c r="M753" s="4">
        <f t="shared" si="99"/>
        <v>5.2000000000000005E-2</v>
      </c>
      <c r="N753" s="4">
        <f t="shared" si="100"/>
        <v>6.6000000000000003E-2</v>
      </c>
      <c r="O753" s="4">
        <v>7.0999999999999994E-2</v>
      </c>
    </row>
    <row r="754" spans="1:15" s="4" customFormat="1">
      <c r="A754" s="5" t="s">
        <v>56</v>
      </c>
      <c r="B754" s="4" t="s">
        <v>6</v>
      </c>
      <c r="C754" s="4">
        <v>2018</v>
      </c>
      <c r="D754" s="4">
        <v>0.64380000000000004</v>
      </c>
      <c r="E754" s="4">
        <v>91607</v>
      </c>
      <c r="F754" s="4">
        <v>9.0999999999999998E-2</v>
      </c>
      <c r="G754" s="4">
        <v>0.25900000000000001</v>
      </c>
      <c r="H754" s="4">
        <v>0.89200000000000002</v>
      </c>
      <c r="I754" s="4">
        <v>0.371</v>
      </c>
      <c r="J754" s="4">
        <v>0.61499999999999999</v>
      </c>
      <c r="K754" s="4">
        <v>2.1000000000000001E-2</v>
      </c>
      <c r="L754" s="4">
        <v>0.28299999999999997</v>
      </c>
      <c r="M754" s="4">
        <f t="shared" si="99"/>
        <v>5.2000000000000005E-2</v>
      </c>
      <c r="N754" s="4">
        <f t="shared" si="100"/>
        <v>6.6000000000000003E-2</v>
      </c>
      <c r="O754" s="4">
        <v>7.0999999999999994E-2</v>
      </c>
    </row>
    <row r="755" spans="1:15" s="4" customFormat="1">
      <c r="A755" s="5" t="s">
        <v>56</v>
      </c>
      <c r="B755" s="4" t="s">
        <v>7</v>
      </c>
      <c r="C755" s="4">
        <v>2018</v>
      </c>
      <c r="D755" s="4">
        <v>0.52900000000000003</v>
      </c>
      <c r="E755" s="4">
        <v>91607</v>
      </c>
      <c r="F755" s="4">
        <v>9.0999999999999998E-2</v>
      </c>
      <c r="G755" s="4">
        <v>0.25900000000000001</v>
      </c>
      <c r="H755" s="4">
        <v>0.89200000000000002</v>
      </c>
      <c r="I755" s="4">
        <v>0.371</v>
      </c>
      <c r="J755" s="4">
        <v>0.61499999999999999</v>
      </c>
      <c r="K755" s="4">
        <v>2.1000000000000001E-2</v>
      </c>
      <c r="L755" s="4">
        <v>0.28299999999999997</v>
      </c>
      <c r="M755" s="4">
        <f t="shared" si="99"/>
        <v>5.2000000000000005E-2</v>
      </c>
      <c r="N755" s="4">
        <f t="shared" si="100"/>
        <v>6.6000000000000003E-2</v>
      </c>
      <c r="O755" s="4">
        <v>7.0999999999999994E-2</v>
      </c>
    </row>
    <row r="756" spans="1:15" s="4" customFormat="1">
      <c r="A756" s="5" t="s">
        <v>56</v>
      </c>
      <c r="B756" s="4" t="s">
        <v>3</v>
      </c>
      <c r="C756" s="4">
        <v>2018</v>
      </c>
      <c r="D756" s="4">
        <v>0.33960000000000001</v>
      </c>
      <c r="E756" s="4">
        <v>91607</v>
      </c>
      <c r="F756" s="4">
        <v>9.0999999999999998E-2</v>
      </c>
      <c r="G756" s="4">
        <v>0.25900000000000001</v>
      </c>
      <c r="H756" s="4">
        <v>0.89200000000000002</v>
      </c>
      <c r="I756" s="4">
        <v>0.371</v>
      </c>
      <c r="J756" s="4">
        <v>0.61499999999999999</v>
      </c>
      <c r="K756" s="4">
        <v>2.1000000000000001E-2</v>
      </c>
      <c r="L756" s="4">
        <v>0.28299999999999997</v>
      </c>
      <c r="M756" s="4">
        <f t="shared" si="99"/>
        <v>5.2000000000000005E-2</v>
      </c>
      <c r="N756" s="4">
        <f t="shared" si="100"/>
        <v>6.6000000000000003E-2</v>
      </c>
      <c r="O756" s="4">
        <v>7.0999999999999994E-2</v>
      </c>
    </row>
    <row r="757" spans="1:15" s="4" customFormat="1">
      <c r="A757" s="5" t="s">
        <v>56</v>
      </c>
      <c r="B757" s="4" t="s">
        <v>4</v>
      </c>
      <c r="C757" s="4">
        <v>2018</v>
      </c>
      <c r="D757" s="4">
        <v>0.34079999999999999</v>
      </c>
      <c r="E757" s="4">
        <v>91607</v>
      </c>
      <c r="F757" s="4">
        <v>9.0999999999999998E-2</v>
      </c>
      <c r="G757" s="4">
        <v>0.25900000000000001</v>
      </c>
      <c r="H757" s="4">
        <v>0.89200000000000002</v>
      </c>
      <c r="I757" s="4">
        <v>0.371</v>
      </c>
      <c r="J757" s="4">
        <v>0.61499999999999999</v>
      </c>
      <c r="K757" s="4">
        <v>2.1000000000000001E-2</v>
      </c>
      <c r="L757" s="4">
        <v>0.28299999999999997</v>
      </c>
      <c r="M757" s="4">
        <f t="shared" si="99"/>
        <v>5.2000000000000005E-2</v>
      </c>
      <c r="N757" s="4">
        <f t="shared" si="100"/>
        <v>6.6000000000000003E-2</v>
      </c>
      <c r="O757" s="4">
        <v>7.0999999999999994E-2</v>
      </c>
    </row>
    <row r="758" spans="1:15" s="4" customFormat="1">
      <c r="A758" s="5" t="s">
        <v>56</v>
      </c>
      <c r="B758" s="4" t="s">
        <v>5</v>
      </c>
      <c r="C758" s="4">
        <v>2018</v>
      </c>
      <c r="D758" s="4">
        <v>0.63119999999999998</v>
      </c>
      <c r="E758" s="4">
        <v>91607</v>
      </c>
      <c r="F758" s="4">
        <v>9.0999999999999998E-2</v>
      </c>
      <c r="G758" s="4">
        <v>0.25900000000000001</v>
      </c>
      <c r="H758" s="4">
        <v>0.89200000000000002</v>
      </c>
      <c r="I758" s="4">
        <v>0.371</v>
      </c>
      <c r="J758" s="4">
        <v>0.61499999999999999</v>
      </c>
      <c r="K758" s="4">
        <v>2.1000000000000001E-2</v>
      </c>
      <c r="L758" s="4">
        <v>0.28299999999999997</v>
      </c>
      <c r="M758" s="4">
        <f t="shared" si="99"/>
        <v>5.2000000000000005E-2</v>
      </c>
      <c r="N758" s="4">
        <f t="shared" si="100"/>
        <v>6.6000000000000003E-2</v>
      </c>
      <c r="O758" s="4">
        <v>7.0999999999999994E-2</v>
      </c>
    </row>
    <row r="759" spans="1:15" s="4" customFormat="1">
      <c r="A759" s="5" t="s">
        <v>56</v>
      </c>
      <c r="B759" s="4" t="s">
        <v>8</v>
      </c>
      <c r="C759" s="4">
        <v>2018</v>
      </c>
      <c r="D759" s="4">
        <v>0.49359999999999998</v>
      </c>
      <c r="E759" s="4">
        <v>91607</v>
      </c>
      <c r="F759" s="4">
        <v>9.0999999999999998E-2</v>
      </c>
      <c r="G759" s="4">
        <v>0.25900000000000001</v>
      </c>
      <c r="H759" s="4">
        <v>0.89200000000000002</v>
      </c>
      <c r="I759" s="4">
        <v>0.371</v>
      </c>
      <c r="J759" s="4">
        <v>0.61499999999999999</v>
      </c>
      <c r="K759" s="4">
        <v>2.1000000000000001E-2</v>
      </c>
      <c r="L759" s="4">
        <v>0.28299999999999997</v>
      </c>
      <c r="M759" s="4">
        <f t="shared" si="99"/>
        <v>5.2000000000000005E-2</v>
      </c>
      <c r="N759" s="4">
        <f t="shared" si="100"/>
        <v>6.6000000000000003E-2</v>
      </c>
      <c r="O759" s="4">
        <v>7.0999999999999994E-2</v>
      </c>
    </row>
    <row r="760" spans="1:15" s="4" customFormat="1">
      <c r="A760" s="5" t="s">
        <v>56</v>
      </c>
      <c r="B760" s="4" t="s">
        <v>8</v>
      </c>
      <c r="C760" s="4">
        <v>2019</v>
      </c>
      <c r="D760" s="4">
        <v>0.4768</v>
      </c>
      <c r="E760" s="4">
        <v>91607</v>
      </c>
      <c r="F760" s="4">
        <v>9.0999999999999998E-2</v>
      </c>
      <c r="G760" s="4">
        <v>0.25900000000000001</v>
      </c>
      <c r="H760" s="4">
        <v>0.89200000000000002</v>
      </c>
      <c r="I760" s="4">
        <v>0.371</v>
      </c>
      <c r="J760" s="4">
        <v>0.61499999999999999</v>
      </c>
      <c r="K760" s="4">
        <v>2.1000000000000001E-2</v>
      </c>
      <c r="L760" s="4">
        <v>0.28299999999999997</v>
      </c>
      <c r="M760" s="4">
        <f t="shared" si="99"/>
        <v>5.2000000000000005E-2</v>
      </c>
      <c r="N760" s="4">
        <f t="shared" si="100"/>
        <v>6.6000000000000003E-2</v>
      </c>
      <c r="O760" s="4">
        <v>7.0999999999999994E-2</v>
      </c>
    </row>
    <row r="761" spans="1:15" s="4" customFormat="1">
      <c r="A761" s="5" t="s">
        <v>56</v>
      </c>
      <c r="B761" s="4" t="s">
        <v>3</v>
      </c>
      <c r="C761" s="4">
        <v>2019</v>
      </c>
      <c r="D761" s="4">
        <v>0.43080000000000002</v>
      </c>
      <c r="E761" s="4">
        <v>91607</v>
      </c>
      <c r="F761" s="4">
        <v>9.0999999999999998E-2</v>
      </c>
      <c r="G761" s="4">
        <v>0.25900000000000001</v>
      </c>
      <c r="H761" s="4">
        <v>0.89200000000000002</v>
      </c>
      <c r="I761" s="4">
        <v>0.371</v>
      </c>
      <c r="J761" s="4">
        <v>0.61499999999999999</v>
      </c>
      <c r="K761" s="4">
        <v>2.1000000000000001E-2</v>
      </c>
      <c r="L761" s="4">
        <v>0.28299999999999997</v>
      </c>
      <c r="M761" s="4">
        <f t="shared" si="99"/>
        <v>5.2000000000000005E-2</v>
      </c>
      <c r="N761" s="4">
        <f t="shared" si="100"/>
        <v>6.6000000000000003E-2</v>
      </c>
      <c r="O761" s="4">
        <v>7.0999999999999994E-2</v>
      </c>
    </row>
    <row r="762" spans="1:15" s="4" customFormat="1">
      <c r="A762" s="5" t="s">
        <v>56</v>
      </c>
      <c r="B762" s="4" t="s">
        <v>4</v>
      </c>
      <c r="C762" s="4">
        <v>2019</v>
      </c>
      <c r="D762" s="4">
        <v>0.33300000000000002</v>
      </c>
      <c r="E762" s="4">
        <v>91607</v>
      </c>
      <c r="F762" s="4">
        <v>9.0999999999999998E-2</v>
      </c>
      <c r="G762" s="4">
        <v>0.25900000000000001</v>
      </c>
      <c r="H762" s="4">
        <v>0.89200000000000002</v>
      </c>
      <c r="I762" s="4">
        <v>0.371</v>
      </c>
      <c r="J762" s="4">
        <v>0.61499999999999999</v>
      </c>
      <c r="K762" s="4">
        <v>2.1000000000000001E-2</v>
      </c>
      <c r="L762" s="4">
        <v>0.28299999999999997</v>
      </c>
      <c r="M762" s="4">
        <f t="shared" si="99"/>
        <v>5.2000000000000005E-2</v>
      </c>
      <c r="N762" s="4">
        <f t="shared" si="100"/>
        <v>6.6000000000000003E-2</v>
      </c>
      <c r="O762" s="4">
        <v>7.0999999999999994E-2</v>
      </c>
    </row>
    <row r="763" spans="1:15" s="4" customFormat="1">
      <c r="A763" s="5" t="s">
        <v>56</v>
      </c>
      <c r="B763" s="4" t="s">
        <v>5</v>
      </c>
      <c r="C763" s="4">
        <v>2019</v>
      </c>
      <c r="D763" s="4">
        <v>0.61170000000000002</v>
      </c>
      <c r="E763" s="4">
        <v>91607</v>
      </c>
      <c r="F763" s="4">
        <v>9.0999999999999998E-2</v>
      </c>
      <c r="G763" s="4">
        <v>0.25900000000000001</v>
      </c>
      <c r="H763" s="4">
        <v>0.89200000000000002</v>
      </c>
      <c r="I763" s="4">
        <v>0.371</v>
      </c>
      <c r="J763" s="4">
        <v>0.61499999999999999</v>
      </c>
      <c r="K763" s="4">
        <v>2.1000000000000001E-2</v>
      </c>
      <c r="L763" s="4">
        <v>0.28299999999999997</v>
      </c>
      <c r="M763" s="4">
        <f t="shared" si="99"/>
        <v>5.2000000000000005E-2</v>
      </c>
      <c r="N763" s="4">
        <f t="shared" si="100"/>
        <v>6.6000000000000003E-2</v>
      </c>
      <c r="O763" s="4">
        <v>7.0999999999999994E-2</v>
      </c>
    </row>
    <row r="764" spans="1:15" s="4" customFormat="1">
      <c r="A764" s="5" t="s">
        <v>56</v>
      </c>
      <c r="B764" s="4" t="s">
        <v>7</v>
      </c>
      <c r="C764" s="4">
        <v>2019</v>
      </c>
      <c r="D764" s="4">
        <v>0.48175000000000001</v>
      </c>
      <c r="E764" s="4">
        <v>91607</v>
      </c>
      <c r="F764" s="4">
        <v>9.0999999999999998E-2</v>
      </c>
      <c r="G764" s="4">
        <v>0.25900000000000001</v>
      </c>
      <c r="H764" s="4">
        <v>0.89200000000000002</v>
      </c>
      <c r="I764" s="4">
        <v>0.371</v>
      </c>
      <c r="J764" s="4">
        <v>0.61499999999999999</v>
      </c>
      <c r="K764" s="4">
        <v>2.1000000000000001E-2</v>
      </c>
      <c r="L764" s="4">
        <v>0.28299999999999997</v>
      </c>
      <c r="M764" s="4">
        <f t="shared" si="99"/>
        <v>5.2000000000000005E-2</v>
      </c>
      <c r="N764" s="4">
        <f t="shared" si="100"/>
        <v>6.6000000000000003E-2</v>
      </c>
      <c r="O764" s="4">
        <v>7.0999999999999994E-2</v>
      </c>
    </row>
    <row r="765" spans="1:15" s="4" customFormat="1">
      <c r="A765" s="5" t="s">
        <v>56</v>
      </c>
      <c r="B765" s="4" t="s">
        <v>6</v>
      </c>
      <c r="C765" s="4">
        <v>2019</v>
      </c>
      <c r="D765" s="4">
        <v>0.53507000000000005</v>
      </c>
      <c r="E765" s="4">
        <v>91607</v>
      </c>
      <c r="F765" s="4">
        <v>9.0999999999999998E-2</v>
      </c>
      <c r="G765" s="4">
        <v>0.25900000000000001</v>
      </c>
      <c r="H765" s="4">
        <v>0.89200000000000002</v>
      </c>
      <c r="I765" s="4">
        <v>0.371</v>
      </c>
      <c r="J765" s="4">
        <v>0.61499999999999999</v>
      </c>
      <c r="K765" s="4">
        <v>2.1000000000000001E-2</v>
      </c>
      <c r="L765" s="4">
        <v>0.28299999999999997</v>
      </c>
      <c r="M765" s="4">
        <f t="shared" si="99"/>
        <v>5.2000000000000005E-2</v>
      </c>
      <c r="N765" s="4">
        <f t="shared" si="100"/>
        <v>6.6000000000000003E-2</v>
      </c>
      <c r="O765" s="4">
        <v>7.0999999999999994E-2</v>
      </c>
    </row>
    <row r="766" spans="1:15">
      <c r="A766" s="1" t="s">
        <v>57</v>
      </c>
      <c r="B766" t="s">
        <v>8</v>
      </c>
      <c r="C766">
        <v>2022</v>
      </c>
      <c r="D766">
        <v>0.3085</v>
      </c>
      <c r="E766">
        <v>63368</v>
      </c>
      <c r="F766">
        <v>0.14099999999999999</v>
      </c>
      <c r="G766">
        <v>0.42799999999999999</v>
      </c>
      <c r="H766">
        <v>0.8</v>
      </c>
      <c r="I766">
        <v>0.17899999999999999</v>
      </c>
      <c r="J766">
        <v>0.38100000000000001</v>
      </c>
      <c r="K766">
        <v>3.6999999999999998E-2</v>
      </c>
      <c r="L766">
        <v>0.495</v>
      </c>
      <c r="M766">
        <f>0.063+0.01</f>
        <v>7.2999999999999995E-2</v>
      </c>
      <c r="N766">
        <f>0.044+0.022</f>
        <v>6.6000000000000003E-2</v>
      </c>
      <c r="O766">
        <v>7.3999999999999996E-2</v>
      </c>
    </row>
    <row r="767" spans="1:15">
      <c r="A767" s="1" t="s">
        <v>57</v>
      </c>
      <c r="B767" t="s">
        <v>3</v>
      </c>
      <c r="C767">
        <v>2022</v>
      </c>
      <c r="D767">
        <v>0.2717</v>
      </c>
      <c r="E767">
        <v>63368</v>
      </c>
      <c r="F767">
        <v>0.14099999999999999</v>
      </c>
      <c r="G767">
        <v>0.42799999999999999</v>
      </c>
      <c r="H767">
        <v>0.8</v>
      </c>
      <c r="I767">
        <v>0.17899999999999999</v>
      </c>
      <c r="J767">
        <v>0.38100000000000001</v>
      </c>
      <c r="K767">
        <v>3.6999999999999998E-2</v>
      </c>
      <c r="L767">
        <v>0.495</v>
      </c>
      <c r="M767">
        <f t="shared" ref="M767:M783" si="101">0.063+0.01</f>
        <v>7.2999999999999995E-2</v>
      </c>
      <c r="N767">
        <f t="shared" ref="N767:N783" si="102">0.044+0.022</f>
        <v>6.6000000000000003E-2</v>
      </c>
      <c r="O767">
        <v>7.3999999999999996E-2</v>
      </c>
    </row>
    <row r="768" spans="1:15">
      <c r="A768" s="1" t="s">
        <v>57</v>
      </c>
      <c r="B768" t="s">
        <v>4</v>
      </c>
      <c r="C768">
        <v>2022</v>
      </c>
      <c r="D768">
        <v>0.246</v>
      </c>
      <c r="E768">
        <v>63368</v>
      </c>
      <c r="F768">
        <v>0.14099999999999999</v>
      </c>
      <c r="G768">
        <v>0.42799999999999999</v>
      </c>
      <c r="H768">
        <v>0.8</v>
      </c>
      <c r="I768">
        <v>0.17899999999999999</v>
      </c>
      <c r="J768">
        <v>0.38100000000000001</v>
      </c>
      <c r="K768">
        <v>3.6999999999999998E-2</v>
      </c>
      <c r="L768">
        <v>0.495</v>
      </c>
      <c r="M768">
        <f t="shared" si="101"/>
        <v>7.2999999999999995E-2</v>
      </c>
      <c r="N768">
        <f t="shared" si="102"/>
        <v>6.6000000000000003E-2</v>
      </c>
      <c r="O768">
        <v>7.3999999999999996E-2</v>
      </c>
    </row>
    <row r="769" spans="1:15">
      <c r="A769" s="1" t="s">
        <v>57</v>
      </c>
      <c r="B769" t="s">
        <v>5</v>
      </c>
      <c r="C769">
        <v>2022</v>
      </c>
      <c r="D769">
        <v>0.4461</v>
      </c>
      <c r="E769">
        <v>63368</v>
      </c>
      <c r="F769">
        <v>0.14099999999999999</v>
      </c>
      <c r="G769">
        <v>0.42799999999999999</v>
      </c>
      <c r="H769">
        <v>0.8</v>
      </c>
      <c r="I769">
        <v>0.17899999999999999</v>
      </c>
      <c r="J769">
        <v>0.38100000000000001</v>
      </c>
      <c r="K769">
        <v>3.6999999999999998E-2</v>
      </c>
      <c r="L769">
        <v>0.495</v>
      </c>
      <c r="M769">
        <f t="shared" si="101"/>
        <v>7.2999999999999995E-2</v>
      </c>
      <c r="N769">
        <f t="shared" si="102"/>
        <v>6.6000000000000003E-2</v>
      </c>
      <c r="O769">
        <v>7.3999999999999996E-2</v>
      </c>
    </row>
    <row r="770" spans="1:15">
      <c r="A770" s="1" t="s">
        <v>57</v>
      </c>
      <c r="B770" t="s">
        <v>6</v>
      </c>
      <c r="C770">
        <v>2022</v>
      </c>
      <c r="D770">
        <v>0.47406999999999999</v>
      </c>
      <c r="E770">
        <v>63368</v>
      </c>
      <c r="F770">
        <v>0.14099999999999999</v>
      </c>
      <c r="G770">
        <v>0.42799999999999999</v>
      </c>
      <c r="H770">
        <v>0.8</v>
      </c>
      <c r="I770">
        <v>0.17899999999999999</v>
      </c>
      <c r="J770">
        <v>0.38100000000000001</v>
      </c>
      <c r="K770">
        <v>3.6999999999999998E-2</v>
      </c>
      <c r="L770">
        <v>0.495</v>
      </c>
      <c r="M770">
        <f t="shared" si="101"/>
        <v>7.2999999999999995E-2</v>
      </c>
      <c r="N770">
        <f t="shared" si="102"/>
        <v>6.6000000000000003E-2</v>
      </c>
      <c r="O770">
        <v>7.3999999999999996E-2</v>
      </c>
    </row>
    <row r="771" spans="1:15">
      <c r="A771" s="1" t="s">
        <v>57</v>
      </c>
      <c r="B771" t="s">
        <v>7</v>
      </c>
      <c r="C771">
        <v>2022</v>
      </c>
      <c r="D771">
        <v>0.31945000000000001</v>
      </c>
      <c r="E771">
        <v>63368</v>
      </c>
      <c r="F771">
        <v>0.14099999999999999</v>
      </c>
      <c r="G771">
        <v>0.42799999999999999</v>
      </c>
      <c r="H771">
        <v>0.8</v>
      </c>
      <c r="I771">
        <v>0.17899999999999999</v>
      </c>
      <c r="J771">
        <v>0.38100000000000001</v>
      </c>
      <c r="K771">
        <v>3.6999999999999998E-2</v>
      </c>
      <c r="L771">
        <v>0.495</v>
      </c>
      <c r="M771">
        <f t="shared" si="101"/>
        <v>7.2999999999999995E-2</v>
      </c>
      <c r="N771">
        <f t="shared" si="102"/>
        <v>6.6000000000000003E-2</v>
      </c>
      <c r="O771">
        <v>7.3999999999999996E-2</v>
      </c>
    </row>
    <row r="772" spans="1:15">
      <c r="A772" s="1" t="s">
        <v>57</v>
      </c>
      <c r="B772" t="s">
        <v>6</v>
      </c>
      <c r="C772">
        <v>2018</v>
      </c>
      <c r="D772">
        <v>0.59040000000000004</v>
      </c>
      <c r="E772">
        <v>63368</v>
      </c>
      <c r="F772">
        <v>0.14099999999999999</v>
      </c>
      <c r="G772">
        <v>0.42799999999999999</v>
      </c>
      <c r="H772">
        <v>0.8</v>
      </c>
      <c r="I772">
        <v>0.17899999999999999</v>
      </c>
      <c r="J772">
        <v>0.38100000000000001</v>
      </c>
      <c r="K772">
        <v>3.6999999999999998E-2</v>
      </c>
      <c r="L772">
        <v>0.495</v>
      </c>
      <c r="M772">
        <f t="shared" si="101"/>
        <v>7.2999999999999995E-2</v>
      </c>
      <c r="N772">
        <f t="shared" si="102"/>
        <v>6.6000000000000003E-2</v>
      </c>
      <c r="O772">
        <v>7.3999999999999996E-2</v>
      </c>
    </row>
    <row r="773" spans="1:15">
      <c r="A773" s="1" t="s">
        <v>57</v>
      </c>
      <c r="B773" t="s">
        <v>7</v>
      </c>
      <c r="C773">
        <v>2018</v>
      </c>
      <c r="D773">
        <v>0.36280000000000001</v>
      </c>
      <c r="E773">
        <v>63368</v>
      </c>
      <c r="F773">
        <v>0.14099999999999999</v>
      </c>
      <c r="G773">
        <v>0.42799999999999999</v>
      </c>
      <c r="H773">
        <v>0.8</v>
      </c>
      <c r="I773">
        <v>0.17899999999999999</v>
      </c>
      <c r="J773">
        <v>0.38100000000000001</v>
      </c>
      <c r="K773">
        <v>3.6999999999999998E-2</v>
      </c>
      <c r="L773">
        <v>0.495</v>
      </c>
      <c r="M773">
        <f t="shared" si="101"/>
        <v>7.2999999999999995E-2</v>
      </c>
      <c r="N773">
        <f t="shared" si="102"/>
        <v>6.6000000000000003E-2</v>
      </c>
      <c r="O773">
        <v>7.3999999999999996E-2</v>
      </c>
    </row>
    <row r="774" spans="1:15">
      <c r="A774" s="1" t="s">
        <v>57</v>
      </c>
      <c r="B774" t="s">
        <v>3</v>
      </c>
      <c r="C774">
        <v>2018</v>
      </c>
      <c r="D774">
        <v>0.29630000000000001</v>
      </c>
      <c r="E774">
        <v>63368</v>
      </c>
      <c r="F774">
        <v>0.14099999999999999</v>
      </c>
      <c r="G774">
        <v>0.42799999999999999</v>
      </c>
      <c r="H774">
        <v>0.8</v>
      </c>
      <c r="I774">
        <v>0.17899999999999999</v>
      </c>
      <c r="J774">
        <v>0.38100000000000001</v>
      </c>
      <c r="K774">
        <v>3.6999999999999998E-2</v>
      </c>
      <c r="L774">
        <v>0.495</v>
      </c>
      <c r="M774">
        <f t="shared" si="101"/>
        <v>7.2999999999999995E-2</v>
      </c>
      <c r="N774">
        <f t="shared" si="102"/>
        <v>6.6000000000000003E-2</v>
      </c>
      <c r="O774">
        <v>7.3999999999999996E-2</v>
      </c>
    </row>
    <row r="775" spans="1:15">
      <c r="A775" s="1" t="s">
        <v>57</v>
      </c>
      <c r="B775" t="s">
        <v>4</v>
      </c>
      <c r="C775">
        <v>2018</v>
      </c>
      <c r="D775">
        <v>0.34489999999999998</v>
      </c>
      <c r="E775">
        <v>63368</v>
      </c>
      <c r="F775">
        <v>0.14099999999999999</v>
      </c>
      <c r="G775">
        <v>0.42799999999999999</v>
      </c>
      <c r="H775">
        <v>0.8</v>
      </c>
      <c r="I775">
        <v>0.17899999999999999</v>
      </c>
      <c r="J775">
        <v>0.38100000000000001</v>
      </c>
      <c r="K775">
        <v>3.6999999999999998E-2</v>
      </c>
      <c r="L775">
        <v>0.495</v>
      </c>
      <c r="M775">
        <f t="shared" si="101"/>
        <v>7.2999999999999995E-2</v>
      </c>
      <c r="N775">
        <f t="shared" si="102"/>
        <v>6.6000000000000003E-2</v>
      </c>
      <c r="O775">
        <v>7.3999999999999996E-2</v>
      </c>
    </row>
    <row r="776" spans="1:15">
      <c r="A776" s="1" t="s">
        <v>57</v>
      </c>
      <c r="B776" t="s">
        <v>5</v>
      </c>
      <c r="C776">
        <v>2018</v>
      </c>
      <c r="D776">
        <v>0.54039999999999999</v>
      </c>
      <c r="E776">
        <v>63368</v>
      </c>
      <c r="F776">
        <v>0.14099999999999999</v>
      </c>
      <c r="G776">
        <v>0.42799999999999999</v>
      </c>
      <c r="H776">
        <v>0.8</v>
      </c>
      <c r="I776">
        <v>0.17899999999999999</v>
      </c>
      <c r="J776">
        <v>0.38100000000000001</v>
      </c>
      <c r="K776">
        <v>3.6999999999999998E-2</v>
      </c>
      <c r="L776">
        <v>0.495</v>
      </c>
      <c r="M776">
        <f t="shared" si="101"/>
        <v>7.2999999999999995E-2</v>
      </c>
      <c r="N776">
        <f t="shared" si="102"/>
        <v>6.6000000000000003E-2</v>
      </c>
      <c r="O776">
        <v>7.3999999999999996E-2</v>
      </c>
    </row>
    <row r="777" spans="1:15">
      <c r="A777" s="1" t="s">
        <v>57</v>
      </c>
      <c r="B777" t="s">
        <v>8</v>
      </c>
      <c r="C777">
        <v>2018</v>
      </c>
      <c r="D777">
        <v>0.40689999999999998</v>
      </c>
      <c r="E777">
        <v>63368</v>
      </c>
      <c r="F777">
        <v>0.14099999999999999</v>
      </c>
      <c r="G777">
        <v>0.42799999999999999</v>
      </c>
      <c r="H777">
        <v>0.8</v>
      </c>
      <c r="I777">
        <v>0.17899999999999999</v>
      </c>
      <c r="J777">
        <v>0.38100000000000001</v>
      </c>
      <c r="K777">
        <v>3.6999999999999998E-2</v>
      </c>
      <c r="L777">
        <v>0.495</v>
      </c>
      <c r="M777">
        <f t="shared" si="101"/>
        <v>7.2999999999999995E-2</v>
      </c>
      <c r="N777">
        <f t="shared" si="102"/>
        <v>6.6000000000000003E-2</v>
      </c>
      <c r="O777">
        <v>7.3999999999999996E-2</v>
      </c>
    </row>
    <row r="778" spans="1:15">
      <c r="A778" s="1" t="s">
        <v>57</v>
      </c>
      <c r="B778" t="s">
        <v>8</v>
      </c>
      <c r="C778">
        <v>2019</v>
      </c>
      <c r="D778">
        <v>0.38879999999999998</v>
      </c>
      <c r="E778">
        <v>63368</v>
      </c>
      <c r="F778">
        <v>0.14099999999999999</v>
      </c>
      <c r="G778">
        <v>0.42799999999999999</v>
      </c>
      <c r="H778">
        <v>0.8</v>
      </c>
      <c r="I778">
        <v>0.17899999999999999</v>
      </c>
      <c r="J778">
        <v>0.38100000000000001</v>
      </c>
      <c r="K778">
        <v>3.6999999999999998E-2</v>
      </c>
      <c r="L778">
        <v>0.495</v>
      </c>
      <c r="M778">
        <f t="shared" si="101"/>
        <v>7.2999999999999995E-2</v>
      </c>
      <c r="N778">
        <f t="shared" si="102"/>
        <v>6.6000000000000003E-2</v>
      </c>
      <c r="O778">
        <v>7.3999999999999996E-2</v>
      </c>
    </row>
    <row r="779" spans="1:15">
      <c r="A779" s="1" t="s">
        <v>57</v>
      </c>
      <c r="B779" t="s">
        <v>3</v>
      </c>
      <c r="C779">
        <v>2019</v>
      </c>
      <c r="D779">
        <v>0.31630000000000003</v>
      </c>
      <c r="E779">
        <v>63368</v>
      </c>
      <c r="F779">
        <v>0.14099999999999999</v>
      </c>
      <c r="G779">
        <v>0.42799999999999999</v>
      </c>
      <c r="H779">
        <v>0.8</v>
      </c>
      <c r="I779">
        <v>0.17899999999999999</v>
      </c>
      <c r="J779">
        <v>0.38100000000000001</v>
      </c>
      <c r="K779">
        <v>3.6999999999999998E-2</v>
      </c>
      <c r="L779">
        <v>0.495</v>
      </c>
      <c r="M779">
        <f t="shared" si="101"/>
        <v>7.2999999999999995E-2</v>
      </c>
      <c r="N779">
        <f t="shared" si="102"/>
        <v>6.6000000000000003E-2</v>
      </c>
      <c r="O779">
        <v>7.3999999999999996E-2</v>
      </c>
    </row>
    <row r="780" spans="1:15">
      <c r="A780" s="1" t="s">
        <v>57</v>
      </c>
      <c r="B780" t="s">
        <v>4</v>
      </c>
      <c r="C780">
        <v>2019</v>
      </c>
      <c r="D780">
        <v>0.32550000000000001</v>
      </c>
      <c r="E780">
        <v>63368</v>
      </c>
      <c r="F780">
        <v>0.14099999999999999</v>
      </c>
      <c r="G780">
        <v>0.42799999999999999</v>
      </c>
      <c r="H780">
        <v>0.8</v>
      </c>
      <c r="I780">
        <v>0.17899999999999999</v>
      </c>
      <c r="J780">
        <v>0.38100000000000001</v>
      </c>
      <c r="K780">
        <v>3.6999999999999998E-2</v>
      </c>
      <c r="L780">
        <v>0.495</v>
      </c>
      <c r="M780">
        <f t="shared" si="101"/>
        <v>7.2999999999999995E-2</v>
      </c>
      <c r="N780">
        <f t="shared" si="102"/>
        <v>6.6000000000000003E-2</v>
      </c>
      <c r="O780">
        <v>7.3999999999999996E-2</v>
      </c>
    </row>
    <row r="781" spans="1:15">
      <c r="A781" s="1" t="s">
        <v>57</v>
      </c>
      <c r="B781" t="s">
        <v>5</v>
      </c>
      <c r="C781">
        <v>2019</v>
      </c>
      <c r="D781">
        <v>0.50490000000000002</v>
      </c>
      <c r="E781">
        <v>63368</v>
      </c>
      <c r="F781">
        <v>0.14099999999999999</v>
      </c>
      <c r="G781">
        <v>0.42799999999999999</v>
      </c>
      <c r="H781">
        <v>0.8</v>
      </c>
      <c r="I781">
        <v>0.17899999999999999</v>
      </c>
      <c r="J781">
        <v>0.38100000000000001</v>
      </c>
      <c r="K781">
        <v>3.6999999999999998E-2</v>
      </c>
      <c r="L781">
        <v>0.495</v>
      </c>
      <c r="M781">
        <f t="shared" si="101"/>
        <v>7.2999999999999995E-2</v>
      </c>
      <c r="N781">
        <f t="shared" si="102"/>
        <v>6.6000000000000003E-2</v>
      </c>
      <c r="O781">
        <v>7.3999999999999996E-2</v>
      </c>
    </row>
    <row r="782" spans="1:15">
      <c r="A782" s="1" t="s">
        <v>57</v>
      </c>
      <c r="B782" t="s">
        <v>7</v>
      </c>
      <c r="C782">
        <v>2019</v>
      </c>
      <c r="D782">
        <v>0.42859999999999998</v>
      </c>
      <c r="E782">
        <v>63368</v>
      </c>
      <c r="F782">
        <v>0.14099999999999999</v>
      </c>
      <c r="G782">
        <v>0.42799999999999999</v>
      </c>
      <c r="H782">
        <v>0.8</v>
      </c>
      <c r="I782">
        <v>0.17899999999999999</v>
      </c>
      <c r="J782">
        <v>0.38100000000000001</v>
      </c>
      <c r="K782">
        <v>3.6999999999999998E-2</v>
      </c>
      <c r="L782">
        <v>0.495</v>
      </c>
      <c r="M782">
        <f t="shared" si="101"/>
        <v>7.2999999999999995E-2</v>
      </c>
      <c r="N782">
        <f t="shared" si="102"/>
        <v>6.6000000000000003E-2</v>
      </c>
      <c r="O782">
        <v>7.3999999999999996E-2</v>
      </c>
    </row>
    <row r="783" spans="1:15">
      <c r="A783" s="1" t="s">
        <v>57</v>
      </c>
      <c r="B783" t="s">
        <v>6</v>
      </c>
      <c r="C783">
        <v>2019</v>
      </c>
      <c r="D783">
        <v>0.52659999999999996</v>
      </c>
      <c r="E783">
        <v>63368</v>
      </c>
      <c r="F783">
        <v>0.14099999999999999</v>
      </c>
      <c r="G783">
        <v>0.42799999999999999</v>
      </c>
      <c r="H783">
        <v>0.8</v>
      </c>
      <c r="I783">
        <v>0.17899999999999999</v>
      </c>
      <c r="J783">
        <v>0.38100000000000001</v>
      </c>
      <c r="K783">
        <v>3.6999999999999998E-2</v>
      </c>
      <c r="L783">
        <v>0.495</v>
      </c>
      <c r="M783">
        <f t="shared" si="101"/>
        <v>7.2999999999999995E-2</v>
      </c>
      <c r="N783">
        <f t="shared" si="102"/>
        <v>6.6000000000000003E-2</v>
      </c>
      <c r="O783">
        <v>7.3999999999999996E-2</v>
      </c>
    </row>
    <row r="784" spans="1:15" s="4" customFormat="1">
      <c r="A784" s="5" t="s">
        <v>58</v>
      </c>
      <c r="B784" s="4" t="s">
        <v>8</v>
      </c>
      <c r="C784" s="4">
        <v>2022</v>
      </c>
      <c r="D784" s="4">
        <v>0.3921</v>
      </c>
      <c r="E784" s="4">
        <v>67003</v>
      </c>
      <c r="F784" s="4">
        <v>0.155</v>
      </c>
      <c r="G784" s="4">
        <v>0.35700000000000004</v>
      </c>
      <c r="H784" s="4">
        <v>0.79600000000000004</v>
      </c>
      <c r="I784" s="4">
        <v>0.2</v>
      </c>
      <c r="J784" s="4">
        <v>0.433</v>
      </c>
      <c r="K784" s="4">
        <v>2.8000000000000001E-2</v>
      </c>
      <c r="L784" s="4">
        <v>0.32900000000000001</v>
      </c>
      <c r="M784" s="4">
        <f>0.004+0.176</f>
        <v>0.18</v>
      </c>
      <c r="N784" s="4">
        <f>0.024+0.05</f>
        <v>7.400000000000001E-2</v>
      </c>
      <c r="O784" s="4">
        <v>0.09</v>
      </c>
    </row>
    <row r="785" spans="1:15" s="4" customFormat="1">
      <c r="A785" s="5" t="s">
        <v>58</v>
      </c>
      <c r="B785" s="4" t="s">
        <v>3</v>
      </c>
      <c r="C785" s="4">
        <v>2022</v>
      </c>
      <c r="D785" s="4">
        <v>0.24</v>
      </c>
      <c r="E785" s="4">
        <v>67003</v>
      </c>
      <c r="F785" s="4">
        <v>0.155</v>
      </c>
      <c r="G785" s="4">
        <v>0.35700000000000004</v>
      </c>
      <c r="H785" s="4">
        <v>0.79600000000000004</v>
      </c>
      <c r="I785" s="4">
        <v>0.2</v>
      </c>
      <c r="J785" s="4">
        <v>0.433</v>
      </c>
      <c r="K785" s="4">
        <v>2.8000000000000001E-2</v>
      </c>
      <c r="L785" s="4">
        <v>0.32900000000000001</v>
      </c>
      <c r="M785" s="4">
        <f t="shared" ref="M785:M801" si="103">0.004+0.176</f>
        <v>0.18</v>
      </c>
      <c r="N785" s="4">
        <f t="shared" ref="N785:N801" si="104">0.024+0.05</f>
        <v>7.400000000000001E-2</v>
      </c>
      <c r="O785" s="4">
        <v>0.09</v>
      </c>
    </row>
    <row r="786" spans="1:15" s="4" customFormat="1">
      <c r="A786" s="5" t="s">
        <v>58</v>
      </c>
      <c r="B786" s="4" t="s">
        <v>4</v>
      </c>
      <c r="C786" s="4">
        <v>2022</v>
      </c>
      <c r="D786" s="4">
        <v>0.29949999999999999</v>
      </c>
      <c r="E786" s="4">
        <v>67003</v>
      </c>
      <c r="F786" s="4">
        <v>0.155</v>
      </c>
      <c r="G786" s="4">
        <v>0.35700000000000004</v>
      </c>
      <c r="H786" s="4">
        <v>0.79600000000000004</v>
      </c>
      <c r="I786" s="4">
        <v>0.2</v>
      </c>
      <c r="J786" s="4">
        <v>0.433</v>
      </c>
      <c r="K786" s="4">
        <v>2.8000000000000001E-2</v>
      </c>
      <c r="L786" s="4">
        <v>0.32900000000000001</v>
      </c>
      <c r="M786" s="4">
        <f t="shared" si="103"/>
        <v>0.18</v>
      </c>
      <c r="N786" s="4">
        <f t="shared" si="104"/>
        <v>7.400000000000001E-2</v>
      </c>
      <c r="O786" s="4">
        <v>0.09</v>
      </c>
    </row>
    <row r="787" spans="1:15" s="4" customFormat="1">
      <c r="A787" s="5" t="s">
        <v>58</v>
      </c>
      <c r="B787" s="4" t="s">
        <v>5</v>
      </c>
      <c r="C787" s="4">
        <v>2022</v>
      </c>
      <c r="D787" s="4">
        <v>0.46139999999999998</v>
      </c>
      <c r="E787" s="4">
        <v>67003</v>
      </c>
      <c r="F787" s="4">
        <v>0.155</v>
      </c>
      <c r="G787" s="4">
        <v>0.35700000000000004</v>
      </c>
      <c r="H787" s="4">
        <v>0.79600000000000004</v>
      </c>
      <c r="I787" s="4">
        <v>0.2</v>
      </c>
      <c r="J787" s="4">
        <v>0.433</v>
      </c>
      <c r="K787" s="4">
        <v>2.8000000000000001E-2</v>
      </c>
      <c r="L787" s="4">
        <v>0.32900000000000001</v>
      </c>
      <c r="M787" s="4">
        <f t="shared" si="103"/>
        <v>0.18</v>
      </c>
      <c r="N787" s="4">
        <f t="shared" si="104"/>
        <v>7.400000000000001E-2</v>
      </c>
      <c r="O787" s="4">
        <v>0.09</v>
      </c>
    </row>
    <row r="788" spans="1:15" s="4" customFormat="1">
      <c r="A788" s="5" t="s">
        <v>58</v>
      </c>
      <c r="B788" s="4" t="s">
        <v>6</v>
      </c>
      <c r="C788" s="4">
        <v>2022</v>
      </c>
      <c r="D788" s="4">
        <v>0.47239999999999999</v>
      </c>
      <c r="E788" s="4">
        <v>67003</v>
      </c>
      <c r="F788" s="4">
        <v>0.155</v>
      </c>
      <c r="G788" s="4">
        <v>0.35700000000000004</v>
      </c>
      <c r="H788" s="4">
        <v>0.79600000000000004</v>
      </c>
      <c r="I788" s="4">
        <v>0.2</v>
      </c>
      <c r="J788" s="4">
        <v>0.433</v>
      </c>
      <c r="K788" s="4">
        <v>2.8000000000000001E-2</v>
      </c>
      <c r="L788" s="4">
        <v>0.32900000000000001</v>
      </c>
      <c r="M788" s="4">
        <f t="shared" si="103"/>
        <v>0.18</v>
      </c>
      <c r="N788" s="4">
        <f t="shared" si="104"/>
        <v>7.400000000000001E-2</v>
      </c>
      <c r="O788" s="4">
        <v>0.09</v>
      </c>
    </row>
    <row r="789" spans="1:15" s="4" customFormat="1">
      <c r="A789" s="5" t="s">
        <v>58</v>
      </c>
      <c r="B789" s="4" t="s">
        <v>7</v>
      </c>
      <c r="C789" s="4">
        <v>2022</v>
      </c>
      <c r="D789" s="4">
        <v>0.39710000000000001</v>
      </c>
      <c r="E789" s="4">
        <v>67003</v>
      </c>
      <c r="F789" s="4">
        <v>0.155</v>
      </c>
      <c r="G789" s="4">
        <v>0.35700000000000004</v>
      </c>
      <c r="H789" s="4">
        <v>0.79600000000000004</v>
      </c>
      <c r="I789" s="4">
        <v>0.2</v>
      </c>
      <c r="J789" s="4">
        <v>0.433</v>
      </c>
      <c r="K789" s="4">
        <v>2.8000000000000001E-2</v>
      </c>
      <c r="L789" s="4">
        <v>0.32900000000000001</v>
      </c>
      <c r="M789" s="4">
        <f t="shared" si="103"/>
        <v>0.18</v>
      </c>
      <c r="N789" s="4">
        <f t="shared" si="104"/>
        <v>7.400000000000001E-2</v>
      </c>
      <c r="O789" s="4">
        <v>0.09</v>
      </c>
    </row>
    <row r="790" spans="1:15" s="4" customFormat="1">
      <c r="A790" s="5" t="s">
        <v>58</v>
      </c>
      <c r="B790" s="4" t="s">
        <v>6</v>
      </c>
      <c r="C790" s="4">
        <v>2018</v>
      </c>
      <c r="D790" s="4">
        <v>0.57069999999999999</v>
      </c>
      <c r="E790" s="4">
        <v>67003</v>
      </c>
      <c r="F790" s="4">
        <v>0.155</v>
      </c>
      <c r="G790" s="4">
        <v>0.35700000000000004</v>
      </c>
      <c r="H790" s="4">
        <v>0.79600000000000004</v>
      </c>
      <c r="I790" s="4">
        <v>0.2</v>
      </c>
      <c r="J790" s="4">
        <v>0.433</v>
      </c>
      <c r="K790" s="4">
        <v>2.8000000000000001E-2</v>
      </c>
      <c r="L790" s="4">
        <v>0.32900000000000001</v>
      </c>
      <c r="M790" s="4">
        <f t="shared" si="103"/>
        <v>0.18</v>
      </c>
      <c r="N790" s="4">
        <f t="shared" si="104"/>
        <v>7.400000000000001E-2</v>
      </c>
      <c r="O790" s="4">
        <v>0.09</v>
      </c>
    </row>
    <row r="791" spans="1:15" s="4" customFormat="1">
      <c r="A791" s="5" t="s">
        <v>58</v>
      </c>
      <c r="B791" s="4" t="s">
        <v>7</v>
      </c>
      <c r="C791" s="4">
        <v>2018</v>
      </c>
      <c r="D791" s="4">
        <v>0.5635</v>
      </c>
      <c r="E791" s="4">
        <v>67003</v>
      </c>
      <c r="F791" s="4">
        <v>0.155</v>
      </c>
      <c r="G791" s="4">
        <v>0.35700000000000004</v>
      </c>
      <c r="H791" s="4">
        <v>0.79600000000000004</v>
      </c>
      <c r="I791" s="4">
        <v>0.2</v>
      </c>
      <c r="J791" s="4">
        <v>0.433</v>
      </c>
      <c r="K791" s="4">
        <v>2.8000000000000001E-2</v>
      </c>
      <c r="L791" s="4">
        <v>0.32900000000000001</v>
      </c>
      <c r="M791" s="4">
        <f t="shared" si="103"/>
        <v>0.18</v>
      </c>
      <c r="N791" s="4">
        <f t="shared" si="104"/>
        <v>7.400000000000001E-2</v>
      </c>
      <c r="O791" s="4">
        <v>0.09</v>
      </c>
    </row>
    <row r="792" spans="1:15" s="4" customFormat="1">
      <c r="A792" s="5" t="s">
        <v>58</v>
      </c>
      <c r="B792" s="4" t="s">
        <v>3</v>
      </c>
      <c r="C792" s="4">
        <v>2018</v>
      </c>
      <c r="D792" s="4">
        <v>0.35709999999999997</v>
      </c>
      <c r="E792" s="4">
        <v>67003</v>
      </c>
      <c r="F792" s="4">
        <v>0.155</v>
      </c>
      <c r="G792" s="4">
        <v>0.35700000000000004</v>
      </c>
      <c r="H792" s="4">
        <v>0.79600000000000004</v>
      </c>
      <c r="I792" s="4">
        <v>0.2</v>
      </c>
      <c r="J792" s="4">
        <v>0.433</v>
      </c>
      <c r="K792" s="4">
        <v>2.8000000000000001E-2</v>
      </c>
      <c r="L792" s="4">
        <v>0.32900000000000001</v>
      </c>
      <c r="M792" s="4">
        <f t="shared" si="103"/>
        <v>0.18</v>
      </c>
      <c r="N792" s="4">
        <f t="shared" si="104"/>
        <v>7.400000000000001E-2</v>
      </c>
      <c r="O792" s="4">
        <v>0.09</v>
      </c>
    </row>
    <row r="793" spans="1:15" s="4" customFormat="1">
      <c r="A793" s="5" t="s">
        <v>58</v>
      </c>
      <c r="B793" s="4" t="s">
        <v>4</v>
      </c>
      <c r="C793" s="4">
        <v>2018</v>
      </c>
      <c r="D793" s="4">
        <v>0.3306</v>
      </c>
      <c r="E793" s="4">
        <v>67003</v>
      </c>
      <c r="F793" s="4">
        <v>0.155</v>
      </c>
      <c r="G793" s="4">
        <v>0.35700000000000004</v>
      </c>
      <c r="H793" s="4">
        <v>0.79600000000000004</v>
      </c>
      <c r="I793" s="4">
        <v>0.2</v>
      </c>
      <c r="J793" s="4">
        <v>0.433</v>
      </c>
      <c r="K793" s="4">
        <v>2.8000000000000001E-2</v>
      </c>
      <c r="L793" s="4">
        <v>0.32900000000000001</v>
      </c>
      <c r="M793" s="4">
        <f t="shared" si="103"/>
        <v>0.18</v>
      </c>
      <c r="N793" s="4">
        <f t="shared" si="104"/>
        <v>7.400000000000001E-2</v>
      </c>
      <c r="O793" s="4">
        <v>0.09</v>
      </c>
    </row>
    <row r="794" spans="1:15" s="4" customFormat="1">
      <c r="A794" s="5" t="s">
        <v>58</v>
      </c>
      <c r="B794" s="4" t="s">
        <v>5</v>
      </c>
      <c r="C794" s="4">
        <v>2018</v>
      </c>
      <c r="D794" s="4">
        <v>0.45190000000000002</v>
      </c>
      <c r="E794" s="4">
        <v>67003</v>
      </c>
      <c r="F794" s="4">
        <v>0.155</v>
      </c>
      <c r="G794" s="4">
        <v>0.35700000000000004</v>
      </c>
      <c r="H794" s="4">
        <v>0.79600000000000004</v>
      </c>
      <c r="I794" s="4">
        <v>0.2</v>
      </c>
      <c r="J794" s="4">
        <v>0.433</v>
      </c>
      <c r="K794" s="4">
        <v>2.8000000000000001E-2</v>
      </c>
      <c r="L794" s="4">
        <v>0.32900000000000001</v>
      </c>
      <c r="M794" s="4">
        <f t="shared" si="103"/>
        <v>0.18</v>
      </c>
      <c r="N794" s="4">
        <f t="shared" si="104"/>
        <v>7.400000000000001E-2</v>
      </c>
      <c r="O794" s="4">
        <v>0.09</v>
      </c>
    </row>
    <row r="795" spans="1:15" s="4" customFormat="1">
      <c r="A795" s="5" t="s">
        <v>58</v>
      </c>
      <c r="B795" s="4" t="s">
        <v>8</v>
      </c>
      <c r="C795" s="4">
        <v>2018</v>
      </c>
      <c r="D795" s="4">
        <v>0.42149999999999999</v>
      </c>
      <c r="E795" s="4">
        <v>67003</v>
      </c>
      <c r="F795" s="4">
        <v>0.155</v>
      </c>
      <c r="G795" s="4">
        <v>0.35700000000000004</v>
      </c>
      <c r="H795" s="4">
        <v>0.79600000000000004</v>
      </c>
      <c r="I795" s="4">
        <v>0.2</v>
      </c>
      <c r="J795" s="4">
        <v>0.433</v>
      </c>
      <c r="K795" s="4">
        <v>2.8000000000000001E-2</v>
      </c>
      <c r="L795" s="4">
        <v>0.32900000000000001</v>
      </c>
      <c r="M795" s="4">
        <f t="shared" si="103"/>
        <v>0.18</v>
      </c>
      <c r="N795" s="4">
        <f t="shared" si="104"/>
        <v>7.400000000000001E-2</v>
      </c>
      <c r="O795" s="4">
        <v>0.09</v>
      </c>
    </row>
    <row r="796" spans="1:15" s="4" customFormat="1">
      <c r="A796" s="5" t="s">
        <v>58</v>
      </c>
      <c r="B796" s="4" t="s">
        <v>8</v>
      </c>
      <c r="C796" s="4">
        <v>2019</v>
      </c>
      <c r="D796" s="4">
        <v>0.44940000000000002</v>
      </c>
      <c r="E796" s="4">
        <v>67003</v>
      </c>
      <c r="F796" s="4">
        <v>0.155</v>
      </c>
      <c r="G796" s="4">
        <v>0.35700000000000004</v>
      </c>
      <c r="H796" s="4">
        <v>0.79600000000000004</v>
      </c>
      <c r="I796" s="4">
        <v>0.2</v>
      </c>
      <c r="J796" s="4">
        <v>0.433</v>
      </c>
      <c r="K796" s="4">
        <v>2.8000000000000001E-2</v>
      </c>
      <c r="L796" s="4">
        <v>0.32900000000000001</v>
      </c>
      <c r="M796" s="4">
        <f t="shared" si="103"/>
        <v>0.18</v>
      </c>
      <c r="N796" s="4">
        <f t="shared" si="104"/>
        <v>7.400000000000001E-2</v>
      </c>
      <c r="O796" s="4">
        <v>0.09</v>
      </c>
    </row>
    <row r="797" spans="1:15" s="4" customFormat="1">
      <c r="A797" s="5" t="s">
        <v>58</v>
      </c>
      <c r="B797" s="4" t="s">
        <v>3</v>
      </c>
      <c r="C797" s="4">
        <v>2019</v>
      </c>
      <c r="D797" s="4">
        <v>0.2903</v>
      </c>
      <c r="E797" s="4">
        <v>67003</v>
      </c>
      <c r="F797" s="4">
        <v>0.155</v>
      </c>
      <c r="G797" s="4">
        <v>0.35700000000000004</v>
      </c>
      <c r="H797" s="4">
        <v>0.79600000000000004</v>
      </c>
      <c r="I797" s="4">
        <v>0.2</v>
      </c>
      <c r="J797" s="4">
        <v>0.433</v>
      </c>
      <c r="K797" s="4">
        <v>2.8000000000000001E-2</v>
      </c>
      <c r="L797" s="4">
        <v>0.32900000000000001</v>
      </c>
      <c r="M797" s="4">
        <f t="shared" si="103"/>
        <v>0.18</v>
      </c>
      <c r="N797" s="4">
        <f t="shared" si="104"/>
        <v>7.400000000000001E-2</v>
      </c>
      <c r="O797" s="4">
        <v>0.09</v>
      </c>
    </row>
    <row r="798" spans="1:15" s="4" customFormat="1">
      <c r="A798" s="5" t="s">
        <v>58</v>
      </c>
      <c r="B798" s="4" t="s">
        <v>4</v>
      </c>
      <c r="C798" s="4">
        <v>2019</v>
      </c>
      <c r="D798" s="4">
        <v>0.35770000000000002</v>
      </c>
      <c r="E798" s="4">
        <v>67003</v>
      </c>
      <c r="F798" s="4">
        <v>0.155</v>
      </c>
      <c r="G798" s="4">
        <v>0.35700000000000004</v>
      </c>
      <c r="H798" s="4">
        <v>0.79600000000000004</v>
      </c>
      <c r="I798" s="4">
        <v>0.2</v>
      </c>
      <c r="J798" s="4">
        <v>0.433</v>
      </c>
      <c r="K798" s="4">
        <v>2.8000000000000001E-2</v>
      </c>
      <c r="L798" s="4">
        <v>0.32900000000000001</v>
      </c>
      <c r="M798" s="4">
        <f t="shared" si="103"/>
        <v>0.18</v>
      </c>
      <c r="N798" s="4">
        <f t="shared" si="104"/>
        <v>7.400000000000001E-2</v>
      </c>
      <c r="O798" s="4">
        <v>0.09</v>
      </c>
    </row>
    <row r="799" spans="1:15" s="4" customFormat="1">
      <c r="A799" s="5" t="s">
        <v>58</v>
      </c>
      <c r="B799" s="4" t="s">
        <v>5</v>
      </c>
      <c r="C799" s="4">
        <v>2019</v>
      </c>
      <c r="D799" s="4">
        <v>0.47939999999999999</v>
      </c>
      <c r="E799" s="4">
        <v>67003</v>
      </c>
      <c r="F799" s="4">
        <v>0.155</v>
      </c>
      <c r="G799" s="4">
        <v>0.35700000000000004</v>
      </c>
      <c r="H799" s="4">
        <v>0.79600000000000004</v>
      </c>
      <c r="I799" s="4">
        <v>0.2</v>
      </c>
      <c r="J799" s="4">
        <v>0.433</v>
      </c>
      <c r="K799" s="4">
        <v>2.8000000000000001E-2</v>
      </c>
      <c r="L799" s="4">
        <v>0.32900000000000001</v>
      </c>
      <c r="M799" s="4">
        <f t="shared" si="103"/>
        <v>0.18</v>
      </c>
      <c r="N799" s="4">
        <f t="shared" si="104"/>
        <v>7.400000000000001E-2</v>
      </c>
      <c r="O799" s="4">
        <v>0.09</v>
      </c>
    </row>
    <row r="800" spans="1:15" s="4" customFormat="1">
      <c r="A800" s="5" t="s">
        <v>58</v>
      </c>
      <c r="B800" s="4" t="s">
        <v>7</v>
      </c>
      <c r="C800" s="4">
        <v>2019</v>
      </c>
      <c r="D800" s="4">
        <v>0.43909999999999999</v>
      </c>
      <c r="E800" s="4">
        <v>67003</v>
      </c>
      <c r="F800" s="4">
        <v>0.155</v>
      </c>
      <c r="G800" s="4">
        <v>0.35700000000000004</v>
      </c>
      <c r="H800" s="4">
        <v>0.79600000000000004</v>
      </c>
      <c r="I800" s="4">
        <v>0.2</v>
      </c>
      <c r="J800" s="4">
        <v>0.433</v>
      </c>
      <c r="K800" s="4">
        <v>2.8000000000000001E-2</v>
      </c>
      <c r="L800" s="4">
        <v>0.32900000000000001</v>
      </c>
      <c r="M800" s="4">
        <f t="shared" si="103"/>
        <v>0.18</v>
      </c>
      <c r="N800" s="4">
        <f t="shared" si="104"/>
        <v>7.400000000000001E-2</v>
      </c>
      <c r="O800" s="4">
        <v>0.09</v>
      </c>
    </row>
    <row r="801" spans="1:15" s="4" customFormat="1">
      <c r="A801" s="5" t="s">
        <v>58</v>
      </c>
      <c r="B801" s="4" t="s">
        <v>6</v>
      </c>
      <c r="C801" s="4">
        <v>2019</v>
      </c>
      <c r="D801" s="4">
        <v>0.63270000000000004</v>
      </c>
      <c r="E801" s="4">
        <v>67003</v>
      </c>
      <c r="F801" s="4">
        <v>0.155</v>
      </c>
      <c r="G801" s="4">
        <v>0.35700000000000004</v>
      </c>
      <c r="H801" s="4">
        <v>0.79600000000000004</v>
      </c>
      <c r="I801" s="4">
        <v>0.2</v>
      </c>
      <c r="J801" s="4">
        <v>0.433</v>
      </c>
      <c r="K801" s="4">
        <v>2.8000000000000001E-2</v>
      </c>
      <c r="L801" s="4">
        <v>0.32900000000000001</v>
      </c>
      <c r="M801" s="4">
        <f t="shared" si="103"/>
        <v>0.18</v>
      </c>
      <c r="N801" s="4">
        <f t="shared" si="104"/>
        <v>7.400000000000001E-2</v>
      </c>
      <c r="O801" s="4">
        <v>0.09</v>
      </c>
    </row>
    <row r="802" spans="1:15">
      <c r="A802" s="1" t="s">
        <v>59</v>
      </c>
      <c r="B802" t="s">
        <v>8</v>
      </c>
      <c r="C802">
        <v>2022</v>
      </c>
      <c r="D802">
        <v>0.25869999999999999</v>
      </c>
      <c r="E802">
        <v>52901</v>
      </c>
      <c r="F802">
        <v>0.156</v>
      </c>
      <c r="G802">
        <v>0.184</v>
      </c>
      <c r="H802">
        <v>0.85799999999999998</v>
      </c>
      <c r="I802">
        <v>0.17</v>
      </c>
      <c r="J802">
        <v>0.65600000000000003</v>
      </c>
      <c r="K802">
        <v>1.0999999999999999E-2</v>
      </c>
      <c r="L802">
        <v>0.27300000000000002</v>
      </c>
      <c r="M802">
        <f>0.015+0.003</f>
        <v>1.7999999999999999E-2</v>
      </c>
      <c r="N802">
        <f>0.034+0.038</f>
        <v>7.2000000000000008E-2</v>
      </c>
      <c r="O802">
        <v>8.1000000000000003E-2</v>
      </c>
    </row>
    <row r="803" spans="1:15">
      <c r="A803" s="1" t="s">
        <v>59</v>
      </c>
      <c r="B803" t="s">
        <v>4</v>
      </c>
      <c r="C803">
        <v>2022</v>
      </c>
      <c r="D803">
        <v>0.17369999999999999</v>
      </c>
      <c r="E803">
        <v>52901</v>
      </c>
      <c r="F803">
        <v>0.156</v>
      </c>
      <c r="G803">
        <v>0.184</v>
      </c>
      <c r="H803">
        <v>0.85799999999999998</v>
      </c>
      <c r="I803">
        <v>0.17</v>
      </c>
      <c r="J803">
        <v>0.65600000000000003</v>
      </c>
      <c r="K803">
        <v>1.0999999999999999E-2</v>
      </c>
      <c r="L803">
        <v>0.27300000000000002</v>
      </c>
      <c r="M803">
        <f t="shared" ref="M803:M813" si="105">0.015+0.003</f>
        <v>1.7999999999999999E-2</v>
      </c>
      <c r="N803">
        <f t="shared" ref="N803:N813" si="106">0.034+0.038</f>
        <v>7.2000000000000008E-2</v>
      </c>
      <c r="O803">
        <v>8.1000000000000003E-2</v>
      </c>
    </row>
    <row r="804" spans="1:15">
      <c r="A804" s="1" t="s">
        <v>59</v>
      </c>
      <c r="B804" t="s">
        <v>5</v>
      </c>
      <c r="C804">
        <v>2022</v>
      </c>
      <c r="D804">
        <v>0.3397</v>
      </c>
      <c r="E804">
        <v>52901</v>
      </c>
      <c r="F804">
        <v>0.156</v>
      </c>
      <c r="G804">
        <v>0.184</v>
      </c>
      <c r="H804">
        <v>0.85799999999999998</v>
      </c>
      <c r="I804">
        <v>0.17</v>
      </c>
      <c r="J804">
        <v>0.65600000000000003</v>
      </c>
      <c r="K804">
        <v>1.0999999999999999E-2</v>
      </c>
      <c r="L804">
        <v>0.27300000000000002</v>
      </c>
      <c r="M804">
        <f t="shared" si="105"/>
        <v>1.7999999999999999E-2</v>
      </c>
      <c r="N804">
        <f t="shared" si="106"/>
        <v>7.2000000000000008E-2</v>
      </c>
      <c r="O804">
        <v>8.1000000000000003E-2</v>
      </c>
    </row>
    <row r="805" spans="1:15">
      <c r="A805" s="1" t="s">
        <v>59</v>
      </c>
      <c r="B805" t="s">
        <v>7</v>
      </c>
      <c r="C805">
        <v>2022</v>
      </c>
      <c r="D805">
        <v>0.23599999999999999</v>
      </c>
      <c r="E805">
        <v>52901</v>
      </c>
      <c r="F805">
        <v>0.156</v>
      </c>
      <c r="G805">
        <v>0.184</v>
      </c>
      <c r="H805">
        <v>0.85799999999999998</v>
      </c>
      <c r="I805">
        <v>0.17</v>
      </c>
      <c r="J805">
        <v>0.65600000000000003</v>
      </c>
      <c r="K805">
        <v>1.0999999999999999E-2</v>
      </c>
      <c r="L805">
        <v>0.27300000000000002</v>
      </c>
      <c r="M805">
        <f t="shared" si="105"/>
        <v>1.7999999999999999E-2</v>
      </c>
      <c r="N805">
        <f t="shared" si="106"/>
        <v>7.2000000000000008E-2</v>
      </c>
      <c r="O805">
        <v>8.1000000000000003E-2</v>
      </c>
    </row>
    <row r="806" spans="1:15">
      <c r="A806" s="1" t="s">
        <v>59</v>
      </c>
      <c r="B806" t="s">
        <v>7</v>
      </c>
      <c r="C806">
        <v>2018</v>
      </c>
      <c r="D806">
        <v>0.32905000000000001</v>
      </c>
      <c r="E806">
        <v>52901</v>
      </c>
      <c r="F806">
        <v>0.156</v>
      </c>
      <c r="G806">
        <v>0.184</v>
      </c>
      <c r="H806">
        <v>0.85799999999999998</v>
      </c>
      <c r="I806">
        <v>0.17</v>
      </c>
      <c r="J806">
        <v>0.65600000000000003</v>
      </c>
      <c r="K806">
        <v>1.0999999999999999E-2</v>
      </c>
      <c r="L806">
        <v>0.27300000000000002</v>
      </c>
      <c r="M806">
        <f t="shared" si="105"/>
        <v>1.7999999999999999E-2</v>
      </c>
      <c r="N806">
        <f t="shared" si="106"/>
        <v>7.2000000000000008E-2</v>
      </c>
      <c r="O806">
        <v>8.1000000000000003E-2</v>
      </c>
    </row>
    <row r="807" spans="1:15">
      <c r="A807" s="1" t="s">
        <v>59</v>
      </c>
      <c r="B807" t="s">
        <v>4</v>
      </c>
      <c r="C807">
        <v>2018</v>
      </c>
      <c r="D807">
        <v>0.25850000000000001</v>
      </c>
      <c r="E807">
        <v>52901</v>
      </c>
      <c r="F807">
        <v>0.156</v>
      </c>
      <c r="G807">
        <v>0.184</v>
      </c>
      <c r="H807">
        <v>0.85799999999999998</v>
      </c>
      <c r="I807">
        <v>0.17</v>
      </c>
      <c r="J807">
        <v>0.65600000000000003</v>
      </c>
      <c r="K807">
        <v>1.0999999999999999E-2</v>
      </c>
      <c r="L807">
        <v>0.27300000000000002</v>
      </c>
      <c r="M807">
        <f t="shared" si="105"/>
        <v>1.7999999999999999E-2</v>
      </c>
      <c r="N807">
        <f t="shared" si="106"/>
        <v>7.2000000000000008E-2</v>
      </c>
      <c r="O807">
        <v>8.1000000000000003E-2</v>
      </c>
    </row>
    <row r="808" spans="1:15">
      <c r="A808" s="1" t="s">
        <v>59</v>
      </c>
      <c r="B808" t="s">
        <v>5</v>
      </c>
      <c r="C808">
        <v>2018</v>
      </c>
      <c r="D808">
        <v>0.43769999999999998</v>
      </c>
      <c r="E808">
        <v>52901</v>
      </c>
      <c r="F808">
        <v>0.156</v>
      </c>
      <c r="G808">
        <v>0.184</v>
      </c>
      <c r="H808">
        <v>0.85799999999999998</v>
      </c>
      <c r="I808">
        <v>0.17</v>
      </c>
      <c r="J808">
        <v>0.65600000000000003</v>
      </c>
      <c r="K808">
        <v>1.0999999999999999E-2</v>
      </c>
      <c r="L808">
        <v>0.27300000000000002</v>
      </c>
      <c r="M808">
        <f t="shared" si="105"/>
        <v>1.7999999999999999E-2</v>
      </c>
      <c r="N808">
        <f t="shared" si="106"/>
        <v>7.2000000000000008E-2</v>
      </c>
      <c r="O808">
        <v>8.1000000000000003E-2</v>
      </c>
    </row>
    <row r="809" spans="1:15">
      <c r="A809" s="1" t="s">
        <v>59</v>
      </c>
      <c r="B809" t="s">
        <v>8</v>
      </c>
      <c r="C809">
        <v>2018</v>
      </c>
      <c r="D809">
        <v>0.35589999999999999</v>
      </c>
      <c r="E809">
        <v>52901</v>
      </c>
      <c r="F809">
        <v>0.156</v>
      </c>
      <c r="G809">
        <v>0.184</v>
      </c>
      <c r="H809">
        <v>0.85799999999999998</v>
      </c>
      <c r="I809">
        <v>0.17</v>
      </c>
      <c r="J809">
        <v>0.65600000000000003</v>
      </c>
      <c r="K809">
        <v>1.0999999999999999E-2</v>
      </c>
      <c r="L809">
        <v>0.27300000000000002</v>
      </c>
      <c r="M809">
        <f t="shared" si="105"/>
        <v>1.7999999999999999E-2</v>
      </c>
      <c r="N809">
        <f t="shared" si="106"/>
        <v>7.2000000000000008E-2</v>
      </c>
      <c r="O809">
        <v>8.1000000000000003E-2</v>
      </c>
    </row>
    <row r="810" spans="1:15">
      <c r="A810" s="1" t="s">
        <v>59</v>
      </c>
      <c r="B810" t="s">
        <v>8</v>
      </c>
      <c r="C810">
        <v>2019</v>
      </c>
      <c r="D810">
        <v>0.41739999999999999</v>
      </c>
      <c r="E810">
        <v>52901</v>
      </c>
      <c r="F810">
        <v>0.156</v>
      </c>
      <c r="G810">
        <v>0.184</v>
      </c>
      <c r="H810">
        <v>0.85799999999999998</v>
      </c>
      <c r="I810">
        <v>0.17</v>
      </c>
      <c r="J810">
        <v>0.65600000000000003</v>
      </c>
      <c r="K810">
        <v>1.0999999999999999E-2</v>
      </c>
      <c r="L810">
        <v>0.27300000000000002</v>
      </c>
      <c r="M810">
        <f t="shared" si="105"/>
        <v>1.7999999999999999E-2</v>
      </c>
      <c r="N810">
        <f t="shared" si="106"/>
        <v>7.2000000000000008E-2</v>
      </c>
      <c r="O810">
        <v>8.1000000000000003E-2</v>
      </c>
    </row>
    <row r="811" spans="1:15">
      <c r="A811" s="1" t="s">
        <v>59</v>
      </c>
      <c r="B811" t="s">
        <v>4</v>
      </c>
      <c r="C811">
        <v>2019</v>
      </c>
      <c r="D811">
        <v>0.35709999999999997</v>
      </c>
      <c r="E811">
        <v>52901</v>
      </c>
      <c r="F811">
        <v>0.156</v>
      </c>
      <c r="G811">
        <v>0.184</v>
      </c>
      <c r="H811">
        <v>0.85799999999999998</v>
      </c>
      <c r="I811">
        <v>0.17</v>
      </c>
      <c r="J811">
        <v>0.65600000000000003</v>
      </c>
      <c r="K811">
        <v>1.0999999999999999E-2</v>
      </c>
      <c r="L811">
        <v>0.27300000000000002</v>
      </c>
      <c r="M811">
        <f t="shared" si="105"/>
        <v>1.7999999999999999E-2</v>
      </c>
      <c r="N811">
        <f t="shared" si="106"/>
        <v>7.2000000000000008E-2</v>
      </c>
      <c r="O811">
        <v>8.1000000000000003E-2</v>
      </c>
    </row>
    <row r="812" spans="1:15">
      <c r="A812" s="1" t="s">
        <v>59</v>
      </c>
      <c r="B812" t="s">
        <v>5</v>
      </c>
      <c r="C812">
        <v>2019</v>
      </c>
      <c r="D812">
        <v>0.45700000000000002</v>
      </c>
      <c r="E812">
        <v>52901</v>
      </c>
      <c r="F812">
        <v>0.156</v>
      </c>
      <c r="G812">
        <v>0.184</v>
      </c>
      <c r="H812">
        <v>0.85799999999999998</v>
      </c>
      <c r="I812">
        <v>0.17</v>
      </c>
      <c r="J812">
        <v>0.65600000000000003</v>
      </c>
      <c r="K812">
        <v>1.0999999999999999E-2</v>
      </c>
      <c r="L812">
        <v>0.27300000000000002</v>
      </c>
      <c r="M812">
        <f t="shared" si="105"/>
        <v>1.7999999999999999E-2</v>
      </c>
      <c r="N812">
        <f t="shared" si="106"/>
        <v>7.2000000000000008E-2</v>
      </c>
      <c r="O812">
        <v>8.1000000000000003E-2</v>
      </c>
    </row>
    <row r="813" spans="1:15">
      <c r="A813" s="1" t="s">
        <v>59</v>
      </c>
      <c r="B813" t="s">
        <v>7</v>
      </c>
      <c r="C813">
        <v>2019</v>
      </c>
      <c r="D813">
        <v>0.45295000000000002</v>
      </c>
      <c r="E813">
        <v>52901</v>
      </c>
      <c r="F813">
        <v>0.156</v>
      </c>
      <c r="G813">
        <v>0.184</v>
      </c>
      <c r="H813">
        <v>0.85799999999999998</v>
      </c>
      <c r="I813">
        <v>0.17</v>
      </c>
      <c r="J813">
        <v>0.65600000000000003</v>
      </c>
      <c r="K813">
        <v>1.0999999999999999E-2</v>
      </c>
      <c r="L813">
        <v>0.27300000000000002</v>
      </c>
      <c r="M813">
        <f t="shared" si="105"/>
        <v>1.7999999999999999E-2</v>
      </c>
      <c r="N813">
        <f t="shared" si="106"/>
        <v>7.2000000000000008E-2</v>
      </c>
      <c r="O813">
        <v>8.1000000000000003E-2</v>
      </c>
    </row>
    <row r="814" spans="1:15" s="4" customFormat="1">
      <c r="A814" s="5" t="s">
        <v>60</v>
      </c>
      <c r="B814" s="4" t="s">
        <v>8</v>
      </c>
      <c r="C814" s="4">
        <v>2022</v>
      </c>
      <c r="D814" s="4">
        <v>0.55559999999999998</v>
      </c>
      <c r="E814" s="4">
        <v>42206</v>
      </c>
      <c r="F814" s="4">
        <v>0.191</v>
      </c>
      <c r="G814" s="4">
        <v>8.8000000000000009E-2</v>
      </c>
      <c r="H814" s="4">
        <v>0.93899999999999995</v>
      </c>
      <c r="I814" s="4">
        <v>0.186</v>
      </c>
      <c r="J814" s="4">
        <v>0.80500000000000005</v>
      </c>
      <c r="K814" s="4">
        <v>7.0000000000000001E-3</v>
      </c>
      <c r="L814" s="4">
        <v>7.9000000000000001E-2</v>
      </c>
      <c r="M814" s="4">
        <f>0.021+0.002</f>
        <v>2.3E-2</v>
      </c>
      <c r="N814" s="4">
        <f>0.053+0.055</f>
        <v>0.108</v>
      </c>
      <c r="O814" s="4">
        <v>7.6999999999999999E-2</v>
      </c>
    </row>
    <row r="815" spans="1:15" s="4" customFormat="1">
      <c r="A815" s="5" t="s">
        <v>60</v>
      </c>
      <c r="B815" s="4" t="s">
        <v>4</v>
      </c>
      <c r="C815" s="4">
        <v>2022</v>
      </c>
      <c r="D815" s="4">
        <v>0.5</v>
      </c>
      <c r="E815" s="4">
        <v>42206</v>
      </c>
      <c r="F815" s="4">
        <v>0.191</v>
      </c>
      <c r="G815" s="4">
        <v>8.8000000000000009E-2</v>
      </c>
      <c r="H815" s="4">
        <v>0.93899999999999995</v>
      </c>
      <c r="I815" s="4">
        <v>0.186</v>
      </c>
      <c r="J815" s="4">
        <v>0.80500000000000005</v>
      </c>
      <c r="K815" s="4">
        <v>7.0000000000000001E-3</v>
      </c>
      <c r="L815" s="4">
        <v>7.9000000000000001E-2</v>
      </c>
      <c r="M815" s="4">
        <f t="shared" ref="M815:M822" si="107">0.021+0.002</f>
        <v>2.3E-2</v>
      </c>
      <c r="N815" s="4">
        <f t="shared" ref="N815:N822" si="108">0.053+0.055</f>
        <v>0.108</v>
      </c>
      <c r="O815" s="4">
        <v>7.6999999999999999E-2</v>
      </c>
    </row>
    <row r="816" spans="1:15" s="4" customFormat="1">
      <c r="A816" s="5" t="s">
        <v>60</v>
      </c>
      <c r="B816" s="4" t="s">
        <v>5</v>
      </c>
      <c r="C816" s="4">
        <v>2022</v>
      </c>
      <c r="D816" s="4">
        <v>0.58330000000000004</v>
      </c>
      <c r="E816" s="4">
        <v>42206</v>
      </c>
      <c r="F816" s="4">
        <v>0.191</v>
      </c>
      <c r="G816" s="4">
        <v>8.8000000000000009E-2</v>
      </c>
      <c r="H816" s="4">
        <v>0.93899999999999995</v>
      </c>
      <c r="I816" s="4">
        <v>0.186</v>
      </c>
      <c r="J816" s="4">
        <v>0.80500000000000005</v>
      </c>
      <c r="K816" s="4">
        <v>7.0000000000000001E-3</v>
      </c>
      <c r="L816" s="4">
        <v>7.9000000000000001E-2</v>
      </c>
      <c r="M816" s="4">
        <f t="shared" si="107"/>
        <v>2.3E-2</v>
      </c>
      <c r="N816" s="4">
        <f t="shared" si="108"/>
        <v>0.108</v>
      </c>
      <c r="O816" s="4">
        <v>7.6999999999999999E-2</v>
      </c>
    </row>
    <row r="817" spans="1:15" s="4" customFormat="1">
      <c r="A817" s="5" t="s">
        <v>60</v>
      </c>
      <c r="B817" s="4" t="s">
        <v>7</v>
      </c>
      <c r="C817" s="4">
        <v>2022</v>
      </c>
      <c r="D817" s="4">
        <v>0.54549999999999998</v>
      </c>
      <c r="E817" s="4">
        <v>42206</v>
      </c>
      <c r="F817" s="4">
        <v>0.191</v>
      </c>
      <c r="G817" s="4">
        <v>8.8000000000000009E-2</v>
      </c>
      <c r="H817" s="4">
        <v>0.93899999999999995</v>
      </c>
      <c r="I817" s="4">
        <v>0.186</v>
      </c>
      <c r="J817" s="4">
        <v>0.80500000000000005</v>
      </c>
      <c r="K817" s="4">
        <v>7.0000000000000001E-3</v>
      </c>
      <c r="L817" s="4">
        <v>7.9000000000000001E-2</v>
      </c>
      <c r="M817" s="4">
        <f t="shared" si="107"/>
        <v>2.3E-2</v>
      </c>
      <c r="N817" s="4">
        <f t="shared" si="108"/>
        <v>0.108</v>
      </c>
      <c r="O817" s="4">
        <v>7.6999999999999999E-2</v>
      </c>
    </row>
    <row r="818" spans="1:15" s="4" customFormat="1">
      <c r="A818" s="5" t="s">
        <v>60</v>
      </c>
      <c r="B818" s="4" t="s">
        <v>5</v>
      </c>
      <c r="C818" s="4">
        <v>2018</v>
      </c>
      <c r="D818" s="4">
        <v>0.42649999999999999</v>
      </c>
      <c r="E818" s="4">
        <v>42206</v>
      </c>
      <c r="F818" s="4">
        <v>0.191</v>
      </c>
      <c r="G818" s="4">
        <v>8.8000000000000009E-2</v>
      </c>
      <c r="H818" s="4">
        <v>0.93899999999999995</v>
      </c>
      <c r="I818" s="4">
        <v>0.186</v>
      </c>
      <c r="J818" s="4">
        <v>0.80500000000000005</v>
      </c>
      <c r="K818" s="4">
        <v>7.0000000000000001E-3</v>
      </c>
      <c r="L818" s="4">
        <v>7.9000000000000001E-2</v>
      </c>
      <c r="M818" s="4">
        <f t="shared" si="107"/>
        <v>2.3E-2</v>
      </c>
      <c r="N818" s="4">
        <f t="shared" si="108"/>
        <v>0.108</v>
      </c>
      <c r="O818" s="4">
        <v>7.6999999999999999E-2</v>
      </c>
    </row>
    <row r="819" spans="1:15" s="4" customFormat="1">
      <c r="A819" s="5" t="s">
        <v>60</v>
      </c>
      <c r="B819" s="4" t="s">
        <v>8</v>
      </c>
      <c r="C819" s="4">
        <v>2018</v>
      </c>
      <c r="D819" s="4">
        <v>0.35110000000000002</v>
      </c>
      <c r="E819" s="4">
        <v>42206</v>
      </c>
      <c r="F819" s="4">
        <v>0.191</v>
      </c>
      <c r="G819" s="4">
        <v>8.8000000000000009E-2</v>
      </c>
      <c r="H819" s="4">
        <v>0.93899999999999995</v>
      </c>
      <c r="I819" s="4">
        <v>0.186</v>
      </c>
      <c r="J819" s="4">
        <v>0.80500000000000005</v>
      </c>
      <c r="K819" s="4">
        <v>7.0000000000000001E-3</v>
      </c>
      <c r="L819" s="4">
        <v>7.9000000000000001E-2</v>
      </c>
      <c r="M819" s="4">
        <f t="shared" si="107"/>
        <v>2.3E-2</v>
      </c>
      <c r="N819" s="4">
        <f t="shared" si="108"/>
        <v>0.108</v>
      </c>
      <c r="O819" s="4">
        <v>7.6999999999999999E-2</v>
      </c>
    </row>
    <row r="820" spans="1:15" s="4" customFormat="1">
      <c r="A820" s="5" t="s">
        <v>60</v>
      </c>
      <c r="B820" s="4" t="s">
        <v>8</v>
      </c>
      <c r="C820" s="4">
        <v>2019</v>
      </c>
      <c r="D820" s="4">
        <v>0.54369999999999996</v>
      </c>
      <c r="E820" s="4">
        <v>42206</v>
      </c>
      <c r="F820" s="4">
        <v>0.191</v>
      </c>
      <c r="G820" s="4">
        <v>8.8000000000000009E-2</v>
      </c>
      <c r="H820" s="4">
        <v>0.93899999999999995</v>
      </c>
      <c r="I820" s="4">
        <v>0.186</v>
      </c>
      <c r="J820" s="4">
        <v>0.80500000000000005</v>
      </c>
      <c r="K820" s="4">
        <v>7.0000000000000001E-3</v>
      </c>
      <c r="L820" s="4">
        <v>7.9000000000000001E-2</v>
      </c>
      <c r="M820" s="4">
        <f t="shared" si="107"/>
        <v>2.3E-2</v>
      </c>
      <c r="N820" s="4">
        <f t="shared" si="108"/>
        <v>0.108</v>
      </c>
      <c r="O820" s="4">
        <v>7.6999999999999999E-2</v>
      </c>
    </row>
    <row r="821" spans="1:15" s="4" customFormat="1">
      <c r="A821" s="5" t="s">
        <v>60</v>
      </c>
      <c r="B821" s="4" t="s">
        <v>4</v>
      </c>
      <c r="C821" s="4">
        <v>2019</v>
      </c>
      <c r="D821" s="4">
        <v>0.5</v>
      </c>
      <c r="E821" s="4">
        <v>42206</v>
      </c>
      <c r="F821" s="4">
        <v>0.191</v>
      </c>
      <c r="G821" s="4">
        <v>8.8000000000000009E-2</v>
      </c>
      <c r="H821" s="4">
        <v>0.93899999999999995</v>
      </c>
      <c r="I821" s="4">
        <v>0.186</v>
      </c>
      <c r="J821" s="4">
        <v>0.80500000000000005</v>
      </c>
      <c r="K821" s="4">
        <v>7.0000000000000001E-3</v>
      </c>
      <c r="L821" s="4">
        <v>7.9000000000000001E-2</v>
      </c>
      <c r="M821" s="4">
        <f t="shared" si="107"/>
        <v>2.3E-2</v>
      </c>
      <c r="N821" s="4">
        <f t="shared" si="108"/>
        <v>0.108</v>
      </c>
      <c r="O821" s="4">
        <v>7.6999999999999999E-2</v>
      </c>
    </row>
    <row r="822" spans="1:15" s="4" customFormat="1">
      <c r="A822" s="5" t="s">
        <v>60</v>
      </c>
      <c r="B822" s="4" t="s">
        <v>5</v>
      </c>
      <c r="C822" s="4">
        <v>2019</v>
      </c>
      <c r="D822" s="4">
        <v>0.61040000000000005</v>
      </c>
      <c r="E822" s="4">
        <v>42206</v>
      </c>
      <c r="F822" s="4">
        <v>0.191</v>
      </c>
      <c r="G822" s="4">
        <v>8.8000000000000009E-2</v>
      </c>
      <c r="H822" s="4">
        <v>0.93899999999999995</v>
      </c>
      <c r="I822" s="4">
        <v>0.186</v>
      </c>
      <c r="J822" s="4">
        <v>0.80500000000000005</v>
      </c>
      <c r="K822" s="4">
        <v>7.0000000000000001E-3</v>
      </c>
      <c r="L822" s="4">
        <v>7.9000000000000001E-2</v>
      </c>
      <c r="M822" s="4">
        <f t="shared" si="107"/>
        <v>2.3E-2</v>
      </c>
      <c r="N822" s="4">
        <f t="shared" si="108"/>
        <v>0.108</v>
      </c>
      <c r="O822" s="4">
        <v>7.6999999999999999E-2</v>
      </c>
    </row>
    <row r="823" spans="1:15">
      <c r="A823" s="1" t="s">
        <v>61</v>
      </c>
      <c r="B823" t="s">
        <v>8</v>
      </c>
      <c r="C823">
        <v>2022</v>
      </c>
      <c r="D823">
        <v>0.30919999999999997</v>
      </c>
      <c r="E823">
        <v>57394</v>
      </c>
      <c r="F823">
        <v>0.187</v>
      </c>
      <c r="G823">
        <v>0.505</v>
      </c>
      <c r="H823">
        <v>0.72599999999999998</v>
      </c>
      <c r="I823">
        <v>0.152</v>
      </c>
      <c r="J823">
        <v>0.26400000000000001</v>
      </c>
      <c r="K823">
        <v>2.3E-2</v>
      </c>
      <c r="L823">
        <v>0.66700000000000004</v>
      </c>
      <c r="M823">
        <f>0.041+0.003</f>
        <v>4.4000000000000004E-2</v>
      </c>
      <c r="N823">
        <f>0.027+0.028</f>
        <v>5.5E-2</v>
      </c>
      <c r="O823">
        <v>9.5000000000000001E-2</v>
      </c>
    </row>
    <row r="824" spans="1:15">
      <c r="A824" s="1" t="s">
        <v>61</v>
      </c>
      <c r="B824" t="s">
        <v>3</v>
      </c>
      <c r="C824">
        <v>2022</v>
      </c>
      <c r="D824">
        <v>0.19670000000000001</v>
      </c>
      <c r="E824">
        <v>57394</v>
      </c>
      <c r="F824">
        <v>0.187</v>
      </c>
      <c r="G824">
        <v>0.505</v>
      </c>
      <c r="H824">
        <v>0.72599999999999998</v>
      </c>
      <c r="I824">
        <v>0.152</v>
      </c>
      <c r="J824">
        <v>0.26400000000000001</v>
      </c>
      <c r="K824">
        <v>2.3E-2</v>
      </c>
      <c r="L824">
        <v>0.66700000000000004</v>
      </c>
      <c r="M824">
        <f t="shared" ref="M824:M840" si="109">0.041+0.003</f>
        <v>4.4000000000000004E-2</v>
      </c>
      <c r="N824">
        <f t="shared" ref="N824:N840" si="110">0.027+0.028</f>
        <v>5.5E-2</v>
      </c>
      <c r="O824">
        <v>9.5000000000000001E-2</v>
      </c>
    </row>
    <row r="825" spans="1:15">
      <c r="A825" s="1" t="s">
        <v>61</v>
      </c>
      <c r="B825" t="s">
        <v>4</v>
      </c>
      <c r="C825">
        <v>2022</v>
      </c>
      <c r="D825">
        <v>0.27629999999999999</v>
      </c>
      <c r="E825">
        <v>57394</v>
      </c>
      <c r="F825">
        <v>0.187</v>
      </c>
      <c r="G825">
        <v>0.505</v>
      </c>
      <c r="H825">
        <v>0.72599999999999998</v>
      </c>
      <c r="I825">
        <v>0.152</v>
      </c>
      <c r="J825">
        <v>0.26400000000000001</v>
      </c>
      <c r="K825">
        <v>2.3E-2</v>
      </c>
      <c r="L825">
        <v>0.66700000000000004</v>
      </c>
      <c r="M825">
        <f t="shared" si="109"/>
        <v>4.4000000000000004E-2</v>
      </c>
      <c r="N825">
        <f t="shared" si="110"/>
        <v>5.5E-2</v>
      </c>
      <c r="O825">
        <v>9.5000000000000001E-2</v>
      </c>
    </row>
    <row r="826" spans="1:15">
      <c r="A826" s="1" t="s">
        <v>61</v>
      </c>
      <c r="B826" t="s">
        <v>5</v>
      </c>
      <c r="C826">
        <v>2022</v>
      </c>
      <c r="D826">
        <v>0.46479999999999999</v>
      </c>
      <c r="E826">
        <v>57394</v>
      </c>
      <c r="F826">
        <v>0.187</v>
      </c>
      <c r="G826">
        <v>0.505</v>
      </c>
      <c r="H826">
        <v>0.72599999999999998</v>
      </c>
      <c r="I826">
        <v>0.152</v>
      </c>
      <c r="J826">
        <v>0.26400000000000001</v>
      </c>
      <c r="K826">
        <v>2.3E-2</v>
      </c>
      <c r="L826">
        <v>0.66700000000000004</v>
      </c>
      <c r="M826">
        <f t="shared" si="109"/>
        <v>4.4000000000000004E-2</v>
      </c>
      <c r="N826">
        <f t="shared" si="110"/>
        <v>5.5E-2</v>
      </c>
      <c r="O826">
        <v>9.5000000000000001E-2</v>
      </c>
    </row>
    <row r="827" spans="1:15">
      <c r="A827" s="1" t="s">
        <v>61</v>
      </c>
      <c r="B827" t="s">
        <v>6</v>
      </c>
      <c r="C827">
        <v>2022</v>
      </c>
      <c r="D827">
        <v>0.56376999999999999</v>
      </c>
      <c r="E827">
        <v>57394</v>
      </c>
      <c r="F827">
        <v>0.187</v>
      </c>
      <c r="G827">
        <v>0.505</v>
      </c>
      <c r="H827">
        <v>0.72599999999999998</v>
      </c>
      <c r="I827">
        <v>0.152</v>
      </c>
      <c r="J827">
        <v>0.26400000000000001</v>
      </c>
      <c r="K827">
        <v>2.3E-2</v>
      </c>
      <c r="L827">
        <v>0.66700000000000004</v>
      </c>
      <c r="M827">
        <f t="shared" si="109"/>
        <v>4.4000000000000004E-2</v>
      </c>
      <c r="N827">
        <f t="shared" si="110"/>
        <v>5.5E-2</v>
      </c>
      <c r="O827">
        <v>9.5000000000000001E-2</v>
      </c>
    </row>
    <row r="828" spans="1:15">
      <c r="A828" s="1" t="s">
        <v>61</v>
      </c>
      <c r="B828" t="s">
        <v>7</v>
      </c>
      <c r="C828">
        <v>2022</v>
      </c>
      <c r="D828">
        <v>0.31469999999999998</v>
      </c>
      <c r="E828">
        <v>57394</v>
      </c>
      <c r="F828">
        <v>0.187</v>
      </c>
      <c r="G828">
        <v>0.505</v>
      </c>
      <c r="H828">
        <v>0.72599999999999998</v>
      </c>
      <c r="I828">
        <v>0.152</v>
      </c>
      <c r="J828">
        <v>0.26400000000000001</v>
      </c>
      <c r="K828">
        <v>2.3E-2</v>
      </c>
      <c r="L828">
        <v>0.66700000000000004</v>
      </c>
      <c r="M828">
        <f t="shared" si="109"/>
        <v>4.4000000000000004E-2</v>
      </c>
      <c r="N828">
        <f t="shared" si="110"/>
        <v>5.5E-2</v>
      </c>
      <c r="O828">
        <v>9.5000000000000001E-2</v>
      </c>
    </row>
    <row r="829" spans="1:15">
      <c r="A829" s="1" t="s">
        <v>61</v>
      </c>
      <c r="B829" t="s">
        <v>6</v>
      </c>
      <c r="C829">
        <v>2018</v>
      </c>
      <c r="D829">
        <v>0.57540000000000002</v>
      </c>
      <c r="E829">
        <v>57394</v>
      </c>
      <c r="F829">
        <v>0.187</v>
      </c>
      <c r="G829">
        <v>0.505</v>
      </c>
      <c r="H829">
        <v>0.72599999999999998</v>
      </c>
      <c r="I829">
        <v>0.152</v>
      </c>
      <c r="J829">
        <v>0.26400000000000001</v>
      </c>
      <c r="K829">
        <v>2.3E-2</v>
      </c>
      <c r="L829">
        <v>0.66700000000000004</v>
      </c>
      <c r="M829">
        <f t="shared" si="109"/>
        <v>4.4000000000000004E-2</v>
      </c>
      <c r="N829">
        <f t="shared" si="110"/>
        <v>5.5E-2</v>
      </c>
      <c r="O829">
        <v>9.5000000000000001E-2</v>
      </c>
    </row>
    <row r="830" spans="1:15">
      <c r="A830" s="1" t="s">
        <v>61</v>
      </c>
      <c r="B830" t="s">
        <v>7</v>
      </c>
      <c r="C830">
        <v>2018</v>
      </c>
      <c r="D830">
        <v>0.38464999999999999</v>
      </c>
      <c r="E830">
        <v>57394</v>
      </c>
      <c r="F830">
        <v>0.187</v>
      </c>
      <c r="G830">
        <v>0.505</v>
      </c>
      <c r="H830">
        <v>0.72599999999999998</v>
      </c>
      <c r="I830">
        <v>0.152</v>
      </c>
      <c r="J830">
        <v>0.26400000000000001</v>
      </c>
      <c r="K830">
        <v>2.3E-2</v>
      </c>
      <c r="L830">
        <v>0.66700000000000004</v>
      </c>
      <c r="M830">
        <f t="shared" si="109"/>
        <v>4.4000000000000004E-2</v>
      </c>
      <c r="N830">
        <f t="shared" si="110"/>
        <v>5.5E-2</v>
      </c>
      <c r="O830">
        <v>9.5000000000000001E-2</v>
      </c>
    </row>
    <row r="831" spans="1:15">
      <c r="A831" s="1" t="s">
        <v>61</v>
      </c>
      <c r="B831" t="s">
        <v>3</v>
      </c>
      <c r="C831">
        <v>2018</v>
      </c>
      <c r="D831">
        <v>0.27779999999999999</v>
      </c>
      <c r="E831">
        <v>57394</v>
      </c>
      <c r="F831">
        <v>0.187</v>
      </c>
      <c r="G831">
        <v>0.505</v>
      </c>
      <c r="H831">
        <v>0.72599999999999998</v>
      </c>
      <c r="I831">
        <v>0.152</v>
      </c>
      <c r="J831">
        <v>0.26400000000000001</v>
      </c>
      <c r="K831">
        <v>2.3E-2</v>
      </c>
      <c r="L831">
        <v>0.66700000000000004</v>
      </c>
      <c r="M831">
        <f t="shared" si="109"/>
        <v>4.4000000000000004E-2</v>
      </c>
      <c r="N831">
        <f t="shared" si="110"/>
        <v>5.5E-2</v>
      </c>
      <c r="O831">
        <v>9.5000000000000001E-2</v>
      </c>
    </row>
    <row r="832" spans="1:15">
      <c r="A832" s="1" t="s">
        <v>61</v>
      </c>
      <c r="B832" t="s">
        <v>4</v>
      </c>
      <c r="C832">
        <v>2018</v>
      </c>
      <c r="D832">
        <v>0.35010000000000002</v>
      </c>
      <c r="E832">
        <v>57394</v>
      </c>
      <c r="F832">
        <v>0.187</v>
      </c>
      <c r="G832">
        <v>0.505</v>
      </c>
      <c r="H832">
        <v>0.72599999999999998</v>
      </c>
      <c r="I832">
        <v>0.152</v>
      </c>
      <c r="J832">
        <v>0.26400000000000001</v>
      </c>
      <c r="K832">
        <v>2.3E-2</v>
      </c>
      <c r="L832">
        <v>0.66700000000000004</v>
      </c>
      <c r="M832">
        <f t="shared" si="109"/>
        <v>4.4000000000000004E-2</v>
      </c>
      <c r="N832">
        <f t="shared" si="110"/>
        <v>5.5E-2</v>
      </c>
      <c r="O832">
        <v>9.5000000000000001E-2</v>
      </c>
    </row>
    <row r="833" spans="1:15">
      <c r="A833" s="1" t="s">
        <v>61</v>
      </c>
      <c r="B833" t="s">
        <v>5</v>
      </c>
      <c r="C833">
        <v>2018</v>
      </c>
      <c r="D833">
        <v>0.52029999999999998</v>
      </c>
      <c r="E833">
        <v>57394</v>
      </c>
      <c r="F833">
        <v>0.187</v>
      </c>
      <c r="G833">
        <v>0.505</v>
      </c>
      <c r="H833">
        <v>0.72599999999999998</v>
      </c>
      <c r="I833">
        <v>0.152</v>
      </c>
      <c r="J833">
        <v>0.26400000000000001</v>
      </c>
      <c r="K833">
        <v>2.3E-2</v>
      </c>
      <c r="L833">
        <v>0.66700000000000004</v>
      </c>
      <c r="M833">
        <f t="shared" si="109"/>
        <v>4.4000000000000004E-2</v>
      </c>
      <c r="N833">
        <f t="shared" si="110"/>
        <v>5.5E-2</v>
      </c>
      <c r="O833">
        <v>9.5000000000000001E-2</v>
      </c>
    </row>
    <row r="834" spans="1:15">
      <c r="A834" s="1" t="s">
        <v>61</v>
      </c>
      <c r="B834" t="s">
        <v>8</v>
      </c>
      <c r="C834">
        <v>2018</v>
      </c>
      <c r="D834">
        <v>0.38080000000000003</v>
      </c>
      <c r="E834">
        <v>57394</v>
      </c>
      <c r="F834">
        <v>0.187</v>
      </c>
      <c r="G834">
        <v>0.505</v>
      </c>
      <c r="H834">
        <v>0.72599999999999998</v>
      </c>
      <c r="I834">
        <v>0.152</v>
      </c>
      <c r="J834">
        <v>0.26400000000000001</v>
      </c>
      <c r="K834">
        <v>2.3E-2</v>
      </c>
      <c r="L834">
        <v>0.66700000000000004</v>
      </c>
      <c r="M834">
        <f t="shared" si="109"/>
        <v>4.4000000000000004E-2</v>
      </c>
      <c r="N834">
        <f t="shared" si="110"/>
        <v>5.5E-2</v>
      </c>
      <c r="O834">
        <v>9.5000000000000001E-2</v>
      </c>
    </row>
    <row r="835" spans="1:15">
      <c r="A835" s="1" t="s">
        <v>61</v>
      </c>
      <c r="B835" t="s">
        <v>8</v>
      </c>
      <c r="C835">
        <v>2019</v>
      </c>
      <c r="D835">
        <v>0.38350000000000001</v>
      </c>
      <c r="E835">
        <v>57394</v>
      </c>
      <c r="F835">
        <v>0.187</v>
      </c>
      <c r="G835">
        <v>0.505</v>
      </c>
      <c r="H835">
        <v>0.72599999999999998</v>
      </c>
      <c r="I835">
        <v>0.152</v>
      </c>
      <c r="J835">
        <v>0.26400000000000001</v>
      </c>
      <c r="K835">
        <v>2.3E-2</v>
      </c>
      <c r="L835">
        <v>0.66700000000000004</v>
      </c>
      <c r="M835">
        <f t="shared" si="109"/>
        <v>4.4000000000000004E-2</v>
      </c>
      <c r="N835">
        <f t="shared" si="110"/>
        <v>5.5E-2</v>
      </c>
      <c r="O835">
        <v>9.5000000000000001E-2</v>
      </c>
    </row>
    <row r="836" spans="1:15">
      <c r="A836" s="1" t="s">
        <v>61</v>
      </c>
      <c r="B836" t="s">
        <v>3</v>
      </c>
      <c r="C836">
        <v>2019</v>
      </c>
      <c r="D836">
        <v>0.26250000000000001</v>
      </c>
      <c r="E836">
        <v>57394</v>
      </c>
      <c r="F836">
        <v>0.187</v>
      </c>
      <c r="G836">
        <v>0.505</v>
      </c>
      <c r="H836">
        <v>0.72599999999999998</v>
      </c>
      <c r="I836">
        <v>0.152</v>
      </c>
      <c r="J836">
        <v>0.26400000000000001</v>
      </c>
      <c r="K836">
        <v>2.3E-2</v>
      </c>
      <c r="L836">
        <v>0.66700000000000004</v>
      </c>
      <c r="M836">
        <f t="shared" si="109"/>
        <v>4.4000000000000004E-2</v>
      </c>
      <c r="N836">
        <f t="shared" si="110"/>
        <v>5.5E-2</v>
      </c>
      <c r="O836">
        <v>9.5000000000000001E-2</v>
      </c>
    </row>
    <row r="837" spans="1:15">
      <c r="A837" s="1" t="s">
        <v>61</v>
      </c>
      <c r="B837" t="s">
        <v>4</v>
      </c>
      <c r="C837">
        <v>2019</v>
      </c>
      <c r="D837">
        <v>0.35510000000000003</v>
      </c>
      <c r="E837">
        <v>57394</v>
      </c>
      <c r="F837">
        <v>0.187</v>
      </c>
      <c r="G837">
        <v>0.505</v>
      </c>
      <c r="H837">
        <v>0.72599999999999998</v>
      </c>
      <c r="I837">
        <v>0.152</v>
      </c>
      <c r="J837">
        <v>0.26400000000000001</v>
      </c>
      <c r="K837">
        <v>2.3E-2</v>
      </c>
      <c r="L837">
        <v>0.66700000000000004</v>
      </c>
      <c r="M837">
        <f t="shared" si="109"/>
        <v>4.4000000000000004E-2</v>
      </c>
      <c r="N837">
        <f t="shared" si="110"/>
        <v>5.5E-2</v>
      </c>
      <c r="O837">
        <v>9.5000000000000001E-2</v>
      </c>
    </row>
    <row r="838" spans="1:15">
      <c r="A838" s="1" t="s">
        <v>61</v>
      </c>
      <c r="B838" t="s">
        <v>5</v>
      </c>
      <c r="C838">
        <v>2019</v>
      </c>
      <c r="D838">
        <v>0.52690000000000003</v>
      </c>
      <c r="E838">
        <v>57394</v>
      </c>
      <c r="F838">
        <v>0.187</v>
      </c>
      <c r="G838">
        <v>0.505</v>
      </c>
      <c r="H838">
        <v>0.72599999999999998</v>
      </c>
      <c r="I838">
        <v>0.152</v>
      </c>
      <c r="J838">
        <v>0.26400000000000001</v>
      </c>
      <c r="K838">
        <v>2.3E-2</v>
      </c>
      <c r="L838">
        <v>0.66700000000000004</v>
      </c>
      <c r="M838">
        <f t="shared" si="109"/>
        <v>4.4000000000000004E-2</v>
      </c>
      <c r="N838">
        <f t="shared" si="110"/>
        <v>5.5E-2</v>
      </c>
      <c r="O838">
        <v>9.5000000000000001E-2</v>
      </c>
    </row>
    <row r="839" spans="1:15">
      <c r="A839" s="1" t="s">
        <v>61</v>
      </c>
      <c r="B839" t="s">
        <v>7</v>
      </c>
      <c r="C839">
        <v>2019</v>
      </c>
      <c r="D839">
        <v>0.42425000000000002</v>
      </c>
      <c r="E839">
        <v>57394</v>
      </c>
      <c r="F839">
        <v>0.187</v>
      </c>
      <c r="G839">
        <v>0.505</v>
      </c>
      <c r="H839">
        <v>0.72599999999999998</v>
      </c>
      <c r="I839">
        <v>0.152</v>
      </c>
      <c r="J839">
        <v>0.26400000000000001</v>
      </c>
      <c r="K839">
        <v>2.3E-2</v>
      </c>
      <c r="L839">
        <v>0.66700000000000004</v>
      </c>
      <c r="M839">
        <f t="shared" si="109"/>
        <v>4.4000000000000004E-2</v>
      </c>
      <c r="N839">
        <f t="shared" si="110"/>
        <v>5.5E-2</v>
      </c>
      <c r="O839">
        <v>9.5000000000000001E-2</v>
      </c>
    </row>
    <row r="840" spans="1:15">
      <c r="A840" s="1" t="s">
        <v>61</v>
      </c>
      <c r="B840" t="s">
        <v>6</v>
      </c>
      <c r="C840">
        <v>2019</v>
      </c>
      <c r="D840">
        <v>0.54215000000000002</v>
      </c>
      <c r="E840">
        <v>57394</v>
      </c>
      <c r="F840">
        <v>0.187</v>
      </c>
      <c r="G840">
        <v>0.505</v>
      </c>
      <c r="H840">
        <v>0.72599999999999998</v>
      </c>
      <c r="I840">
        <v>0.152</v>
      </c>
      <c r="J840">
        <v>0.26400000000000001</v>
      </c>
      <c r="K840">
        <v>2.3E-2</v>
      </c>
      <c r="L840">
        <v>0.66700000000000004</v>
      </c>
      <c r="M840">
        <f t="shared" si="109"/>
        <v>4.4000000000000004E-2</v>
      </c>
      <c r="N840">
        <f t="shared" si="110"/>
        <v>5.5E-2</v>
      </c>
      <c r="O840">
        <v>9.5000000000000001E-2</v>
      </c>
    </row>
    <row r="841" spans="1:15" s="4" customFormat="1">
      <c r="A841" s="5" t="s">
        <v>62</v>
      </c>
      <c r="B841" s="4" t="s">
        <v>8</v>
      </c>
      <c r="C841" s="4">
        <v>2022</v>
      </c>
      <c r="D841" s="4">
        <v>0.44390000000000002</v>
      </c>
      <c r="E841" s="4">
        <v>66846</v>
      </c>
      <c r="F841" s="4">
        <v>0.13200000000000001</v>
      </c>
      <c r="G841" s="4">
        <v>0.08</v>
      </c>
      <c r="H841" s="4">
        <v>0.92100000000000004</v>
      </c>
      <c r="I841" s="4">
        <v>0.246</v>
      </c>
      <c r="J841" s="4">
        <v>0.78300000000000003</v>
      </c>
      <c r="K841" s="4">
        <v>2.4E-2</v>
      </c>
      <c r="L841" s="4">
        <v>0.13700000000000001</v>
      </c>
      <c r="M841" s="4">
        <f>0.016+0.003</f>
        <v>1.9E-2</v>
      </c>
      <c r="N841" s="4">
        <f>0.022+0.037</f>
        <v>5.8999999999999997E-2</v>
      </c>
      <c r="O841" s="4">
        <v>6.4000000000000001E-2</v>
      </c>
    </row>
    <row r="842" spans="1:15" s="4" customFormat="1">
      <c r="A842" s="5" t="s">
        <v>62</v>
      </c>
      <c r="B842" s="4" t="s">
        <v>4</v>
      </c>
      <c r="C842" s="4">
        <v>2022</v>
      </c>
      <c r="D842" s="4">
        <v>0.24099999999999999</v>
      </c>
      <c r="E842" s="4">
        <v>66846</v>
      </c>
      <c r="F842" s="4">
        <v>0.13200000000000001</v>
      </c>
      <c r="G842" s="4">
        <v>0.08</v>
      </c>
      <c r="H842" s="4">
        <v>0.92100000000000004</v>
      </c>
      <c r="I842" s="4">
        <v>0.246</v>
      </c>
      <c r="J842" s="4">
        <v>0.78300000000000003</v>
      </c>
      <c r="K842" s="4">
        <v>2.4E-2</v>
      </c>
      <c r="L842" s="4">
        <v>0.13700000000000001</v>
      </c>
      <c r="M842" s="4">
        <f t="shared" ref="M842:M852" si="111">0.016+0.003</f>
        <v>1.9E-2</v>
      </c>
      <c r="N842" s="4">
        <f t="shared" ref="N842:N852" si="112">0.022+0.037</f>
        <v>5.8999999999999997E-2</v>
      </c>
      <c r="O842" s="4">
        <v>6.4000000000000001E-2</v>
      </c>
    </row>
    <row r="843" spans="1:15" s="4" customFormat="1">
      <c r="A843" s="5" t="s">
        <v>62</v>
      </c>
      <c r="B843" s="4" t="s">
        <v>5</v>
      </c>
      <c r="C843" s="4">
        <v>2022</v>
      </c>
      <c r="D843" s="4">
        <v>0.49020000000000002</v>
      </c>
      <c r="E843" s="4">
        <v>66846</v>
      </c>
      <c r="F843" s="4">
        <v>0.13200000000000001</v>
      </c>
      <c r="G843" s="4">
        <v>0.08</v>
      </c>
      <c r="H843" s="4">
        <v>0.92100000000000004</v>
      </c>
      <c r="I843" s="4">
        <v>0.246</v>
      </c>
      <c r="J843" s="4">
        <v>0.78300000000000003</v>
      </c>
      <c r="K843" s="4">
        <v>2.4E-2</v>
      </c>
      <c r="L843" s="4">
        <v>0.13700000000000001</v>
      </c>
      <c r="M843" s="4">
        <f t="shared" si="111"/>
        <v>1.9E-2</v>
      </c>
      <c r="N843" s="4">
        <f t="shared" si="112"/>
        <v>5.8999999999999997E-2</v>
      </c>
      <c r="O843" s="4">
        <v>6.4000000000000001E-2</v>
      </c>
    </row>
    <row r="844" spans="1:15" s="4" customFormat="1">
      <c r="A844" s="5" t="s">
        <v>62</v>
      </c>
      <c r="B844" s="4" t="s">
        <v>7</v>
      </c>
      <c r="C844" s="4">
        <v>2022</v>
      </c>
      <c r="D844" s="4">
        <v>0.46665000000000001</v>
      </c>
      <c r="E844" s="4">
        <v>66846</v>
      </c>
      <c r="F844" s="4">
        <v>0.13200000000000001</v>
      </c>
      <c r="G844" s="4">
        <v>0.08</v>
      </c>
      <c r="H844" s="4">
        <v>0.92100000000000004</v>
      </c>
      <c r="I844" s="4">
        <v>0.246</v>
      </c>
      <c r="J844" s="4">
        <v>0.78300000000000003</v>
      </c>
      <c r="K844" s="4">
        <v>2.4E-2</v>
      </c>
      <c r="L844" s="4">
        <v>0.13700000000000001</v>
      </c>
      <c r="M844" s="4">
        <f t="shared" si="111"/>
        <v>1.9E-2</v>
      </c>
      <c r="N844" s="4">
        <f t="shared" si="112"/>
        <v>5.8999999999999997E-2</v>
      </c>
      <c r="O844" s="4">
        <v>6.4000000000000001E-2</v>
      </c>
    </row>
    <row r="845" spans="1:15" s="4" customFormat="1">
      <c r="A845" s="5" t="s">
        <v>62</v>
      </c>
      <c r="B845" s="4" t="s">
        <v>7</v>
      </c>
      <c r="C845" s="4">
        <v>2018</v>
      </c>
      <c r="D845" s="4">
        <v>0.4118</v>
      </c>
      <c r="E845" s="4">
        <v>66846</v>
      </c>
      <c r="F845" s="4">
        <v>0.13200000000000001</v>
      </c>
      <c r="G845" s="4">
        <v>0.08</v>
      </c>
      <c r="H845" s="4">
        <v>0.92100000000000004</v>
      </c>
      <c r="I845" s="4">
        <v>0.246</v>
      </c>
      <c r="J845" s="4">
        <v>0.78300000000000003</v>
      </c>
      <c r="K845" s="4">
        <v>2.4E-2</v>
      </c>
      <c r="L845" s="4">
        <v>0.13700000000000001</v>
      </c>
      <c r="M845" s="4">
        <f t="shared" si="111"/>
        <v>1.9E-2</v>
      </c>
      <c r="N845" s="4">
        <f t="shared" si="112"/>
        <v>5.8999999999999997E-2</v>
      </c>
      <c r="O845" s="4">
        <v>6.4000000000000001E-2</v>
      </c>
    </row>
    <row r="846" spans="1:15" s="4" customFormat="1">
      <c r="A846" s="5" t="s">
        <v>62</v>
      </c>
      <c r="B846" s="4" t="s">
        <v>4</v>
      </c>
      <c r="C846" s="4">
        <v>2018</v>
      </c>
      <c r="D846" s="4">
        <v>0.37309999999999999</v>
      </c>
      <c r="E846" s="4">
        <v>66846</v>
      </c>
      <c r="F846" s="4">
        <v>0.13200000000000001</v>
      </c>
      <c r="G846" s="4">
        <v>0.08</v>
      </c>
      <c r="H846" s="4">
        <v>0.92100000000000004</v>
      </c>
      <c r="I846" s="4">
        <v>0.246</v>
      </c>
      <c r="J846" s="4">
        <v>0.78300000000000003</v>
      </c>
      <c r="K846" s="4">
        <v>2.4E-2</v>
      </c>
      <c r="L846" s="4">
        <v>0.13700000000000001</v>
      </c>
      <c r="M846" s="4">
        <f t="shared" si="111"/>
        <v>1.9E-2</v>
      </c>
      <c r="N846" s="4">
        <f t="shared" si="112"/>
        <v>5.8999999999999997E-2</v>
      </c>
      <c r="O846" s="4">
        <v>6.4000000000000001E-2</v>
      </c>
    </row>
    <row r="847" spans="1:15" s="4" customFormat="1">
      <c r="A847" s="5" t="s">
        <v>62</v>
      </c>
      <c r="B847" s="4" t="s">
        <v>5</v>
      </c>
      <c r="C847" s="4">
        <v>2018</v>
      </c>
      <c r="D847" s="4">
        <v>0.442</v>
      </c>
      <c r="E847" s="4">
        <v>66846</v>
      </c>
      <c r="F847" s="4">
        <v>0.13200000000000001</v>
      </c>
      <c r="G847" s="4">
        <v>0.08</v>
      </c>
      <c r="H847" s="4">
        <v>0.92100000000000004</v>
      </c>
      <c r="I847" s="4">
        <v>0.246</v>
      </c>
      <c r="J847" s="4">
        <v>0.78300000000000003</v>
      </c>
      <c r="K847" s="4">
        <v>2.4E-2</v>
      </c>
      <c r="L847" s="4">
        <v>0.13700000000000001</v>
      </c>
      <c r="M847" s="4">
        <f t="shared" si="111"/>
        <v>1.9E-2</v>
      </c>
      <c r="N847" s="4">
        <f t="shared" si="112"/>
        <v>5.8999999999999997E-2</v>
      </c>
      <c r="O847" s="4">
        <v>6.4000000000000001E-2</v>
      </c>
    </row>
    <row r="848" spans="1:15" s="4" customFormat="1">
      <c r="A848" s="5" t="s">
        <v>62</v>
      </c>
      <c r="B848" s="4" t="s">
        <v>8</v>
      </c>
      <c r="C848" s="4">
        <v>2018</v>
      </c>
      <c r="D848" s="4">
        <v>0.42720000000000002</v>
      </c>
      <c r="E848" s="4">
        <v>66846</v>
      </c>
      <c r="F848" s="4">
        <v>0.13200000000000001</v>
      </c>
      <c r="G848" s="4">
        <v>0.08</v>
      </c>
      <c r="H848" s="4">
        <v>0.92100000000000004</v>
      </c>
      <c r="I848" s="4">
        <v>0.246</v>
      </c>
      <c r="J848" s="4">
        <v>0.78300000000000003</v>
      </c>
      <c r="K848" s="4">
        <v>2.4E-2</v>
      </c>
      <c r="L848" s="4">
        <v>0.13700000000000001</v>
      </c>
      <c r="M848" s="4">
        <f t="shared" si="111"/>
        <v>1.9E-2</v>
      </c>
      <c r="N848" s="4">
        <f t="shared" si="112"/>
        <v>5.8999999999999997E-2</v>
      </c>
      <c r="O848" s="4">
        <v>6.4000000000000001E-2</v>
      </c>
    </row>
    <row r="849" spans="1:15" s="4" customFormat="1">
      <c r="A849" s="5" t="s">
        <v>62</v>
      </c>
      <c r="B849" s="4" t="s">
        <v>8</v>
      </c>
      <c r="C849" s="4">
        <v>2019</v>
      </c>
      <c r="D849" s="4">
        <v>0.48670000000000002</v>
      </c>
      <c r="E849" s="4">
        <v>66846</v>
      </c>
      <c r="F849" s="4">
        <v>0.13200000000000001</v>
      </c>
      <c r="G849" s="4">
        <v>0.08</v>
      </c>
      <c r="H849" s="4">
        <v>0.92100000000000004</v>
      </c>
      <c r="I849" s="4">
        <v>0.246</v>
      </c>
      <c r="J849" s="4">
        <v>0.78300000000000003</v>
      </c>
      <c r="K849" s="4">
        <v>2.4E-2</v>
      </c>
      <c r="L849" s="4">
        <v>0.13700000000000001</v>
      </c>
      <c r="M849" s="4">
        <f t="shared" si="111"/>
        <v>1.9E-2</v>
      </c>
      <c r="N849" s="4">
        <f t="shared" si="112"/>
        <v>5.8999999999999997E-2</v>
      </c>
      <c r="O849" s="4">
        <v>6.4000000000000001E-2</v>
      </c>
    </row>
    <row r="850" spans="1:15" s="4" customFormat="1">
      <c r="A850" s="5" t="s">
        <v>62</v>
      </c>
      <c r="B850" s="4" t="s">
        <v>4</v>
      </c>
      <c r="C850" s="4">
        <v>2019</v>
      </c>
      <c r="D850" s="4">
        <v>0.36</v>
      </c>
      <c r="E850" s="4">
        <v>66846</v>
      </c>
      <c r="F850" s="4">
        <v>0.13200000000000001</v>
      </c>
      <c r="G850" s="4">
        <v>0.08</v>
      </c>
      <c r="H850" s="4">
        <v>0.92100000000000004</v>
      </c>
      <c r="I850" s="4">
        <v>0.246</v>
      </c>
      <c r="J850" s="4">
        <v>0.78300000000000003</v>
      </c>
      <c r="K850" s="4">
        <v>2.4E-2</v>
      </c>
      <c r="L850" s="4">
        <v>0.13700000000000001</v>
      </c>
      <c r="M850" s="4">
        <f t="shared" si="111"/>
        <v>1.9E-2</v>
      </c>
      <c r="N850" s="4">
        <f t="shared" si="112"/>
        <v>5.8999999999999997E-2</v>
      </c>
      <c r="O850" s="4">
        <v>6.4000000000000001E-2</v>
      </c>
    </row>
    <row r="851" spans="1:15" s="4" customFormat="1">
      <c r="A851" s="5" t="s">
        <v>62</v>
      </c>
      <c r="B851" s="4" t="s">
        <v>5</v>
      </c>
      <c r="C851" s="4">
        <v>2019</v>
      </c>
      <c r="D851" s="4">
        <v>0.5282</v>
      </c>
      <c r="E851" s="4">
        <v>66846</v>
      </c>
      <c r="F851" s="4">
        <v>0.13200000000000001</v>
      </c>
      <c r="G851" s="4">
        <v>0.08</v>
      </c>
      <c r="H851" s="4">
        <v>0.92100000000000004</v>
      </c>
      <c r="I851" s="4">
        <v>0.246</v>
      </c>
      <c r="J851" s="4">
        <v>0.78300000000000003</v>
      </c>
      <c r="K851" s="4">
        <v>2.4E-2</v>
      </c>
      <c r="L851" s="4">
        <v>0.13700000000000001</v>
      </c>
      <c r="M851" s="4">
        <f t="shared" si="111"/>
        <v>1.9E-2</v>
      </c>
      <c r="N851" s="4">
        <f t="shared" si="112"/>
        <v>5.8999999999999997E-2</v>
      </c>
      <c r="O851" s="4">
        <v>6.4000000000000001E-2</v>
      </c>
    </row>
    <row r="852" spans="1:15" s="4" customFormat="1">
      <c r="A852" s="5" t="s">
        <v>62</v>
      </c>
      <c r="B852" s="4" t="s">
        <v>7</v>
      </c>
      <c r="C852" s="4">
        <v>2019</v>
      </c>
      <c r="D852" s="4">
        <v>0.35610000000000003</v>
      </c>
      <c r="E852" s="4">
        <v>66846</v>
      </c>
      <c r="F852" s="4">
        <v>0.13200000000000001</v>
      </c>
      <c r="G852" s="4">
        <v>0.08</v>
      </c>
      <c r="H852" s="4">
        <v>0.92100000000000004</v>
      </c>
      <c r="I852" s="4">
        <v>0.246</v>
      </c>
      <c r="J852" s="4">
        <v>0.78300000000000003</v>
      </c>
      <c r="K852" s="4">
        <v>2.4E-2</v>
      </c>
      <c r="L852" s="4">
        <v>0.13700000000000001</v>
      </c>
      <c r="M852" s="4">
        <f t="shared" si="111"/>
        <v>1.9E-2</v>
      </c>
      <c r="N852" s="4">
        <f t="shared" si="112"/>
        <v>5.8999999999999997E-2</v>
      </c>
      <c r="O852" s="4">
        <v>6.4000000000000001E-2</v>
      </c>
    </row>
    <row r="853" spans="1:15">
      <c r="A853" s="1" t="s">
        <v>63</v>
      </c>
      <c r="B853" t="s">
        <v>8</v>
      </c>
      <c r="C853">
        <v>2022</v>
      </c>
      <c r="D853">
        <v>0.42070000000000002</v>
      </c>
      <c r="E853">
        <v>94150</v>
      </c>
      <c r="F853">
        <v>8.900000000000001E-2</v>
      </c>
      <c r="G853">
        <v>0.377</v>
      </c>
      <c r="H853">
        <v>0.85599999999999998</v>
      </c>
      <c r="I853">
        <v>0.34</v>
      </c>
      <c r="J853">
        <v>0.436</v>
      </c>
      <c r="K853">
        <v>2.4E-2</v>
      </c>
      <c r="L853">
        <v>0.441</v>
      </c>
      <c r="M853">
        <f>0.08+0.003</f>
        <v>8.3000000000000004E-2</v>
      </c>
      <c r="N853">
        <f>0.019+0.038</f>
        <v>5.6999999999999995E-2</v>
      </c>
      <c r="O853">
        <v>8.2000000000000003E-2</v>
      </c>
    </row>
    <row r="854" spans="1:15">
      <c r="A854" s="1" t="s">
        <v>63</v>
      </c>
      <c r="B854" t="s">
        <v>3</v>
      </c>
      <c r="C854">
        <v>2022</v>
      </c>
      <c r="D854">
        <v>0.29670000000000002</v>
      </c>
      <c r="E854">
        <v>94150</v>
      </c>
      <c r="F854">
        <v>8.900000000000001E-2</v>
      </c>
      <c r="G854">
        <v>0.377</v>
      </c>
      <c r="H854">
        <v>0.85599999999999998</v>
      </c>
      <c r="I854">
        <v>0.34</v>
      </c>
      <c r="J854">
        <v>0.436</v>
      </c>
      <c r="K854">
        <v>2.4E-2</v>
      </c>
      <c r="L854">
        <v>0.441</v>
      </c>
      <c r="M854">
        <f t="shared" ref="M854:M870" si="113">0.08+0.003</f>
        <v>8.3000000000000004E-2</v>
      </c>
      <c r="N854">
        <f t="shared" ref="N854:N870" si="114">0.019+0.038</f>
        <v>5.6999999999999995E-2</v>
      </c>
      <c r="O854">
        <v>8.2000000000000003E-2</v>
      </c>
    </row>
    <row r="855" spans="1:15">
      <c r="A855" s="1" t="s">
        <v>63</v>
      </c>
      <c r="B855" t="s">
        <v>4</v>
      </c>
      <c r="C855">
        <v>2022</v>
      </c>
      <c r="D855">
        <v>0.28889999999999999</v>
      </c>
      <c r="E855">
        <v>94150</v>
      </c>
      <c r="F855">
        <v>8.900000000000001E-2</v>
      </c>
      <c r="G855">
        <v>0.377</v>
      </c>
      <c r="H855">
        <v>0.85599999999999998</v>
      </c>
      <c r="I855">
        <v>0.34</v>
      </c>
      <c r="J855">
        <v>0.436</v>
      </c>
      <c r="K855">
        <v>2.4E-2</v>
      </c>
      <c r="L855">
        <v>0.441</v>
      </c>
      <c r="M855">
        <f t="shared" si="113"/>
        <v>8.3000000000000004E-2</v>
      </c>
      <c r="N855">
        <f t="shared" si="114"/>
        <v>5.6999999999999995E-2</v>
      </c>
      <c r="O855">
        <v>8.2000000000000003E-2</v>
      </c>
    </row>
    <row r="856" spans="1:15">
      <c r="A856" s="1" t="s">
        <v>63</v>
      </c>
      <c r="B856" t="s">
        <v>5</v>
      </c>
      <c r="C856">
        <v>2022</v>
      </c>
      <c r="D856">
        <v>0.62719999999999998</v>
      </c>
      <c r="E856">
        <v>94150</v>
      </c>
      <c r="F856">
        <v>8.900000000000001E-2</v>
      </c>
      <c r="G856">
        <v>0.377</v>
      </c>
      <c r="H856">
        <v>0.85599999999999998</v>
      </c>
      <c r="I856">
        <v>0.34</v>
      </c>
      <c r="J856">
        <v>0.436</v>
      </c>
      <c r="K856">
        <v>2.4E-2</v>
      </c>
      <c r="L856">
        <v>0.441</v>
      </c>
      <c r="M856">
        <f t="shared" si="113"/>
        <v>8.3000000000000004E-2</v>
      </c>
      <c r="N856">
        <f t="shared" si="114"/>
        <v>5.6999999999999995E-2</v>
      </c>
      <c r="O856">
        <v>8.2000000000000003E-2</v>
      </c>
    </row>
    <row r="857" spans="1:15">
      <c r="A857" s="1" t="s">
        <v>63</v>
      </c>
      <c r="B857" t="s">
        <v>6</v>
      </c>
      <c r="C857">
        <v>2022</v>
      </c>
      <c r="D857">
        <v>0.66830000000000001</v>
      </c>
      <c r="E857">
        <v>94150</v>
      </c>
      <c r="F857">
        <v>8.900000000000001E-2</v>
      </c>
      <c r="G857">
        <v>0.377</v>
      </c>
      <c r="H857">
        <v>0.85599999999999998</v>
      </c>
      <c r="I857">
        <v>0.34</v>
      </c>
      <c r="J857">
        <v>0.436</v>
      </c>
      <c r="K857">
        <v>2.4E-2</v>
      </c>
      <c r="L857">
        <v>0.441</v>
      </c>
      <c r="M857">
        <f t="shared" si="113"/>
        <v>8.3000000000000004E-2</v>
      </c>
      <c r="N857">
        <f t="shared" si="114"/>
        <v>5.6999999999999995E-2</v>
      </c>
      <c r="O857">
        <v>8.2000000000000003E-2</v>
      </c>
    </row>
    <row r="858" spans="1:15">
      <c r="A858" s="1" t="s">
        <v>63</v>
      </c>
      <c r="B858" t="s">
        <v>7</v>
      </c>
      <c r="C858">
        <v>2022</v>
      </c>
      <c r="D858">
        <v>0.47994999999999999</v>
      </c>
      <c r="E858">
        <v>94150</v>
      </c>
      <c r="F858">
        <v>8.900000000000001E-2</v>
      </c>
      <c r="G858">
        <v>0.377</v>
      </c>
      <c r="H858">
        <v>0.85599999999999998</v>
      </c>
      <c r="I858">
        <v>0.34</v>
      </c>
      <c r="J858">
        <v>0.436</v>
      </c>
      <c r="K858">
        <v>2.4E-2</v>
      </c>
      <c r="L858">
        <v>0.441</v>
      </c>
      <c r="M858">
        <f t="shared" si="113"/>
        <v>8.3000000000000004E-2</v>
      </c>
      <c r="N858">
        <f t="shared" si="114"/>
        <v>5.6999999999999995E-2</v>
      </c>
      <c r="O858">
        <v>8.2000000000000003E-2</v>
      </c>
    </row>
    <row r="859" spans="1:15">
      <c r="A859" s="1" t="s">
        <v>63</v>
      </c>
      <c r="B859" t="s">
        <v>6</v>
      </c>
      <c r="C859">
        <v>2018</v>
      </c>
      <c r="D859">
        <v>0.57772999999999997</v>
      </c>
      <c r="E859">
        <v>94150</v>
      </c>
      <c r="F859">
        <v>8.900000000000001E-2</v>
      </c>
      <c r="G859">
        <v>0.377</v>
      </c>
      <c r="H859">
        <v>0.85599999999999998</v>
      </c>
      <c r="I859">
        <v>0.34</v>
      </c>
      <c r="J859">
        <v>0.436</v>
      </c>
      <c r="K859">
        <v>2.4E-2</v>
      </c>
      <c r="L859">
        <v>0.441</v>
      </c>
      <c r="M859">
        <f t="shared" si="113"/>
        <v>8.3000000000000004E-2</v>
      </c>
      <c r="N859">
        <f t="shared" si="114"/>
        <v>5.6999999999999995E-2</v>
      </c>
      <c r="O859">
        <v>8.2000000000000003E-2</v>
      </c>
    </row>
    <row r="860" spans="1:15">
      <c r="A860" s="1" t="s">
        <v>63</v>
      </c>
      <c r="B860" t="s">
        <v>7</v>
      </c>
      <c r="C860">
        <v>2018</v>
      </c>
      <c r="D860">
        <v>0.52729999999999999</v>
      </c>
      <c r="E860">
        <v>94150</v>
      </c>
      <c r="F860">
        <v>8.900000000000001E-2</v>
      </c>
      <c r="G860">
        <v>0.377</v>
      </c>
      <c r="H860">
        <v>0.85599999999999998</v>
      </c>
      <c r="I860">
        <v>0.34</v>
      </c>
      <c r="J860">
        <v>0.436</v>
      </c>
      <c r="K860">
        <v>2.4E-2</v>
      </c>
      <c r="L860">
        <v>0.441</v>
      </c>
      <c r="M860">
        <f t="shared" si="113"/>
        <v>8.3000000000000004E-2</v>
      </c>
      <c r="N860">
        <f t="shared" si="114"/>
        <v>5.6999999999999995E-2</v>
      </c>
      <c r="O860">
        <v>8.2000000000000003E-2</v>
      </c>
    </row>
    <row r="861" spans="1:15">
      <c r="A861" s="1" t="s">
        <v>63</v>
      </c>
      <c r="B861" t="s">
        <v>3</v>
      </c>
      <c r="C861">
        <v>2018</v>
      </c>
      <c r="D861">
        <v>0.48</v>
      </c>
      <c r="E861">
        <v>94150</v>
      </c>
      <c r="F861">
        <v>8.900000000000001E-2</v>
      </c>
      <c r="G861">
        <v>0.377</v>
      </c>
      <c r="H861">
        <v>0.85599999999999998</v>
      </c>
      <c r="I861">
        <v>0.34</v>
      </c>
      <c r="J861">
        <v>0.436</v>
      </c>
      <c r="K861">
        <v>2.4E-2</v>
      </c>
      <c r="L861">
        <v>0.441</v>
      </c>
      <c r="M861">
        <f t="shared" si="113"/>
        <v>8.3000000000000004E-2</v>
      </c>
      <c r="N861">
        <f t="shared" si="114"/>
        <v>5.6999999999999995E-2</v>
      </c>
      <c r="O861">
        <v>8.2000000000000003E-2</v>
      </c>
    </row>
    <row r="862" spans="1:15">
      <c r="A862" s="1" t="s">
        <v>63</v>
      </c>
      <c r="B862" t="s">
        <v>4</v>
      </c>
      <c r="C862">
        <v>2018</v>
      </c>
      <c r="D862">
        <v>0.31509999999999999</v>
      </c>
      <c r="E862">
        <v>94150</v>
      </c>
      <c r="F862">
        <v>8.900000000000001E-2</v>
      </c>
      <c r="G862">
        <v>0.377</v>
      </c>
      <c r="H862">
        <v>0.85599999999999998</v>
      </c>
      <c r="I862">
        <v>0.34</v>
      </c>
      <c r="J862">
        <v>0.436</v>
      </c>
      <c r="K862">
        <v>2.4E-2</v>
      </c>
      <c r="L862">
        <v>0.441</v>
      </c>
      <c r="M862">
        <f t="shared" si="113"/>
        <v>8.3000000000000004E-2</v>
      </c>
      <c r="N862">
        <f t="shared" si="114"/>
        <v>5.6999999999999995E-2</v>
      </c>
      <c r="O862">
        <v>8.2000000000000003E-2</v>
      </c>
    </row>
    <row r="863" spans="1:15">
      <c r="A863" s="1" t="s">
        <v>63</v>
      </c>
      <c r="B863" t="s">
        <v>5</v>
      </c>
      <c r="C863">
        <v>2018</v>
      </c>
      <c r="D863">
        <v>0.65549999999999997</v>
      </c>
      <c r="E863">
        <v>94150</v>
      </c>
      <c r="F863">
        <v>8.900000000000001E-2</v>
      </c>
      <c r="G863">
        <v>0.377</v>
      </c>
      <c r="H863">
        <v>0.85599999999999998</v>
      </c>
      <c r="I863">
        <v>0.34</v>
      </c>
      <c r="J863">
        <v>0.436</v>
      </c>
      <c r="K863">
        <v>2.4E-2</v>
      </c>
      <c r="L863">
        <v>0.441</v>
      </c>
      <c r="M863">
        <f t="shared" si="113"/>
        <v>8.3000000000000004E-2</v>
      </c>
      <c r="N863">
        <f t="shared" si="114"/>
        <v>5.6999999999999995E-2</v>
      </c>
      <c r="O863">
        <v>8.2000000000000003E-2</v>
      </c>
    </row>
    <row r="864" spans="1:15">
      <c r="A864" s="1" t="s">
        <v>63</v>
      </c>
      <c r="B864" t="s">
        <v>8</v>
      </c>
      <c r="C864">
        <v>2018</v>
      </c>
      <c r="D864">
        <v>0.44890000000000002</v>
      </c>
      <c r="E864">
        <v>94150</v>
      </c>
      <c r="F864">
        <v>8.900000000000001E-2</v>
      </c>
      <c r="G864">
        <v>0.377</v>
      </c>
      <c r="H864">
        <v>0.85599999999999998</v>
      </c>
      <c r="I864">
        <v>0.34</v>
      </c>
      <c r="J864">
        <v>0.436</v>
      </c>
      <c r="K864">
        <v>2.4E-2</v>
      </c>
      <c r="L864">
        <v>0.441</v>
      </c>
      <c r="M864">
        <f t="shared" si="113"/>
        <v>8.3000000000000004E-2</v>
      </c>
      <c r="N864">
        <f t="shared" si="114"/>
        <v>5.6999999999999995E-2</v>
      </c>
      <c r="O864">
        <v>8.2000000000000003E-2</v>
      </c>
    </row>
    <row r="865" spans="1:15">
      <c r="A865" s="1" t="s">
        <v>63</v>
      </c>
      <c r="B865" t="s">
        <v>8</v>
      </c>
      <c r="C865">
        <v>2019</v>
      </c>
      <c r="D865">
        <v>0.4597</v>
      </c>
      <c r="E865">
        <v>94150</v>
      </c>
      <c r="F865">
        <v>8.900000000000001E-2</v>
      </c>
      <c r="G865">
        <v>0.377</v>
      </c>
      <c r="H865">
        <v>0.85599999999999998</v>
      </c>
      <c r="I865">
        <v>0.34</v>
      </c>
      <c r="J865">
        <v>0.436</v>
      </c>
      <c r="K865">
        <v>2.4E-2</v>
      </c>
      <c r="L865">
        <v>0.441</v>
      </c>
      <c r="M865">
        <f t="shared" si="113"/>
        <v>8.3000000000000004E-2</v>
      </c>
      <c r="N865">
        <f t="shared" si="114"/>
        <v>5.6999999999999995E-2</v>
      </c>
      <c r="O865">
        <v>8.2000000000000003E-2</v>
      </c>
    </row>
    <row r="866" spans="1:15">
      <c r="A866" s="1" t="s">
        <v>63</v>
      </c>
      <c r="B866" t="s">
        <v>3</v>
      </c>
      <c r="C866">
        <v>2019</v>
      </c>
      <c r="D866">
        <v>0.42309999999999998</v>
      </c>
      <c r="E866">
        <v>94150</v>
      </c>
      <c r="F866">
        <v>8.900000000000001E-2</v>
      </c>
      <c r="G866">
        <v>0.377</v>
      </c>
      <c r="H866">
        <v>0.85599999999999998</v>
      </c>
      <c r="I866">
        <v>0.34</v>
      </c>
      <c r="J866">
        <v>0.436</v>
      </c>
      <c r="K866">
        <v>2.4E-2</v>
      </c>
      <c r="L866">
        <v>0.441</v>
      </c>
      <c r="M866">
        <f t="shared" si="113"/>
        <v>8.3000000000000004E-2</v>
      </c>
      <c r="N866">
        <f t="shared" si="114"/>
        <v>5.6999999999999995E-2</v>
      </c>
      <c r="O866">
        <v>8.2000000000000003E-2</v>
      </c>
    </row>
    <row r="867" spans="1:15">
      <c r="A867" s="1" t="s">
        <v>63</v>
      </c>
      <c r="B867" t="s">
        <v>4</v>
      </c>
      <c r="C867">
        <v>2019</v>
      </c>
      <c r="D867">
        <v>0.32879999999999998</v>
      </c>
      <c r="E867">
        <v>94150</v>
      </c>
      <c r="F867">
        <v>8.900000000000001E-2</v>
      </c>
      <c r="G867">
        <v>0.377</v>
      </c>
      <c r="H867">
        <v>0.85599999999999998</v>
      </c>
      <c r="I867">
        <v>0.34</v>
      </c>
      <c r="J867">
        <v>0.436</v>
      </c>
      <c r="K867">
        <v>2.4E-2</v>
      </c>
      <c r="L867">
        <v>0.441</v>
      </c>
      <c r="M867">
        <f t="shared" si="113"/>
        <v>8.3000000000000004E-2</v>
      </c>
      <c r="N867">
        <f t="shared" si="114"/>
        <v>5.6999999999999995E-2</v>
      </c>
      <c r="O867">
        <v>8.2000000000000003E-2</v>
      </c>
    </row>
    <row r="868" spans="1:15">
      <c r="A868" s="1" t="s">
        <v>63</v>
      </c>
      <c r="B868" t="s">
        <v>5</v>
      </c>
      <c r="C868">
        <v>2019</v>
      </c>
      <c r="D868">
        <v>0.63900000000000001</v>
      </c>
      <c r="E868">
        <v>94150</v>
      </c>
      <c r="F868">
        <v>8.900000000000001E-2</v>
      </c>
      <c r="G868">
        <v>0.377</v>
      </c>
      <c r="H868">
        <v>0.85599999999999998</v>
      </c>
      <c r="I868">
        <v>0.34</v>
      </c>
      <c r="J868">
        <v>0.436</v>
      </c>
      <c r="K868">
        <v>2.4E-2</v>
      </c>
      <c r="L868">
        <v>0.441</v>
      </c>
      <c r="M868">
        <f t="shared" si="113"/>
        <v>8.3000000000000004E-2</v>
      </c>
      <c r="N868">
        <f t="shared" si="114"/>
        <v>5.6999999999999995E-2</v>
      </c>
      <c r="O868">
        <v>8.2000000000000003E-2</v>
      </c>
    </row>
    <row r="869" spans="1:15">
      <c r="A869" s="1" t="s">
        <v>63</v>
      </c>
      <c r="B869" t="s">
        <v>7</v>
      </c>
      <c r="C869">
        <v>2019</v>
      </c>
      <c r="D869">
        <v>0.62914999999999999</v>
      </c>
      <c r="E869">
        <v>94150</v>
      </c>
      <c r="F869">
        <v>8.900000000000001E-2</v>
      </c>
      <c r="G869">
        <v>0.377</v>
      </c>
      <c r="H869">
        <v>0.85599999999999998</v>
      </c>
      <c r="I869">
        <v>0.34</v>
      </c>
      <c r="J869">
        <v>0.436</v>
      </c>
      <c r="K869">
        <v>2.4E-2</v>
      </c>
      <c r="L869">
        <v>0.441</v>
      </c>
      <c r="M869">
        <f t="shared" si="113"/>
        <v>8.3000000000000004E-2</v>
      </c>
      <c r="N869">
        <f t="shared" si="114"/>
        <v>5.6999999999999995E-2</v>
      </c>
      <c r="O869">
        <v>8.2000000000000003E-2</v>
      </c>
    </row>
    <row r="870" spans="1:15">
      <c r="A870" s="1" t="s">
        <v>63</v>
      </c>
      <c r="B870" t="s">
        <v>6</v>
      </c>
      <c r="C870">
        <v>2019</v>
      </c>
      <c r="D870">
        <v>0.68323</v>
      </c>
      <c r="E870">
        <v>94150</v>
      </c>
      <c r="F870">
        <v>8.900000000000001E-2</v>
      </c>
      <c r="G870">
        <v>0.377</v>
      </c>
      <c r="H870">
        <v>0.85599999999999998</v>
      </c>
      <c r="I870">
        <v>0.34</v>
      </c>
      <c r="J870">
        <v>0.436</v>
      </c>
      <c r="K870">
        <v>2.4E-2</v>
      </c>
      <c r="L870">
        <v>0.441</v>
      </c>
      <c r="M870">
        <f t="shared" si="113"/>
        <v>8.3000000000000004E-2</v>
      </c>
      <c r="N870">
        <f t="shared" si="114"/>
        <v>5.6999999999999995E-2</v>
      </c>
      <c r="O870">
        <v>8.2000000000000003E-2</v>
      </c>
    </row>
    <row r="871" spans="1:15" s="4" customFormat="1">
      <c r="A871" s="5" t="s">
        <v>64</v>
      </c>
      <c r="B871" s="4" t="s">
        <v>8</v>
      </c>
      <c r="C871" s="4">
        <v>2022</v>
      </c>
      <c r="D871" s="4">
        <v>0.41589999999999999</v>
      </c>
      <c r="E871" s="4">
        <v>78386</v>
      </c>
      <c r="F871" s="4">
        <v>0.14800000000000002</v>
      </c>
      <c r="G871" s="4">
        <v>0.36099999999999999</v>
      </c>
      <c r="H871" s="4">
        <v>0.876</v>
      </c>
      <c r="I871" s="4">
        <v>0.43099999999999999</v>
      </c>
      <c r="J871" s="4">
        <v>0.44600000000000001</v>
      </c>
      <c r="K871" s="4">
        <v>3.2000000000000001E-2</v>
      </c>
      <c r="L871" s="4">
        <v>0.32600000000000001</v>
      </c>
      <c r="M871" s="4">
        <f>0.152+0.006</f>
        <v>0.158</v>
      </c>
      <c r="N871" s="4">
        <f>0.018+0.061</f>
        <v>7.9000000000000001E-2</v>
      </c>
      <c r="O871" s="4">
        <v>5.8999999999999997E-2</v>
      </c>
    </row>
    <row r="872" spans="1:15" s="4" customFormat="1">
      <c r="A872" s="5" t="s">
        <v>64</v>
      </c>
      <c r="B872" s="4" t="s">
        <v>3</v>
      </c>
      <c r="C872" s="4">
        <v>2022</v>
      </c>
      <c r="D872" s="4">
        <v>0.22409999999999999</v>
      </c>
      <c r="E872" s="4">
        <v>78386</v>
      </c>
      <c r="F872" s="4">
        <v>0.14800000000000002</v>
      </c>
      <c r="G872" s="4">
        <v>0.36099999999999999</v>
      </c>
      <c r="H872" s="4">
        <v>0.876</v>
      </c>
      <c r="I872" s="4">
        <v>0.43099999999999999</v>
      </c>
      <c r="J872" s="4">
        <v>0.44600000000000001</v>
      </c>
      <c r="K872" s="4">
        <v>3.2000000000000001E-2</v>
      </c>
      <c r="L872" s="4">
        <v>0.32600000000000001</v>
      </c>
      <c r="M872" s="4">
        <f t="shared" ref="M872:M888" si="115">0.152+0.006</f>
        <v>0.158</v>
      </c>
      <c r="N872" s="4">
        <f t="shared" ref="N872:N888" si="116">0.018+0.061</f>
        <v>7.9000000000000001E-2</v>
      </c>
      <c r="O872" s="4">
        <v>5.8999999999999997E-2</v>
      </c>
    </row>
    <row r="873" spans="1:15" s="4" customFormat="1">
      <c r="A873" s="5" t="s">
        <v>64</v>
      </c>
      <c r="B873" s="4" t="s">
        <v>4</v>
      </c>
      <c r="C873" s="4">
        <v>2022</v>
      </c>
      <c r="D873" s="4">
        <v>0.27979999999999999</v>
      </c>
      <c r="E873" s="4">
        <v>78386</v>
      </c>
      <c r="F873" s="4">
        <v>0.14800000000000002</v>
      </c>
      <c r="G873" s="4">
        <v>0.36099999999999999</v>
      </c>
      <c r="H873" s="4">
        <v>0.876</v>
      </c>
      <c r="I873" s="4">
        <v>0.43099999999999999</v>
      </c>
      <c r="J873" s="4">
        <v>0.44600000000000001</v>
      </c>
      <c r="K873" s="4">
        <v>3.2000000000000001E-2</v>
      </c>
      <c r="L873" s="4">
        <v>0.32600000000000001</v>
      </c>
      <c r="M873" s="4">
        <f t="shared" si="115"/>
        <v>0.158</v>
      </c>
      <c r="N873" s="4">
        <f t="shared" si="116"/>
        <v>7.9000000000000001E-2</v>
      </c>
      <c r="O873" s="4">
        <v>5.8999999999999997E-2</v>
      </c>
    </row>
    <row r="874" spans="1:15" s="4" customFormat="1">
      <c r="A874" s="5" t="s">
        <v>64</v>
      </c>
      <c r="B874" s="4" t="s">
        <v>5</v>
      </c>
      <c r="C874" s="4">
        <v>2022</v>
      </c>
      <c r="D874" s="4">
        <v>0.55049999999999999</v>
      </c>
      <c r="E874" s="4">
        <v>78386</v>
      </c>
      <c r="F874" s="4">
        <v>0.14800000000000002</v>
      </c>
      <c r="G874" s="4">
        <v>0.36099999999999999</v>
      </c>
      <c r="H874" s="4">
        <v>0.876</v>
      </c>
      <c r="I874" s="4">
        <v>0.43099999999999999</v>
      </c>
      <c r="J874" s="4">
        <v>0.44600000000000001</v>
      </c>
      <c r="K874" s="4">
        <v>3.2000000000000001E-2</v>
      </c>
      <c r="L874" s="4">
        <v>0.32600000000000001</v>
      </c>
      <c r="M874" s="4">
        <f t="shared" si="115"/>
        <v>0.158</v>
      </c>
      <c r="N874" s="4">
        <f t="shared" si="116"/>
        <v>7.9000000000000001E-2</v>
      </c>
      <c r="O874" s="4">
        <v>5.8999999999999997E-2</v>
      </c>
    </row>
    <row r="875" spans="1:15" s="4" customFormat="1">
      <c r="A875" s="5" t="s">
        <v>64</v>
      </c>
      <c r="B875" s="4" t="s">
        <v>6</v>
      </c>
      <c r="C875" s="4">
        <v>2022</v>
      </c>
      <c r="D875" s="4">
        <v>0.52215</v>
      </c>
      <c r="E875" s="4">
        <v>78386</v>
      </c>
      <c r="F875" s="4">
        <v>0.14800000000000002</v>
      </c>
      <c r="G875" s="4">
        <v>0.36099999999999999</v>
      </c>
      <c r="H875" s="4">
        <v>0.876</v>
      </c>
      <c r="I875" s="4">
        <v>0.43099999999999999</v>
      </c>
      <c r="J875" s="4">
        <v>0.44600000000000001</v>
      </c>
      <c r="K875" s="4">
        <v>3.2000000000000001E-2</v>
      </c>
      <c r="L875" s="4">
        <v>0.32600000000000001</v>
      </c>
      <c r="M875" s="4">
        <f t="shared" si="115"/>
        <v>0.158</v>
      </c>
      <c r="N875" s="4">
        <f t="shared" si="116"/>
        <v>7.9000000000000001E-2</v>
      </c>
      <c r="O875" s="4">
        <v>5.8999999999999997E-2</v>
      </c>
    </row>
    <row r="876" spans="1:15" s="4" customFormat="1">
      <c r="A876" s="5" t="s">
        <v>64</v>
      </c>
      <c r="B876" s="4" t="s">
        <v>7</v>
      </c>
      <c r="C876" s="4">
        <v>2022</v>
      </c>
      <c r="D876" s="4">
        <v>0.41184999999999999</v>
      </c>
      <c r="E876" s="4">
        <v>78386</v>
      </c>
      <c r="F876" s="4">
        <v>0.14800000000000002</v>
      </c>
      <c r="G876" s="4">
        <v>0.36099999999999999</v>
      </c>
      <c r="H876" s="4">
        <v>0.876</v>
      </c>
      <c r="I876" s="4">
        <v>0.43099999999999999</v>
      </c>
      <c r="J876" s="4">
        <v>0.44600000000000001</v>
      </c>
      <c r="K876" s="4">
        <v>3.2000000000000001E-2</v>
      </c>
      <c r="L876" s="4">
        <v>0.32600000000000001</v>
      </c>
      <c r="M876" s="4">
        <f t="shared" si="115"/>
        <v>0.158</v>
      </c>
      <c r="N876" s="4">
        <f t="shared" si="116"/>
        <v>7.9000000000000001E-2</v>
      </c>
      <c r="O876" s="4">
        <v>5.8999999999999997E-2</v>
      </c>
    </row>
    <row r="877" spans="1:15" s="4" customFormat="1">
      <c r="A877" s="5" t="s">
        <v>64</v>
      </c>
      <c r="B877" s="4" t="s">
        <v>6</v>
      </c>
      <c r="C877" s="4">
        <v>2018</v>
      </c>
      <c r="D877" s="4">
        <v>0.60972999999999999</v>
      </c>
      <c r="E877" s="4">
        <v>78386</v>
      </c>
      <c r="F877" s="4">
        <v>0.14800000000000002</v>
      </c>
      <c r="G877" s="4">
        <v>0.36099999999999999</v>
      </c>
      <c r="H877" s="4">
        <v>0.876</v>
      </c>
      <c r="I877" s="4">
        <v>0.43099999999999999</v>
      </c>
      <c r="J877" s="4">
        <v>0.44600000000000001</v>
      </c>
      <c r="K877" s="4">
        <v>3.2000000000000001E-2</v>
      </c>
      <c r="L877" s="4">
        <v>0.32600000000000001</v>
      </c>
      <c r="M877" s="4">
        <f t="shared" si="115"/>
        <v>0.158</v>
      </c>
      <c r="N877" s="4">
        <f t="shared" si="116"/>
        <v>7.9000000000000001E-2</v>
      </c>
      <c r="O877" s="4">
        <v>5.8999999999999997E-2</v>
      </c>
    </row>
    <row r="878" spans="1:15" s="4" customFormat="1">
      <c r="A878" s="5" t="s">
        <v>64</v>
      </c>
      <c r="B878" s="4" t="s">
        <v>7</v>
      </c>
      <c r="C878" s="4">
        <v>2018</v>
      </c>
      <c r="D878" s="4">
        <v>0.66990000000000005</v>
      </c>
      <c r="E878" s="4">
        <v>78386</v>
      </c>
      <c r="F878" s="4">
        <v>0.14800000000000002</v>
      </c>
      <c r="G878" s="4">
        <v>0.36099999999999999</v>
      </c>
      <c r="H878" s="4">
        <v>0.876</v>
      </c>
      <c r="I878" s="4">
        <v>0.43099999999999999</v>
      </c>
      <c r="J878" s="4">
        <v>0.44600000000000001</v>
      </c>
      <c r="K878" s="4">
        <v>3.2000000000000001E-2</v>
      </c>
      <c r="L878" s="4">
        <v>0.32600000000000001</v>
      </c>
      <c r="M878" s="4">
        <f t="shared" si="115"/>
        <v>0.158</v>
      </c>
      <c r="N878" s="4">
        <f t="shared" si="116"/>
        <v>7.9000000000000001E-2</v>
      </c>
      <c r="O878" s="4">
        <v>5.8999999999999997E-2</v>
      </c>
    </row>
    <row r="879" spans="1:15" s="4" customFormat="1">
      <c r="A879" s="5" t="s">
        <v>64</v>
      </c>
      <c r="B879" s="4" t="s">
        <v>3</v>
      </c>
      <c r="C879" s="4">
        <v>2018</v>
      </c>
      <c r="D879" s="4">
        <v>0.27589999999999998</v>
      </c>
      <c r="E879" s="4">
        <v>78386</v>
      </c>
      <c r="F879" s="4">
        <v>0.14800000000000002</v>
      </c>
      <c r="G879" s="4">
        <v>0.36099999999999999</v>
      </c>
      <c r="H879" s="4">
        <v>0.876</v>
      </c>
      <c r="I879" s="4">
        <v>0.43099999999999999</v>
      </c>
      <c r="J879" s="4">
        <v>0.44600000000000001</v>
      </c>
      <c r="K879" s="4">
        <v>3.2000000000000001E-2</v>
      </c>
      <c r="L879" s="4">
        <v>0.32600000000000001</v>
      </c>
      <c r="M879" s="4">
        <f t="shared" si="115"/>
        <v>0.158</v>
      </c>
      <c r="N879" s="4">
        <f t="shared" si="116"/>
        <v>7.9000000000000001E-2</v>
      </c>
      <c r="O879" s="4">
        <v>5.8999999999999997E-2</v>
      </c>
    </row>
    <row r="880" spans="1:15" s="4" customFormat="1">
      <c r="A880" s="5" t="s">
        <v>64</v>
      </c>
      <c r="B880" s="4" t="s">
        <v>4</v>
      </c>
      <c r="C880" s="4">
        <v>2018</v>
      </c>
      <c r="D880" s="4">
        <v>0.3256</v>
      </c>
      <c r="E880" s="4">
        <v>78386</v>
      </c>
      <c r="F880" s="4">
        <v>0.14800000000000002</v>
      </c>
      <c r="G880" s="4">
        <v>0.36099999999999999</v>
      </c>
      <c r="H880" s="4">
        <v>0.876</v>
      </c>
      <c r="I880" s="4">
        <v>0.43099999999999999</v>
      </c>
      <c r="J880" s="4">
        <v>0.44600000000000001</v>
      </c>
      <c r="K880" s="4">
        <v>3.2000000000000001E-2</v>
      </c>
      <c r="L880" s="4">
        <v>0.32600000000000001</v>
      </c>
      <c r="M880" s="4">
        <f t="shared" si="115"/>
        <v>0.158</v>
      </c>
      <c r="N880" s="4">
        <f t="shared" si="116"/>
        <v>7.9000000000000001E-2</v>
      </c>
      <c r="O880" s="4">
        <v>5.8999999999999997E-2</v>
      </c>
    </row>
    <row r="881" spans="1:15" s="4" customFormat="1">
      <c r="A881" s="5" t="s">
        <v>64</v>
      </c>
      <c r="B881" s="4" t="s">
        <v>5</v>
      </c>
      <c r="C881" s="4">
        <v>2018</v>
      </c>
      <c r="D881" s="4">
        <v>0.63570000000000004</v>
      </c>
      <c r="E881" s="4">
        <v>78386</v>
      </c>
      <c r="F881" s="4">
        <v>0.14800000000000002</v>
      </c>
      <c r="G881" s="4">
        <v>0.36099999999999999</v>
      </c>
      <c r="H881" s="4">
        <v>0.876</v>
      </c>
      <c r="I881" s="4">
        <v>0.43099999999999999</v>
      </c>
      <c r="J881" s="4">
        <v>0.44600000000000001</v>
      </c>
      <c r="K881" s="4">
        <v>3.2000000000000001E-2</v>
      </c>
      <c r="L881" s="4">
        <v>0.32600000000000001</v>
      </c>
      <c r="M881" s="4">
        <f t="shared" si="115"/>
        <v>0.158</v>
      </c>
      <c r="N881" s="4">
        <f t="shared" si="116"/>
        <v>7.9000000000000001E-2</v>
      </c>
      <c r="O881" s="4">
        <v>5.8999999999999997E-2</v>
      </c>
    </row>
    <row r="882" spans="1:15" s="4" customFormat="1">
      <c r="A882" s="5" t="s">
        <v>64</v>
      </c>
      <c r="B882" s="4" t="s">
        <v>8</v>
      </c>
      <c r="C882" s="4">
        <v>2018</v>
      </c>
      <c r="D882" s="4">
        <v>0.48409999999999997</v>
      </c>
      <c r="E882" s="4">
        <v>78386</v>
      </c>
      <c r="F882" s="4">
        <v>0.14800000000000002</v>
      </c>
      <c r="G882" s="4">
        <v>0.36099999999999999</v>
      </c>
      <c r="H882" s="4">
        <v>0.876</v>
      </c>
      <c r="I882" s="4">
        <v>0.43099999999999999</v>
      </c>
      <c r="J882" s="4">
        <v>0.44600000000000001</v>
      </c>
      <c r="K882" s="4">
        <v>3.2000000000000001E-2</v>
      </c>
      <c r="L882" s="4">
        <v>0.32600000000000001</v>
      </c>
      <c r="M882" s="4">
        <f t="shared" si="115"/>
        <v>0.158</v>
      </c>
      <c r="N882" s="4">
        <f t="shared" si="116"/>
        <v>7.9000000000000001E-2</v>
      </c>
      <c r="O882" s="4">
        <v>5.8999999999999997E-2</v>
      </c>
    </row>
    <row r="883" spans="1:15" s="4" customFormat="1">
      <c r="A883" s="5" t="s">
        <v>64</v>
      </c>
      <c r="B883" s="4" t="s">
        <v>8</v>
      </c>
      <c r="C883" s="4">
        <v>2019</v>
      </c>
      <c r="D883" s="4">
        <v>0.48089999999999999</v>
      </c>
      <c r="E883" s="4">
        <v>78386</v>
      </c>
      <c r="F883" s="4">
        <v>0.14800000000000002</v>
      </c>
      <c r="G883" s="4">
        <v>0.36099999999999999</v>
      </c>
      <c r="H883" s="4">
        <v>0.876</v>
      </c>
      <c r="I883" s="4">
        <v>0.43099999999999999</v>
      </c>
      <c r="J883" s="4">
        <v>0.44600000000000001</v>
      </c>
      <c r="K883" s="4">
        <v>3.2000000000000001E-2</v>
      </c>
      <c r="L883" s="4">
        <v>0.32600000000000001</v>
      </c>
      <c r="M883" s="4">
        <f t="shared" si="115"/>
        <v>0.158</v>
      </c>
      <c r="N883" s="4">
        <f t="shared" si="116"/>
        <v>7.9000000000000001E-2</v>
      </c>
      <c r="O883" s="4">
        <v>5.8999999999999997E-2</v>
      </c>
    </row>
    <row r="884" spans="1:15" s="4" customFormat="1">
      <c r="A884" s="5" t="s">
        <v>64</v>
      </c>
      <c r="B884" s="4" t="s">
        <v>3</v>
      </c>
      <c r="C884" s="4">
        <v>2019</v>
      </c>
      <c r="D884" s="4">
        <v>0.42859999999999998</v>
      </c>
      <c r="E884" s="4">
        <v>78386</v>
      </c>
      <c r="F884" s="4">
        <v>0.14800000000000002</v>
      </c>
      <c r="G884" s="4">
        <v>0.36099999999999999</v>
      </c>
      <c r="H884" s="4">
        <v>0.876</v>
      </c>
      <c r="I884" s="4">
        <v>0.43099999999999999</v>
      </c>
      <c r="J884" s="4">
        <v>0.44600000000000001</v>
      </c>
      <c r="K884" s="4">
        <v>3.2000000000000001E-2</v>
      </c>
      <c r="L884" s="4">
        <v>0.32600000000000001</v>
      </c>
      <c r="M884" s="4">
        <f t="shared" si="115"/>
        <v>0.158</v>
      </c>
      <c r="N884" s="4">
        <f t="shared" si="116"/>
        <v>7.9000000000000001E-2</v>
      </c>
      <c r="O884" s="4">
        <v>5.8999999999999997E-2</v>
      </c>
    </row>
    <row r="885" spans="1:15" s="4" customFormat="1">
      <c r="A885" s="5" t="s">
        <v>64</v>
      </c>
      <c r="B885" s="4" t="s">
        <v>4</v>
      </c>
      <c r="C885" s="4">
        <v>2019</v>
      </c>
      <c r="D885" s="4">
        <v>0.34310000000000002</v>
      </c>
      <c r="E885" s="4">
        <v>78386</v>
      </c>
      <c r="F885" s="4">
        <v>0.14800000000000002</v>
      </c>
      <c r="G885" s="4">
        <v>0.36099999999999999</v>
      </c>
      <c r="H885" s="4">
        <v>0.876</v>
      </c>
      <c r="I885" s="4">
        <v>0.43099999999999999</v>
      </c>
      <c r="J885" s="4">
        <v>0.44600000000000001</v>
      </c>
      <c r="K885" s="4">
        <v>3.2000000000000001E-2</v>
      </c>
      <c r="L885" s="4">
        <v>0.32600000000000001</v>
      </c>
      <c r="M885" s="4">
        <f t="shared" si="115"/>
        <v>0.158</v>
      </c>
      <c r="N885" s="4">
        <f t="shared" si="116"/>
        <v>7.9000000000000001E-2</v>
      </c>
      <c r="O885" s="4">
        <v>5.8999999999999997E-2</v>
      </c>
    </row>
    <row r="886" spans="1:15" s="4" customFormat="1">
      <c r="A886" s="5" t="s">
        <v>64</v>
      </c>
      <c r="B886" s="4" t="s">
        <v>5</v>
      </c>
      <c r="C886" s="4">
        <v>2019</v>
      </c>
      <c r="D886" s="4">
        <v>0.62970000000000004</v>
      </c>
      <c r="E886" s="4">
        <v>78386</v>
      </c>
      <c r="F886" s="4">
        <v>0.14800000000000002</v>
      </c>
      <c r="G886" s="4">
        <v>0.36099999999999999</v>
      </c>
      <c r="H886" s="4">
        <v>0.876</v>
      </c>
      <c r="I886" s="4">
        <v>0.43099999999999999</v>
      </c>
      <c r="J886" s="4">
        <v>0.44600000000000001</v>
      </c>
      <c r="K886" s="4">
        <v>3.2000000000000001E-2</v>
      </c>
      <c r="L886" s="4">
        <v>0.32600000000000001</v>
      </c>
      <c r="M886" s="4">
        <f t="shared" si="115"/>
        <v>0.158</v>
      </c>
      <c r="N886" s="4">
        <f t="shared" si="116"/>
        <v>7.9000000000000001E-2</v>
      </c>
      <c r="O886" s="4">
        <v>5.8999999999999997E-2</v>
      </c>
    </row>
    <row r="887" spans="1:15" s="4" customFormat="1">
      <c r="A887" s="5" t="s">
        <v>64</v>
      </c>
      <c r="B887" s="4" t="s">
        <v>7</v>
      </c>
      <c r="C887" s="4">
        <v>2019</v>
      </c>
      <c r="D887" s="4">
        <v>0.56669999999999998</v>
      </c>
      <c r="E887" s="4">
        <v>78386</v>
      </c>
      <c r="F887" s="4">
        <v>0.14800000000000002</v>
      </c>
      <c r="G887" s="4">
        <v>0.36099999999999999</v>
      </c>
      <c r="H887" s="4">
        <v>0.876</v>
      </c>
      <c r="I887" s="4">
        <v>0.43099999999999999</v>
      </c>
      <c r="J887" s="4">
        <v>0.44600000000000001</v>
      </c>
      <c r="K887" s="4">
        <v>3.2000000000000001E-2</v>
      </c>
      <c r="L887" s="4">
        <v>0.32600000000000001</v>
      </c>
      <c r="M887" s="4">
        <f t="shared" si="115"/>
        <v>0.158</v>
      </c>
      <c r="N887" s="4">
        <f t="shared" si="116"/>
        <v>7.9000000000000001E-2</v>
      </c>
      <c r="O887" s="4">
        <v>5.8999999999999997E-2</v>
      </c>
    </row>
    <row r="888" spans="1:15" s="4" customFormat="1">
      <c r="A888" s="5" t="s">
        <v>64</v>
      </c>
      <c r="B888" s="4" t="s">
        <v>6</v>
      </c>
      <c r="C888" s="4">
        <v>2019</v>
      </c>
      <c r="D888" s="4">
        <v>0.57140000000000002</v>
      </c>
      <c r="E888" s="4">
        <v>78386</v>
      </c>
      <c r="F888" s="4">
        <v>0.14800000000000002</v>
      </c>
      <c r="G888" s="4">
        <v>0.36099999999999999</v>
      </c>
      <c r="H888" s="4">
        <v>0.876</v>
      </c>
      <c r="I888" s="4">
        <v>0.43099999999999999</v>
      </c>
      <c r="J888" s="4">
        <v>0.44600000000000001</v>
      </c>
      <c r="K888" s="4">
        <v>3.2000000000000001E-2</v>
      </c>
      <c r="L888" s="4">
        <v>0.32600000000000001</v>
      </c>
      <c r="M888" s="4">
        <f t="shared" si="115"/>
        <v>0.158</v>
      </c>
      <c r="N888" s="4">
        <f t="shared" si="116"/>
        <v>7.9000000000000001E-2</v>
      </c>
      <c r="O888" s="4">
        <v>5.8999999999999997E-2</v>
      </c>
    </row>
    <row r="889" spans="1:15">
      <c r="A889" s="1" t="s">
        <v>65</v>
      </c>
      <c r="B889" t="s">
        <v>8</v>
      </c>
      <c r="C889">
        <v>2022</v>
      </c>
      <c r="D889">
        <v>0.36170000000000002</v>
      </c>
      <c r="E889">
        <v>62666</v>
      </c>
      <c r="F889">
        <v>0.156</v>
      </c>
      <c r="G889">
        <v>0.26400000000000001</v>
      </c>
      <c r="H889">
        <v>0.81200000000000006</v>
      </c>
      <c r="I889">
        <v>0.17699999999999999</v>
      </c>
      <c r="J889">
        <v>0.51700000000000002</v>
      </c>
      <c r="K889">
        <v>4.8000000000000001E-2</v>
      </c>
      <c r="L889">
        <v>0.30499999999999999</v>
      </c>
      <c r="M889">
        <f>0.078+0.006</f>
        <v>8.4000000000000005E-2</v>
      </c>
      <c r="N889">
        <f>0.03+0.067</f>
        <v>9.7000000000000003E-2</v>
      </c>
      <c r="O889">
        <v>8.3000000000000004E-2</v>
      </c>
    </row>
    <row r="890" spans="1:15">
      <c r="A890" s="1" t="s">
        <v>65</v>
      </c>
      <c r="B890" t="s">
        <v>3</v>
      </c>
      <c r="C890">
        <v>2022</v>
      </c>
      <c r="D890">
        <v>0.26090000000000002</v>
      </c>
      <c r="E890">
        <v>62666</v>
      </c>
      <c r="F890">
        <v>0.156</v>
      </c>
      <c r="G890">
        <v>0.26400000000000001</v>
      </c>
      <c r="H890">
        <v>0.81200000000000006</v>
      </c>
      <c r="I890">
        <v>0.17699999999999999</v>
      </c>
      <c r="J890">
        <v>0.51700000000000002</v>
      </c>
      <c r="K890">
        <v>4.8000000000000001E-2</v>
      </c>
      <c r="L890">
        <v>0.30499999999999999</v>
      </c>
      <c r="M890">
        <f t="shared" ref="M890:M906" si="117">0.078+0.006</f>
        <v>8.4000000000000005E-2</v>
      </c>
      <c r="N890">
        <f t="shared" ref="N890:N906" si="118">0.03+0.067</f>
        <v>9.7000000000000003E-2</v>
      </c>
      <c r="O890">
        <v>8.3000000000000004E-2</v>
      </c>
    </row>
    <row r="891" spans="1:15">
      <c r="A891" s="1" t="s">
        <v>65</v>
      </c>
      <c r="B891" t="s">
        <v>4</v>
      </c>
      <c r="C891">
        <v>2022</v>
      </c>
      <c r="D891">
        <v>0.30909999999999999</v>
      </c>
      <c r="E891">
        <v>62666</v>
      </c>
      <c r="F891">
        <v>0.156</v>
      </c>
      <c r="G891">
        <v>0.26400000000000001</v>
      </c>
      <c r="H891">
        <v>0.81200000000000006</v>
      </c>
      <c r="I891">
        <v>0.17699999999999999</v>
      </c>
      <c r="J891">
        <v>0.51700000000000002</v>
      </c>
      <c r="K891">
        <v>4.8000000000000001E-2</v>
      </c>
      <c r="L891">
        <v>0.30499999999999999</v>
      </c>
      <c r="M891">
        <f t="shared" si="117"/>
        <v>8.4000000000000005E-2</v>
      </c>
      <c r="N891">
        <f t="shared" si="118"/>
        <v>9.7000000000000003E-2</v>
      </c>
      <c r="O891">
        <v>8.3000000000000004E-2</v>
      </c>
    </row>
    <row r="892" spans="1:15">
      <c r="A892" s="1" t="s">
        <v>65</v>
      </c>
      <c r="B892" t="s">
        <v>5</v>
      </c>
      <c r="C892">
        <v>2022</v>
      </c>
      <c r="D892">
        <v>0.40229999999999999</v>
      </c>
      <c r="E892">
        <v>62666</v>
      </c>
      <c r="F892">
        <v>0.156</v>
      </c>
      <c r="G892">
        <v>0.26400000000000001</v>
      </c>
      <c r="H892">
        <v>0.81200000000000006</v>
      </c>
      <c r="I892">
        <v>0.17699999999999999</v>
      </c>
      <c r="J892">
        <v>0.51700000000000002</v>
      </c>
      <c r="K892">
        <v>4.8000000000000001E-2</v>
      </c>
      <c r="L892">
        <v>0.30499999999999999</v>
      </c>
      <c r="M892">
        <f t="shared" si="117"/>
        <v>8.4000000000000005E-2</v>
      </c>
      <c r="N892">
        <f t="shared" si="118"/>
        <v>9.7000000000000003E-2</v>
      </c>
      <c r="O892">
        <v>8.3000000000000004E-2</v>
      </c>
    </row>
    <row r="893" spans="1:15">
      <c r="A893" s="1" t="s">
        <v>65</v>
      </c>
      <c r="B893" t="s">
        <v>6</v>
      </c>
      <c r="C893">
        <v>2022</v>
      </c>
      <c r="D893">
        <v>0.33750000000000002</v>
      </c>
      <c r="E893">
        <v>62666</v>
      </c>
      <c r="F893">
        <v>0.156</v>
      </c>
      <c r="G893">
        <v>0.26400000000000001</v>
      </c>
      <c r="H893">
        <v>0.81200000000000006</v>
      </c>
      <c r="I893">
        <v>0.17699999999999999</v>
      </c>
      <c r="J893">
        <v>0.51700000000000002</v>
      </c>
      <c r="K893">
        <v>4.8000000000000001E-2</v>
      </c>
      <c r="L893">
        <v>0.30499999999999999</v>
      </c>
      <c r="M893">
        <f t="shared" si="117"/>
        <v>8.4000000000000005E-2</v>
      </c>
      <c r="N893">
        <f t="shared" si="118"/>
        <v>9.7000000000000003E-2</v>
      </c>
      <c r="O893">
        <v>8.3000000000000004E-2</v>
      </c>
    </row>
    <row r="894" spans="1:15">
      <c r="A894" s="1" t="s">
        <v>65</v>
      </c>
      <c r="B894" t="s">
        <v>7</v>
      </c>
      <c r="C894">
        <v>2022</v>
      </c>
      <c r="D894">
        <v>0.40600000000000003</v>
      </c>
      <c r="E894">
        <v>62666</v>
      </c>
      <c r="F894">
        <v>0.156</v>
      </c>
      <c r="G894">
        <v>0.26400000000000001</v>
      </c>
      <c r="H894">
        <v>0.81200000000000006</v>
      </c>
      <c r="I894">
        <v>0.17699999999999999</v>
      </c>
      <c r="J894">
        <v>0.51700000000000002</v>
      </c>
      <c r="K894">
        <v>4.8000000000000001E-2</v>
      </c>
      <c r="L894">
        <v>0.30499999999999999</v>
      </c>
      <c r="M894">
        <f t="shared" si="117"/>
        <v>8.4000000000000005E-2</v>
      </c>
      <c r="N894">
        <f t="shared" si="118"/>
        <v>9.7000000000000003E-2</v>
      </c>
      <c r="O894">
        <v>8.3000000000000004E-2</v>
      </c>
    </row>
    <row r="895" spans="1:15">
      <c r="A895" s="1" t="s">
        <v>65</v>
      </c>
      <c r="B895" t="s">
        <v>6</v>
      </c>
      <c r="C895">
        <v>2018</v>
      </c>
      <c r="D895">
        <v>0.375</v>
      </c>
      <c r="E895">
        <v>62666</v>
      </c>
      <c r="F895">
        <v>0.156</v>
      </c>
      <c r="G895">
        <v>0.26400000000000001</v>
      </c>
      <c r="H895">
        <v>0.81200000000000006</v>
      </c>
      <c r="I895">
        <v>0.17699999999999999</v>
      </c>
      <c r="J895">
        <v>0.51700000000000002</v>
      </c>
      <c r="K895">
        <v>4.8000000000000001E-2</v>
      </c>
      <c r="L895">
        <v>0.30499999999999999</v>
      </c>
      <c r="M895">
        <f t="shared" si="117"/>
        <v>8.4000000000000005E-2</v>
      </c>
      <c r="N895">
        <f t="shared" si="118"/>
        <v>9.7000000000000003E-2</v>
      </c>
      <c r="O895">
        <v>8.3000000000000004E-2</v>
      </c>
    </row>
    <row r="896" spans="1:15">
      <c r="A896" s="1" t="s">
        <v>65</v>
      </c>
      <c r="B896" t="s">
        <v>7</v>
      </c>
      <c r="C896">
        <v>2018</v>
      </c>
      <c r="D896">
        <v>0.36220000000000002</v>
      </c>
      <c r="E896">
        <v>62666</v>
      </c>
      <c r="F896">
        <v>0.156</v>
      </c>
      <c r="G896">
        <v>0.26400000000000001</v>
      </c>
      <c r="H896">
        <v>0.81200000000000006</v>
      </c>
      <c r="I896">
        <v>0.17699999999999999</v>
      </c>
      <c r="J896">
        <v>0.51700000000000002</v>
      </c>
      <c r="K896">
        <v>4.8000000000000001E-2</v>
      </c>
      <c r="L896">
        <v>0.30499999999999999</v>
      </c>
      <c r="M896">
        <f t="shared" si="117"/>
        <v>8.4000000000000005E-2</v>
      </c>
      <c r="N896">
        <f t="shared" si="118"/>
        <v>9.7000000000000003E-2</v>
      </c>
      <c r="O896">
        <v>8.3000000000000004E-2</v>
      </c>
    </row>
    <row r="897" spans="1:15">
      <c r="A897" s="1" t="s">
        <v>65</v>
      </c>
      <c r="B897" t="s">
        <v>3</v>
      </c>
      <c r="C897">
        <v>2018</v>
      </c>
      <c r="D897">
        <v>0.3871</v>
      </c>
      <c r="E897">
        <v>62666</v>
      </c>
      <c r="F897">
        <v>0.156</v>
      </c>
      <c r="G897">
        <v>0.26400000000000001</v>
      </c>
      <c r="H897">
        <v>0.81200000000000006</v>
      </c>
      <c r="I897">
        <v>0.17699999999999999</v>
      </c>
      <c r="J897">
        <v>0.51700000000000002</v>
      </c>
      <c r="K897">
        <v>4.8000000000000001E-2</v>
      </c>
      <c r="L897">
        <v>0.30499999999999999</v>
      </c>
      <c r="M897">
        <f t="shared" si="117"/>
        <v>8.4000000000000005E-2</v>
      </c>
      <c r="N897">
        <f t="shared" si="118"/>
        <v>9.7000000000000003E-2</v>
      </c>
      <c r="O897">
        <v>8.3000000000000004E-2</v>
      </c>
    </row>
    <row r="898" spans="1:15">
      <c r="A898" s="1" t="s">
        <v>65</v>
      </c>
      <c r="B898" t="s">
        <v>4</v>
      </c>
      <c r="C898">
        <v>2018</v>
      </c>
      <c r="D898">
        <v>0.316</v>
      </c>
      <c r="E898">
        <v>62666</v>
      </c>
      <c r="F898">
        <v>0.156</v>
      </c>
      <c r="G898">
        <v>0.26400000000000001</v>
      </c>
      <c r="H898">
        <v>0.81200000000000006</v>
      </c>
      <c r="I898">
        <v>0.17699999999999999</v>
      </c>
      <c r="J898">
        <v>0.51700000000000002</v>
      </c>
      <c r="K898">
        <v>4.8000000000000001E-2</v>
      </c>
      <c r="L898">
        <v>0.30499999999999999</v>
      </c>
      <c r="M898">
        <f t="shared" si="117"/>
        <v>8.4000000000000005E-2</v>
      </c>
      <c r="N898">
        <f t="shared" si="118"/>
        <v>9.7000000000000003E-2</v>
      </c>
      <c r="O898">
        <v>8.3000000000000004E-2</v>
      </c>
    </row>
    <row r="899" spans="1:15">
      <c r="A899" s="1" t="s">
        <v>65</v>
      </c>
      <c r="B899" t="s">
        <v>5</v>
      </c>
      <c r="C899">
        <v>2018</v>
      </c>
      <c r="D899">
        <v>0.47689999999999999</v>
      </c>
      <c r="E899">
        <v>62666</v>
      </c>
      <c r="F899">
        <v>0.156</v>
      </c>
      <c r="G899">
        <v>0.26400000000000001</v>
      </c>
      <c r="H899">
        <v>0.81200000000000006</v>
      </c>
      <c r="I899">
        <v>0.17699999999999999</v>
      </c>
      <c r="J899">
        <v>0.51700000000000002</v>
      </c>
      <c r="K899">
        <v>4.8000000000000001E-2</v>
      </c>
      <c r="L899">
        <v>0.30499999999999999</v>
      </c>
      <c r="M899">
        <f t="shared" si="117"/>
        <v>8.4000000000000005E-2</v>
      </c>
      <c r="N899">
        <f t="shared" si="118"/>
        <v>9.7000000000000003E-2</v>
      </c>
      <c r="O899">
        <v>8.3000000000000004E-2</v>
      </c>
    </row>
    <row r="900" spans="1:15">
      <c r="A900" s="1" t="s">
        <v>65</v>
      </c>
      <c r="B900" t="s">
        <v>8</v>
      </c>
      <c r="C900">
        <v>2018</v>
      </c>
      <c r="D900">
        <v>0.40079999999999999</v>
      </c>
      <c r="E900">
        <v>62666</v>
      </c>
      <c r="F900">
        <v>0.156</v>
      </c>
      <c r="G900">
        <v>0.26400000000000001</v>
      </c>
      <c r="H900">
        <v>0.81200000000000006</v>
      </c>
      <c r="I900">
        <v>0.17699999999999999</v>
      </c>
      <c r="J900">
        <v>0.51700000000000002</v>
      </c>
      <c r="K900">
        <v>4.8000000000000001E-2</v>
      </c>
      <c r="L900">
        <v>0.30499999999999999</v>
      </c>
      <c r="M900">
        <f t="shared" si="117"/>
        <v>8.4000000000000005E-2</v>
      </c>
      <c r="N900">
        <f t="shared" si="118"/>
        <v>9.7000000000000003E-2</v>
      </c>
      <c r="O900">
        <v>8.3000000000000004E-2</v>
      </c>
    </row>
    <row r="901" spans="1:15">
      <c r="A901" s="1" t="s">
        <v>65</v>
      </c>
      <c r="B901" t="s">
        <v>8</v>
      </c>
      <c r="C901">
        <v>2019</v>
      </c>
      <c r="D901">
        <v>0.40460000000000002</v>
      </c>
      <c r="E901">
        <v>62666</v>
      </c>
      <c r="F901">
        <v>0.156</v>
      </c>
      <c r="G901">
        <v>0.26400000000000001</v>
      </c>
      <c r="H901">
        <v>0.81200000000000006</v>
      </c>
      <c r="I901">
        <v>0.17699999999999999</v>
      </c>
      <c r="J901">
        <v>0.51700000000000002</v>
      </c>
      <c r="K901">
        <v>4.8000000000000001E-2</v>
      </c>
      <c r="L901">
        <v>0.30499999999999999</v>
      </c>
      <c r="M901">
        <f t="shared" si="117"/>
        <v>8.4000000000000005E-2</v>
      </c>
      <c r="N901">
        <f t="shared" si="118"/>
        <v>9.7000000000000003E-2</v>
      </c>
      <c r="O901">
        <v>8.3000000000000004E-2</v>
      </c>
    </row>
    <row r="902" spans="1:15">
      <c r="A902" s="1" t="s">
        <v>65</v>
      </c>
      <c r="B902" t="s">
        <v>3</v>
      </c>
      <c r="C902">
        <v>2019</v>
      </c>
      <c r="D902">
        <v>0.32429999999999998</v>
      </c>
      <c r="E902">
        <v>62666</v>
      </c>
      <c r="F902">
        <v>0.156</v>
      </c>
      <c r="G902">
        <v>0.26400000000000001</v>
      </c>
      <c r="H902">
        <v>0.81200000000000006</v>
      </c>
      <c r="I902">
        <v>0.17699999999999999</v>
      </c>
      <c r="J902">
        <v>0.51700000000000002</v>
      </c>
      <c r="K902">
        <v>4.8000000000000001E-2</v>
      </c>
      <c r="L902">
        <v>0.30499999999999999</v>
      </c>
      <c r="M902">
        <f t="shared" si="117"/>
        <v>8.4000000000000005E-2</v>
      </c>
      <c r="N902">
        <f t="shared" si="118"/>
        <v>9.7000000000000003E-2</v>
      </c>
      <c r="O902">
        <v>8.3000000000000004E-2</v>
      </c>
    </row>
    <row r="903" spans="1:15">
      <c r="A903" s="1" t="s">
        <v>65</v>
      </c>
      <c r="B903" t="s">
        <v>4</v>
      </c>
      <c r="C903">
        <v>2019</v>
      </c>
      <c r="D903">
        <v>0.31069999999999998</v>
      </c>
      <c r="E903">
        <v>62666</v>
      </c>
      <c r="F903">
        <v>0.156</v>
      </c>
      <c r="G903">
        <v>0.26400000000000001</v>
      </c>
      <c r="H903">
        <v>0.81200000000000006</v>
      </c>
      <c r="I903">
        <v>0.17699999999999999</v>
      </c>
      <c r="J903">
        <v>0.51700000000000002</v>
      </c>
      <c r="K903">
        <v>4.8000000000000001E-2</v>
      </c>
      <c r="L903">
        <v>0.30499999999999999</v>
      </c>
      <c r="M903">
        <f t="shared" si="117"/>
        <v>8.4000000000000005E-2</v>
      </c>
      <c r="N903">
        <f t="shared" si="118"/>
        <v>9.7000000000000003E-2</v>
      </c>
      <c r="O903">
        <v>8.3000000000000004E-2</v>
      </c>
    </row>
    <row r="904" spans="1:15">
      <c r="A904" s="1" t="s">
        <v>65</v>
      </c>
      <c r="B904" t="s">
        <v>5</v>
      </c>
      <c r="C904">
        <v>2019</v>
      </c>
      <c r="D904">
        <v>0.47920000000000001</v>
      </c>
      <c r="E904">
        <v>62666</v>
      </c>
      <c r="F904">
        <v>0.156</v>
      </c>
      <c r="G904">
        <v>0.26400000000000001</v>
      </c>
      <c r="H904">
        <v>0.81200000000000006</v>
      </c>
      <c r="I904">
        <v>0.17699999999999999</v>
      </c>
      <c r="J904">
        <v>0.51700000000000002</v>
      </c>
      <c r="K904">
        <v>4.8000000000000001E-2</v>
      </c>
      <c r="L904">
        <v>0.30499999999999999</v>
      </c>
      <c r="M904">
        <f t="shared" si="117"/>
        <v>8.4000000000000005E-2</v>
      </c>
      <c r="N904">
        <f t="shared" si="118"/>
        <v>9.7000000000000003E-2</v>
      </c>
      <c r="O904">
        <v>8.3000000000000004E-2</v>
      </c>
    </row>
    <row r="905" spans="1:15">
      <c r="A905" s="1" t="s">
        <v>65</v>
      </c>
      <c r="B905" t="s">
        <v>7</v>
      </c>
      <c r="C905">
        <v>2019</v>
      </c>
      <c r="D905">
        <v>0.50609999999999999</v>
      </c>
      <c r="E905">
        <v>62666</v>
      </c>
      <c r="F905">
        <v>0.156</v>
      </c>
      <c r="G905">
        <v>0.26400000000000001</v>
      </c>
      <c r="H905">
        <v>0.81200000000000006</v>
      </c>
      <c r="I905">
        <v>0.17699999999999999</v>
      </c>
      <c r="J905">
        <v>0.51700000000000002</v>
      </c>
      <c r="K905">
        <v>4.8000000000000001E-2</v>
      </c>
      <c r="L905">
        <v>0.30499999999999999</v>
      </c>
      <c r="M905">
        <f t="shared" si="117"/>
        <v>8.4000000000000005E-2</v>
      </c>
      <c r="N905">
        <f t="shared" si="118"/>
        <v>9.7000000000000003E-2</v>
      </c>
      <c r="O905">
        <v>8.3000000000000004E-2</v>
      </c>
    </row>
    <row r="906" spans="1:15">
      <c r="A906" s="1" t="s">
        <v>65</v>
      </c>
      <c r="B906" t="s">
        <v>6</v>
      </c>
      <c r="C906">
        <v>2019</v>
      </c>
      <c r="D906">
        <v>0.31630000000000003</v>
      </c>
      <c r="E906">
        <v>62666</v>
      </c>
      <c r="F906">
        <v>0.156</v>
      </c>
      <c r="G906">
        <v>0.26400000000000001</v>
      </c>
      <c r="H906">
        <v>0.81200000000000006</v>
      </c>
      <c r="I906">
        <v>0.17699999999999999</v>
      </c>
      <c r="J906">
        <v>0.51700000000000002</v>
      </c>
      <c r="K906">
        <v>4.8000000000000001E-2</v>
      </c>
      <c r="L906">
        <v>0.30499999999999999</v>
      </c>
      <c r="M906">
        <f t="shared" si="117"/>
        <v>8.4000000000000005E-2</v>
      </c>
      <c r="N906">
        <f t="shared" si="118"/>
        <v>9.7000000000000003E-2</v>
      </c>
      <c r="O906">
        <v>8.3000000000000004E-2</v>
      </c>
    </row>
  </sheetData>
  <conditionalFormatting sqref="O1:O1048576">
    <cfRule type="cellIs" dxfId="4" priority="3" operator="greaterThan">
      <formula>0.5</formula>
    </cfRule>
  </conditionalFormatting>
  <conditionalFormatting sqref="D1:D1048576">
    <cfRule type="cellIs" dxfId="3" priority="2" operator="greaterThan">
      <formula>1</formula>
    </cfRule>
  </conditionalFormatting>
  <conditionalFormatting sqref="K1:N1048576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Kitty Harris</cp:lastModifiedBy>
  <dcterms:created xsi:type="dcterms:W3CDTF">2023-04-10T02:11:08Z</dcterms:created>
  <dcterms:modified xsi:type="dcterms:W3CDTF">2023-05-09T00:25:18Z</dcterms:modified>
</cp:coreProperties>
</file>