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Final studens\MOS\"/>
    </mc:Choice>
  </mc:AlternateContent>
  <xr:revisionPtr revIDLastSave="0" documentId="13_ncr:1_{E68EE9C4-8FFC-4EE6-9EF5-61B08C5F8F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8" i="1" l="1"/>
  <c r="J47" i="1"/>
  <c r="J46" i="1"/>
  <c r="F35" i="1"/>
  <c r="J51" i="1"/>
  <c r="J50" i="1"/>
  <c r="F33" i="1"/>
  <c r="F34" i="1"/>
  <c r="K24" i="1"/>
  <c r="K25" i="1"/>
  <c r="K26" i="1"/>
  <c r="K27" i="1"/>
  <c r="K28" i="1"/>
  <c r="K29" i="1"/>
  <c r="K30" i="1"/>
  <c r="K31" i="1"/>
  <c r="K23" i="1"/>
  <c r="R4" i="1"/>
  <c r="P4" i="1" a="1"/>
  <c r="P4" i="1" s="1"/>
  <c r="P5" i="1" a="1"/>
  <c r="P5" i="1" s="1"/>
  <c r="P6" i="1" a="1"/>
  <c r="P6" i="1" s="1"/>
  <c r="P7" i="1" a="1"/>
  <c r="P7" i="1"/>
  <c r="P8" i="1" a="1"/>
  <c r="P8" i="1" s="1"/>
  <c r="P9" i="1" a="1"/>
  <c r="P9" i="1" s="1"/>
  <c r="P10" i="1" a="1"/>
  <c r="P10" i="1" s="1"/>
  <c r="P11" i="1" a="1"/>
  <c r="P11" i="1"/>
  <c r="P12" i="1" a="1"/>
  <c r="P12" i="1" s="1"/>
  <c r="P13" i="1" a="1"/>
  <c r="P13" i="1" s="1"/>
  <c r="P14" i="1" a="1"/>
  <c r="P14" i="1" s="1"/>
  <c r="P15" i="1" a="1"/>
  <c r="P15" i="1"/>
  <c r="P16" i="1" a="1"/>
  <c r="P16" i="1" s="1"/>
  <c r="P17" i="1" a="1"/>
  <c r="P17" i="1" s="1"/>
  <c r="P3" i="1" a="1"/>
  <c r="P3" i="1" s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3" i="1"/>
  <c r="I4" i="1" l="1"/>
  <c r="I5" i="1"/>
  <c r="I6" i="1"/>
  <c r="I7" i="1"/>
  <c r="I8" i="1"/>
  <c r="I9" i="1"/>
  <c r="I10" i="1"/>
  <c r="I11" i="1"/>
  <c r="I12" i="1"/>
  <c r="I3" i="1"/>
  <c r="H11" i="1"/>
  <c r="H4" i="1"/>
  <c r="H5" i="1"/>
  <c r="H6" i="1"/>
  <c r="H7" i="1"/>
  <c r="H8" i="1"/>
  <c r="H9" i="1"/>
  <c r="H10" i="1"/>
  <c r="H12" i="1"/>
  <c r="H3" i="1"/>
  <c r="G12" i="1"/>
  <c r="G4" i="1"/>
  <c r="G5" i="1"/>
  <c r="G6" i="1"/>
  <c r="G7" i="1"/>
  <c r="G8" i="1"/>
  <c r="G9" i="1"/>
  <c r="G10" i="1"/>
  <c r="G11" i="1"/>
  <c r="G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<sst xmlns="http://schemas.openxmlformats.org/spreadsheetml/2006/main" count="146" uniqueCount="127">
  <si>
    <t>ລດ</t>
  </si>
  <si>
    <t>ລາຍຊື່</t>
  </si>
  <si>
    <t>ຊັ້ນຮຽນ</t>
  </si>
  <si>
    <t>ຄະແນນ</t>
  </si>
  <si>
    <t>grade</t>
  </si>
  <si>
    <t>ລຳດັບທີ</t>
  </si>
  <si>
    <t>ໝາຍເຫດ</t>
  </si>
  <si>
    <t>ລະຫັັດ</t>
  </si>
  <si>
    <t>ສາຂາ</t>
  </si>
  <si>
    <t>ຈຳນວນພະນັກງານ</t>
  </si>
  <si>
    <t>ເປົ້າໝາຍກຳນົດຕໍເດືອນ</t>
  </si>
  <si>
    <t>ຍອດຂາຍຕົວຈິງ</t>
  </si>
  <si>
    <t>ສະເລ່ຍຕໍ່ຄົນ</t>
  </si>
  <si>
    <t>ສະເລ່ຍຕໍຄົນຄິດເປັນ 1$=11000</t>
  </si>
  <si>
    <t>GN01</t>
  </si>
  <si>
    <t>GN02</t>
  </si>
  <si>
    <t>GN03</t>
  </si>
  <si>
    <t>GN04</t>
  </si>
  <si>
    <t>GN05</t>
  </si>
  <si>
    <t>GN06</t>
  </si>
  <si>
    <t>GN07</t>
  </si>
  <si>
    <t>GN08</t>
  </si>
  <si>
    <t>GN09</t>
  </si>
  <si>
    <t>GN10</t>
  </si>
  <si>
    <t>ຕະຫຼາດເຊົ້າ</t>
  </si>
  <si>
    <t>ຕະຫຼາດຂົວດີນ</t>
  </si>
  <si>
    <t>ສະໜານບິນ</t>
  </si>
  <si>
    <t>ຕະຫຼາດທົງພານທອງ</t>
  </si>
  <si>
    <t>ຕະຫຼາດທົງຄຳຂານ</t>
  </si>
  <si>
    <t>ທາດຫຼວງ</t>
  </si>
  <si>
    <t>ຂົວມິດຕະພາບ</t>
  </si>
  <si>
    <t>ດົງປາລານ</t>
  </si>
  <si>
    <t>ໄອເຕັກ</t>
  </si>
  <si>
    <t>ບໍລິການເຄື່ອນທີ່</t>
  </si>
  <si>
    <t>ກ</t>
  </si>
  <si>
    <t>ໝ</t>
  </si>
  <si>
    <t>ບົດເຝີກ 1</t>
  </si>
  <si>
    <t>ບົດເຝີກຫັດ 2</t>
  </si>
  <si>
    <t>ທ້າວ ກ</t>
  </si>
  <si>
    <t>ນາງ ຂ</t>
  </si>
  <si>
    <t>ທ້າວ ຄ</t>
  </si>
  <si>
    <t>ທ້າວ ງ</t>
  </si>
  <si>
    <t>ນາງ ຈ</t>
  </si>
  <si>
    <t>ທ້າວ ສ</t>
  </si>
  <si>
    <t>ນາງ ຊ</t>
  </si>
  <si>
    <t>ທ້າວ ຍ</t>
  </si>
  <si>
    <t>ນາງ ດ</t>
  </si>
  <si>
    <t>ທ້າວ ຕ</t>
  </si>
  <si>
    <t>ທ້າວ ທ</t>
  </si>
  <si>
    <t>ນາງ ຖ</t>
  </si>
  <si>
    <t>ທ້າວ ນ</t>
  </si>
  <si>
    <t>ນາງ ບ</t>
  </si>
  <si>
    <t>ນາງ ປ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</si>
  <si>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</si>
  <si>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</si>
  <si>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</si>
  <si>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</si>
  <si>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</si>
  <si>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</si>
  <si>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</si>
  <si>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</si>
  <si>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</si>
  <si>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</si>
  <si>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</si>
  <si>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</si>
  <si>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</si>
  <si>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</si>
  <si>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</si>
  <si>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ມ6/12</t>
  </si>
  <si>
    <t>ມ6/13</t>
  </si>
  <si>
    <t>ມ6/14</t>
  </si>
  <si>
    <t>ມ6/15</t>
  </si>
  <si>
    <t>ມ6/16</t>
  </si>
  <si>
    <t>ມ6/17</t>
  </si>
  <si>
    <t>ມ6/18</t>
  </si>
  <si>
    <t>ມ6/19</t>
  </si>
  <si>
    <t>ມ6/20</t>
  </si>
  <si>
    <t>ມ6/21</t>
  </si>
  <si>
    <t>ມ6/22</t>
  </si>
  <si>
    <t>ມ6/23</t>
  </si>
  <si>
    <t>ມ6/24</t>
  </si>
  <si>
    <t>ມ6/25</t>
  </si>
  <si>
    <t>ມ6/26</t>
  </si>
  <si>
    <t>ເປີເຊັນຂາຍ 70 ຂອງມູນຄ່າ ເກີນເປົ້າໝາຍ</t>
  </si>
  <si>
    <t>ບົດເຝີກຫັດ 3</t>
  </si>
  <si>
    <t xml:space="preserve">ລາຍຊື່ </t>
  </si>
  <si>
    <t>ຫ້ອງຮຽນ</t>
  </si>
  <si>
    <t>ຄະແນນເຕັມ</t>
  </si>
  <si>
    <t>ຄະແນນຖືກຕັດ</t>
  </si>
  <si>
    <t>ຄະແນນເຫຼືອ</t>
  </si>
  <si>
    <t>ໝາຍເຫັດ</t>
  </si>
  <si>
    <t>ທ້ວ ກ</t>
  </si>
  <si>
    <t>ທ້າວ ຂ</t>
  </si>
  <si>
    <t>ທ້າວ ດ</t>
  </si>
  <si>
    <t>ທ້າວ ປ</t>
  </si>
  <si>
    <t>ນາງ ຕ</t>
  </si>
  <si>
    <t>ນາງ ອ</t>
  </si>
  <si>
    <t>11/05</t>
  </si>
  <si>
    <t>11/06</t>
  </si>
  <si>
    <t>11/07</t>
  </si>
  <si>
    <t>11/08</t>
  </si>
  <si>
    <t>11/09</t>
  </si>
  <si>
    <t>11/10</t>
  </si>
  <si>
    <t>11/11</t>
  </si>
  <si>
    <t>11/12</t>
  </si>
  <si>
    <t>11/13</t>
  </si>
  <si>
    <t>ນັກຮຽນທັງໝົດ</t>
  </si>
  <si>
    <t>ຜູ້ບໍມີສິດສອບເສັງ</t>
  </si>
  <si>
    <t>ນັກຮຽນທີ່ຖືກຕັດຄະແນນ</t>
  </si>
  <si>
    <t>no</t>
  </si>
  <si>
    <t>ຊື່</t>
  </si>
  <si>
    <t>ປະເທດ</t>
  </si>
  <si>
    <t>ປະຊາກອນ</t>
  </si>
  <si>
    <t>ສະຫຼຸດ</t>
  </si>
  <si>
    <t>ລວມ</t>
  </si>
  <si>
    <t>Mr. A</t>
  </si>
  <si>
    <t>Europe</t>
  </si>
  <si>
    <t>Ms. B</t>
  </si>
  <si>
    <t>Asia</t>
  </si>
  <si>
    <t>Mr. C</t>
  </si>
  <si>
    <t>America</t>
  </si>
  <si>
    <t>Mr. D</t>
  </si>
  <si>
    <t>Ms. F</t>
  </si>
  <si>
    <t>ມີຄົນຫຼາຍກວ່າ 4000000</t>
  </si>
  <si>
    <t>Mr. G</t>
  </si>
  <si>
    <t>ນ້ອຍກວ່າ 600000</t>
  </si>
  <si>
    <t>ບົດເຝີກຫັດ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</si>
</sst>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Phetsarath OT"/>
    </font>
    <font>
      <sz val="16"/>
      <color theme="1"/>
      <name val="Phetsarath OT"/>
    </font>
    <font>
      <sz val="18"/>
      <color theme="1"/>
      <name val="Phetsarath OT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168" fontId="2" fillId="0" borderId="1" xfId="1" applyNumberFormat="1" applyFont="1" applyBorder="1" applyAlignment="1">
      <alignment horizontal="center" vertical="center" wrapText="1"/>
    </xf>
    <xf numFmtId="43" fontId="2" fillId="0" borderId="1" xfId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horizontal="center" vertical="center" wrapText="1"/>
    </xf>
    <xf numFmtId="43" fontId="2" fillId="0" borderId="1" xfId="0" applyNumberFormat="1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0" xfId="0" applyFont="1" applyFill="1" applyBorder="1" applyAlignment="1"/>
    <xf numFmtId="0" fontId="2" fillId="0" borderId="0" xfId="0" applyFont="1" applyBorder="1"/>
    <xf numFmtId="0" fontId="2" fillId="0" borderId="2" xfId="0" applyFont="1" applyBorder="1"/>
    <xf numFmtId="168" fontId="2" fillId="0" borderId="2" xfId="1" applyNumberFormat="1" applyFont="1" applyBorder="1"/>
    <xf numFmtId="0" fontId="4" fillId="2" borderId="5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" xfId="0" applyFont="1" applyFill="1" applyBorder="1"/>
    <xf numFmtId="168" fontId="2" fillId="0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topLeftCell="A2" zoomScale="43" zoomScaleNormal="55" workbookViewId="0">
      <selection activeCell="K42" sqref="K42"/>
    </sheetView>
  </sheetViews>
  <sheetFormatPr defaultRowHeight="18.600000000000001" x14ac:dyDescent="0.5"/>
  <cols>
    <col min="1" max="1" width="8.88671875" style="1"/>
    <col min="2" max="2" width="21.88671875" style="1" customWidth="1"/>
    <col min="3" max="3" width="4.77734375" style="1" customWidth="1"/>
    <col min="4" max="4" width="16.88671875" style="1" customWidth="1"/>
    <col min="5" max="5" width="26.5546875" style="1" customWidth="1"/>
    <col min="6" max="6" width="16.88671875" style="1" customWidth="1"/>
    <col min="7" max="7" width="19" style="1" customWidth="1"/>
    <col min="8" max="8" width="15.33203125" style="1" customWidth="1"/>
    <col min="9" max="9" width="17.77734375" style="1" customWidth="1"/>
    <col min="10" max="10" width="20.33203125" style="1" customWidth="1"/>
    <col min="11" max="11" width="13.21875" style="1" customWidth="1"/>
    <col min="12" max="12" width="17.5546875" style="1" customWidth="1"/>
    <col min="13" max="16384" width="8.88671875" style="1"/>
  </cols>
  <sheetData>
    <row r="1" spans="1:18" ht="27" x14ac:dyDescent="0.7">
      <c r="A1" s="9" t="s">
        <v>36</v>
      </c>
      <c r="B1" s="9"/>
      <c r="C1" s="9"/>
      <c r="D1" s="9"/>
      <c r="E1" s="9"/>
      <c r="F1" s="9"/>
      <c r="G1" s="9"/>
      <c r="H1" s="9"/>
      <c r="I1" s="9"/>
      <c r="J1" s="2"/>
      <c r="K1" s="2"/>
      <c r="L1" s="11" t="s">
        <v>37</v>
      </c>
      <c r="M1" s="12"/>
      <c r="N1" s="12"/>
      <c r="O1" s="12"/>
      <c r="P1" s="12"/>
      <c r="Q1" s="12"/>
      <c r="R1" s="13"/>
    </row>
    <row r="2" spans="1:18" ht="55.8" x14ac:dyDescent="0.5">
      <c r="A2" s="4" t="s">
        <v>7</v>
      </c>
      <c r="B2" s="5" t="s">
        <v>8</v>
      </c>
      <c r="C2" s="5"/>
      <c r="D2" s="6" t="s">
        <v>9</v>
      </c>
      <c r="E2" s="6" t="s">
        <v>10</v>
      </c>
      <c r="F2" s="6" t="s">
        <v>11</v>
      </c>
      <c r="G2" s="6" t="s">
        <v>83</v>
      </c>
      <c r="H2" s="6" t="s">
        <v>12</v>
      </c>
      <c r="I2" s="6" t="s">
        <v>13</v>
      </c>
      <c r="J2" s="2"/>
      <c r="K2" s="2"/>
      <c r="L2" s="14" t="s">
        <v>0</v>
      </c>
      <c r="M2" s="14" t="s">
        <v>1</v>
      </c>
      <c r="N2" s="14" t="s">
        <v>2</v>
      </c>
      <c r="O2" s="14" t="s">
        <v>3</v>
      </c>
      <c r="P2" s="14" t="s">
        <v>4</v>
      </c>
      <c r="Q2" s="14" t="s">
        <v>5</v>
      </c>
      <c r="R2" s="14" t="s">
        <v>6</v>
      </c>
    </row>
    <row r="3" spans="1:18" x14ac:dyDescent="0.5">
      <c r="A3" s="4" t="s">
        <v>14</v>
      </c>
      <c r="B3" s="4" t="s">
        <v>24</v>
      </c>
      <c r="C3" s="4" t="s">
        <v>34</v>
      </c>
      <c r="D3" s="6">
        <v>120</v>
      </c>
      <c r="E3" s="7">
        <v>12000000</v>
      </c>
      <c r="F3" s="7">
        <v>52600000</v>
      </c>
      <c r="G3" s="16">
        <f>F3*70/100</f>
        <v>36820000</v>
      </c>
      <c r="H3" s="16">
        <f>F3*1/D3</f>
        <v>438333.33333333331</v>
      </c>
      <c r="I3" s="17">
        <f>H3*1/11000</f>
        <v>39.848484848484844</v>
      </c>
      <c r="J3" s="2"/>
      <c r="K3" s="2"/>
      <c r="L3" s="15" t="s">
        <v>53</v>
      </c>
      <c r="M3" s="14" t="s">
        <v>38</v>
      </c>
      <c r="N3" s="14" t="s">
        <v>68</v>
      </c>
      <c r="O3" s="14">
        <v>97</v>
      </c>
      <c r="P3" s="14" t="str" cm="1">
        <f t="array" ref="P3">_xlfn.IFS(O3&gt;=90,"A",O3&gt;=70,"B",O3&gt;=60,"C",O3&gt;=50,"D",O3&lt;=50,"F")</f>
        <v>A</v>
      </c>
      <c r="Q3" s="14">
        <f>RANK(O3,$O$3:$O$17)</f>
        <v>5</v>
      </c>
      <c r="R3" s="14" t="str">
        <f>IF(O3&gt;=50,"ຜ່ານ","ບໍ່ຜ່ານ")</f>
        <v>ຜ່ານ</v>
      </c>
    </row>
    <row r="4" spans="1:18" x14ac:dyDescent="0.5">
      <c r="A4" s="4" t="s">
        <v>15</v>
      </c>
      <c r="B4" s="4" t="s">
        <v>25</v>
      </c>
      <c r="C4" s="4" t="s">
        <v>35</v>
      </c>
      <c r="D4" s="6">
        <v>100</v>
      </c>
      <c r="E4" s="8">
        <v>10000000</v>
      </c>
      <c r="F4" s="7">
        <v>35100000</v>
      </c>
      <c r="G4" s="16">
        <f t="shared" ref="G4:G12" si="0">F4*70/100</f>
        <v>24570000</v>
      </c>
      <c r="H4" s="16">
        <f t="shared" ref="H4:H12" si="1">F4*1/D4</f>
        <v>351000</v>
      </c>
      <c r="I4" s="17">
        <f t="shared" ref="I4:I12" si="2">H4*1/11000</f>
        <v>31.90909090909091</v>
      </c>
      <c r="J4" s="2"/>
      <c r="K4" s="2"/>
      <c r="L4" s="15" t="s">
        <v>54</v>
      </c>
      <c r="M4" s="14" t="s">
        <v>39</v>
      </c>
      <c r="N4" s="14" t="s">
        <v>69</v>
      </c>
      <c r="O4" s="14">
        <v>100</v>
      </c>
      <c r="P4" s="14" t="str" cm="1">
        <f t="array" ref="P4">_xlfn.IFS(O4&gt;=90,"A",O4&gt;=70,"B",O4&gt;=60,"C",O4&gt;=50,"D",O4&lt;=50,"F")</f>
        <v>A</v>
      </c>
      <c r="Q4" s="14">
        <f t="shared" ref="Q4:Q17" si="3">RANK(O4,$O$3:$O$17)</f>
        <v>1</v>
      </c>
      <c r="R4" s="14" t="str">
        <f>IF(O4&gt;=50,"ຜ່ານ","ບໍ່ຜ່ານ")</f>
        <v>ຜ່ານ</v>
      </c>
    </row>
    <row r="5" spans="1:18" x14ac:dyDescent="0.5">
      <c r="A5" s="4" t="s">
        <v>16</v>
      </c>
      <c r="B5" s="4" t="s">
        <v>26</v>
      </c>
      <c r="C5" s="4" t="s">
        <v>34</v>
      </c>
      <c r="D5" s="6">
        <v>120</v>
      </c>
      <c r="E5" s="8">
        <v>8000000</v>
      </c>
      <c r="F5" s="7">
        <v>15000000</v>
      </c>
      <c r="G5" s="16">
        <f t="shared" si="0"/>
        <v>10500000</v>
      </c>
      <c r="H5" s="16">
        <f t="shared" si="1"/>
        <v>125000</v>
      </c>
      <c r="I5" s="17">
        <f t="shared" si="2"/>
        <v>11.363636363636363</v>
      </c>
      <c r="J5" s="2"/>
      <c r="K5" s="2"/>
      <c r="L5" s="15" t="s">
        <v>55</v>
      </c>
      <c r="M5" s="14" t="s">
        <v>40</v>
      </c>
      <c r="N5" s="14" t="s">
        <v>70</v>
      </c>
      <c r="O5" s="14">
        <v>51</v>
      </c>
      <c r="P5" s="14" t="str" cm="1">
        <f t="array" ref="P5">_xlfn.IFS(O5&gt;=90,"A",O5&gt;=70,"B",O5&gt;=60,"C",O5&gt;=50,"D",O5&lt;=50,"F")</f>
        <v>D</v>
      </c>
      <c r="Q5" s="14">
        <f t="shared" si="3"/>
        <v>12</v>
      </c>
      <c r="R5" s="14" t="str">
        <f t="shared" ref="R4:R17" si="4">IF(O5&gt;=50,"ຜ່ານ","ບໍ່ຜ່ານ")</f>
        <v>ຜ່ານ</v>
      </c>
    </row>
    <row r="6" spans="1:18" x14ac:dyDescent="0.5">
      <c r="A6" s="4" t="s">
        <v>17</v>
      </c>
      <c r="B6" s="4" t="s">
        <v>27</v>
      </c>
      <c r="C6" s="4" t="s">
        <v>35</v>
      </c>
      <c r="D6" s="6">
        <v>80</v>
      </c>
      <c r="E6" s="8">
        <v>6500000</v>
      </c>
      <c r="F6" s="7">
        <v>9364000</v>
      </c>
      <c r="G6" s="16">
        <f t="shared" si="0"/>
        <v>6554800</v>
      </c>
      <c r="H6" s="16">
        <f t="shared" si="1"/>
        <v>117050</v>
      </c>
      <c r="I6" s="17">
        <f t="shared" si="2"/>
        <v>10.640909090909091</v>
      </c>
      <c r="J6" s="2"/>
      <c r="K6" s="2"/>
      <c r="L6" s="15" t="s">
        <v>56</v>
      </c>
      <c r="M6" s="14" t="s">
        <v>41</v>
      </c>
      <c r="N6" s="14" t="s">
        <v>71</v>
      </c>
      <c r="O6" s="14">
        <v>51</v>
      </c>
      <c r="P6" s="14" t="str" cm="1">
        <f t="array" ref="P6">_xlfn.IFS(O6&gt;=90,"A",O6&gt;=70,"B",O6&gt;=60,"C",O6&gt;=50,"D",O6&lt;=50,"F")</f>
        <v>D</v>
      </c>
      <c r="Q6" s="14">
        <f t="shared" si="3"/>
        <v>12</v>
      </c>
      <c r="R6" s="14" t="str">
        <f t="shared" si="4"/>
        <v>ຜ່ານ</v>
      </c>
    </row>
    <row r="7" spans="1:18" x14ac:dyDescent="0.5">
      <c r="A7" s="4" t="s">
        <v>18</v>
      </c>
      <c r="B7" s="4" t="s">
        <v>28</v>
      </c>
      <c r="C7" s="4" t="s">
        <v>35</v>
      </c>
      <c r="D7" s="6">
        <v>80</v>
      </c>
      <c r="E7" s="8">
        <v>7000000</v>
      </c>
      <c r="F7" s="7">
        <v>12920000</v>
      </c>
      <c r="G7" s="16">
        <f t="shared" si="0"/>
        <v>9044000</v>
      </c>
      <c r="H7" s="16">
        <f t="shared" si="1"/>
        <v>161500</v>
      </c>
      <c r="I7" s="17">
        <f t="shared" si="2"/>
        <v>14.681818181818182</v>
      </c>
      <c r="J7" s="2"/>
      <c r="K7" s="2"/>
      <c r="L7" s="15" t="s">
        <v>57</v>
      </c>
      <c r="M7" s="14" t="s">
        <v>42</v>
      </c>
      <c r="N7" s="14" t="s">
        <v>72</v>
      </c>
      <c r="O7" s="14">
        <v>48</v>
      </c>
      <c r="P7" s="14" t="str" cm="1">
        <f t="array" ref="P7">_xlfn.IFS(O7&gt;=90,"A",O7&gt;=70,"B",O7&gt;=60,"C",O7&gt;=50,"D",O7&lt;=50,"F")</f>
        <v>F</v>
      </c>
      <c r="Q7" s="14">
        <f t="shared" si="3"/>
        <v>14</v>
      </c>
      <c r="R7" s="14" t="str">
        <f t="shared" si="4"/>
        <v>ບໍ່ຜ່ານ</v>
      </c>
    </row>
    <row r="8" spans="1:18" x14ac:dyDescent="0.5">
      <c r="A8" s="4" t="s">
        <v>19</v>
      </c>
      <c r="B8" s="4" t="s">
        <v>29</v>
      </c>
      <c r="C8" s="4" t="s">
        <v>34</v>
      </c>
      <c r="D8" s="6">
        <v>73</v>
      </c>
      <c r="E8" s="8">
        <v>7000000</v>
      </c>
      <c r="F8" s="7">
        <v>10920000</v>
      </c>
      <c r="G8" s="16">
        <f t="shared" si="0"/>
        <v>7644000</v>
      </c>
      <c r="H8" s="16">
        <f t="shared" si="1"/>
        <v>149589.04109589042</v>
      </c>
      <c r="I8" s="17">
        <f t="shared" si="2"/>
        <v>13.599003735990038</v>
      </c>
      <c r="J8" s="2"/>
      <c r="K8" s="2"/>
      <c r="L8" s="15" t="s">
        <v>58</v>
      </c>
      <c r="M8" s="14" t="s">
        <v>43</v>
      </c>
      <c r="N8" s="14" t="s">
        <v>73</v>
      </c>
      <c r="O8" s="14">
        <v>60</v>
      </c>
      <c r="P8" s="14" t="str" cm="1">
        <f t="array" ref="P8">_xlfn.IFS(O8&gt;=90,"A",O8&gt;=70,"B",O8&gt;=60,"C",O8&gt;=50,"D",O8&lt;=50,"F")</f>
        <v>C</v>
      </c>
      <c r="Q8" s="14">
        <f t="shared" si="3"/>
        <v>9</v>
      </c>
      <c r="R8" s="14" t="str">
        <f t="shared" si="4"/>
        <v>ຜ່ານ</v>
      </c>
    </row>
    <row r="9" spans="1:18" x14ac:dyDescent="0.5">
      <c r="A9" s="4" t="s">
        <v>20</v>
      </c>
      <c r="B9" s="4" t="s">
        <v>30</v>
      </c>
      <c r="C9" s="4" t="s">
        <v>34</v>
      </c>
      <c r="D9" s="6">
        <v>100</v>
      </c>
      <c r="E9" s="8">
        <v>25000000</v>
      </c>
      <c r="F9" s="7">
        <v>95810000</v>
      </c>
      <c r="G9" s="16">
        <f t="shared" si="0"/>
        <v>67067000</v>
      </c>
      <c r="H9" s="16">
        <f t="shared" si="1"/>
        <v>958100</v>
      </c>
      <c r="I9" s="17">
        <f t="shared" si="2"/>
        <v>87.1</v>
      </c>
      <c r="J9" s="2"/>
      <c r="K9" s="2"/>
      <c r="L9" s="15" t="s">
        <v>59</v>
      </c>
      <c r="M9" s="14" t="s">
        <v>44</v>
      </c>
      <c r="N9" s="14" t="s">
        <v>74</v>
      </c>
      <c r="O9" s="14">
        <v>98</v>
      </c>
      <c r="P9" s="14" t="str" cm="1">
        <f t="array" ref="P9">_xlfn.IFS(O9&gt;=90,"A",O9&gt;=70,"B",O9&gt;=60,"C",O9&gt;=50,"D",O9&lt;=50,"F")</f>
        <v>A</v>
      </c>
      <c r="Q9" s="14">
        <f t="shared" si="3"/>
        <v>4</v>
      </c>
      <c r="R9" s="14" t="str">
        <f t="shared" si="4"/>
        <v>ຜ່ານ</v>
      </c>
    </row>
    <row r="10" spans="1:18" x14ac:dyDescent="0.5">
      <c r="A10" s="4" t="s">
        <v>21</v>
      </c>
      <c r="B10" s="4" t="s">
        <v>31</v>
      </c>
      <c r="C10" s="4" t="s">
        <v>35</v>
      </c>
      <c r="D10" s="6">
        <v>110</v>
      </c>
      <c r="E10" s="8">
        <v>7000000</v>
      </c>
      <c r="F10" s="7">
        <v>17500000</v>
      </c>
      <c r="G10" s="16">
        <f t="shared" si="0"/>
        <v>12250000</v>
      </c>
      <c r="H10" s="16">
        <f t="shared" si="1"/>
        <v>159090.90909090909</v>
      </c>
      <c r="I10" s="17">
        <f t="shared" si="2"/>
        <v>14.462809917355372</v>
      </c>
      <c r="J10" s="2"/>
      <c r="K10" s="2"/>
      <c r="L10" s="15" t="s">
        <v>60</v>
      </c>
      <c r="M10" s="14" t="s">
        <v>45</v>
      </c>
      <c r="N10" s="14" t="s">
        <v>75</v>
      </c>
      <c r="O10" s="14">
        <v>85</v>
      </c>
      <c r="P10" s="14" t="str" cm="1">
        <f t="array" ref="P10">_xlfn.IFS(O10&gt;=90,"A",O10&gt;=70,"B",O10&gt;=60,"C",O10&gt;=50,"D",O10&lt;=50,"F")</f>
        <v>B</v>
      </c>
      <c r="Q10" s="14">
        <f t="shared" si="3"/>
        <v>6</v>
      </c>
      <c r="R10" s="14" t="str">
        <f t="shared" si="4"/>
        <v>ຜ່ານ</v>
      </c>
    </row>
    <row r="11" spans="1:18" x14ac:dyDescent="0.5">
      <c r="A11" s="4" t="s">
        <v>22</v>
      </c>
      <c r="B11" s="4" t="s">
        <v>32</v>
      </c>
      <c r="C11" s="4" t="s">
        <v>35</v>
      </c>
      <c r="D11" s="6">
        <v>97</v>
      </c>
      <c r="E11" s="8">
        <v>6500000</v>
      </c>
      <c r="F11" s="7">
        <v>9560000</v>
      </c>
      <c r="G11" s="16">
        <f t="shared" si="0"/>
        <v>6692000</v>
      </c>
      <c r="H11" s="16">
        <f>F11*1/D11</f>
        <v>98556.701030927841</v>
      </c>
      <c r="I11" s="17">
        <f t="shared" si="2"/>
        <v>8.9597000937207127</v>
      </c>
      <c r="J11" s="2"/>
      <c r="K11" s="2"/>
      <c r="L11" s="15" t="s">
        <v>61</v>
      </c>
      <c r="M11" s="14" t="s">
        <v>46</v>
      </c>
      <c r="N11" s="14" t="s">
        <v>76</v>
      </c>
      <c r="O11" s="14">
        <v>59</v>
      </c>
      <c r="P11" s="14" t="str" cm="1">
        <f t="array" ref="P11">_xlfn.IFS(O11&gt;=90,"A",O11&gt;=70,"B",O11&gt;=60,"C",O11&gt;=50,"D",O11&lt;=50,"F")</f>
        <v>D</v>
      </c>
      <c r="Q11" s="14">
        <f t="shared" si="3"/>
        <v>11</v>
      </c>
      <c r="R11" s="14" t="str">
        <f t="shared" si="4"/>
        <v>ຜ່ານ</v>
      </c>
    </row>
    <row r="12" spans="1:18" x14ac:dyDescent="0.5">
      <c r="A12" s="4" t="s">
        <v>23</v>
      </c>
      <c r="B12" s="4" t="s">
        <v>33</v>
      </c>
      <c r="C12" s="4" t="s">
        <v>34</v>
      </c>
      <c r="D12" s="6">
        <v>200</v>
      </c>
      <c r="E12" s="8">
        <v>20000000</v>
      </c>
      <c r="F12" s="7">
        <v>97900000</v>
      </c>
      <c r="G12" s="16">
        <f>F12*70/100</f>
        <v>68530000</v>
      </c>
      <c r="H12" s="16">
        <f t="shared" si="1"/>
        <v>489500</v>
      </c>
      <c r="I12" s="17">
        <f t="shared" si="2"/>
        <v>44.5</v>
      </c>
      <c r="J12" s="2"/>
      <c r="K12" s="2"/>
      <c r="L12" s="15" t="s">
        <v>62</v>
      </c>
      <c r="M12" s="14" t="s">
        <v>47</v>
      </c>
      <c r="N12" s="14" t="s">
        <v>77</v>
      </c>
      <c r="O12" s="14">
        <v>100</v>
      </c>
      <c r="P12" s="14" t="str" cm="1">
        <f t="array" ref="P12">_xlfn.IFS(O12&gt;=90,"A",O12&gt;=70,"B",O12&gt;=60,"C",O12&gt;=50,"D",O12&lt;=50,"F")</f>
        <v>A</v>
      </c>
      <c r="Q12" s="14">
        <f t="shared" si="3"/>
        <v>1</v>
      </c>
      <c r="R12" s="14" t="str">
        <f t="shared" si="4"/>
        <v>ຜ່ານ</v>
      </c>
    </row>
    <row r="13" spans="1:18" x14ac:dyDescent="0.5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15" t="s">
        <v>63</v>
      </c>
      <c r="M13" s="14" t="s">
        <v>48</v>
      </c>
      <c r="N13" s="14" t="s">
        <v>78</v>
      </c>
      <c r="O13" s="14">
        <v>99</v>
      </c>
      <c r="P13" s="14" t="str" cm="1">
        <f t="array" ref="P13">_xlfn.IFS(O13&gt;=90,"A",O13&gt;=70,"B",O13&gt;=60,"C",O13&gt;=50,"D",O13&lt;=50,"F")</f>
        <v>A</v>
      </c>
      <c r="Q13" s="14">
        <f t="shared" si="3"/>
        <v>3</v>
      </c>
      <c r="R13" s="14" t="str">
        <f t="shared" si="4"/>
        <v>ຜ່ານ</v>
      </c>
    </row>
    <row r="14" spans="1:18" x14ac:dyDescent="0.5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15" t="s">
        <v>64</v>
      </c>
      <c r="M14" s="14" t="s">
        <v>49</v>
      </c>
      <c r="N14" s="14" t="s">
        <v>79</v>
      </c>
      <c r="O14" s="14">
        <v>64</v>
      </c>
      <c r="P14" s="14" t="str" cm="1">
        <f t="array" ref="P14">_xlfn.IFS(O14&gt;=90,"A",O14&gt;=70,"B",O14&gt;=60,"C",O14&gt;=50,"D",O14&lt;=50,"F")</f>
        <v>C</v>
      </c>
      <c r="Q14" s="14">
        <f t="shared" si="3"/>
        <v>8</v>
      </c>
      <c r="R14" s="14" t="str">
        <f t="shared" si="4"/>
        <v>ຜ່ານ</v>
      </c>
    </row>
    <row r="15" spans="1:18" x14ac:dyDescent="0.5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15" t="s">
        <v>65</v>
      </c>
      <c r="M15" s="14" t="s">
        <v>50</v>
      </c>
      <c r="N15" s="14" t="s">
        <v>80</v>
      </c>
      <c r="O15" s="14">
        <v>75</v>
      </c>
      <c r="P15" s="14" t="str" cm="1">
        <f t="array" ref="P15">_xlfn.IFS(O15&gt;=90,"A",O15&gt;=70,"B",O15&gt;=60,"C",O15&gt;=50,"D",O15&lt;=50,"F")</f>
        <v>B</v>
      </c>
      <c r="Q15" s="14">
        <f t="shared" si="3"/>
        <v>7</v>
      </c>
      <c r="R15" s="14" t="str">
        <f t="shared" si="4"/>
        <v>ຜ່ານ</v>
      </c>
    </row>
    <row r="16" spans="1:18" x14ac:dyDescent="0.5">
      <c r="L16" s="15" t="s">
        <v>66</v>
      </c>
      <c r="M16" s="14" t="s">
        <v>51</v>
      </c>
      <c r="N16" s="14" t="s">
        <v>81</v>
      </c>
      <c r="O16" s="14">
        <v>35</v>
      </c>
      <c r="P16" s="14" t="str" cm="1">
        <f t="array" ref="P16">_xlfn.IFS(O16&gt;=90,"A",O16&gt;=70,"B",O16&gt;=60,"C",O16&gt;=50,"D",O16&lt;=50,"F")</f>
        <v>F</v>
      </c>
      <c r="Q16" s="14">
        <f t="shared" si="3"/>
        <v>15</v>
      </c>
      <c r="R16" s="14" t="str">
        <f t="shared" si="4"/>
        <v>ບໍ່ຜ່ານ</v>
      </c>
    </row>
    <row r="17" spans="5:18" x14ac:dyDescent="0.5">
      <c r="L17" s="15" t="s">
        <v>67</v>
      </c>
      <c r="M17" s="14" t="s">
        <v>52</v>
      </c>
      <c r="N17" s="14" t="s">
        <v>82</v>
      </c>
      <c r="O17" s="14">
        <v>60</v>
      </c>
      <c r="P17" s="14" t="str" cm="1">
        <f t="array" ref="P17">_xlfn.IFS(O17&gt;=90,"A",O17&gt;=70,"B",O17&gt;=60,"C",O17&gt;=50,"D",O17&lt;=50,"F")</f>
        <v>C</v>
      </c>
      <c r="Q17" s="14">
        <f t="shared" si="3"/>
        <v>9</v>
      </c>
      <c r="R17" s="14" t="str">
        <f t="shared" si="4"/>
        <v>ຜ່ານ</v>
      </c>
    </row>
    <row r="20" spans="5:18" ht="24.6" x14ac:dyDescent="0.5">
      <c r="E20" s="18" t="s">
        <v>84</v>
      </c>
      <c r="F20" s="18"/>
      <c r="G20" s="18"/>
      <c r="H20" s="18"/>
      <c r="I20" s="18"/>
      <c r="J20" s="18"/>
      <c r="K20" s="18"/>
    </row>
    <row r="21" spans="5:18" x14ac:dyDescent="0.5">
      <c r="E21" s="6" t="s">
        <v>85</v>
      </c>
      <c r="F21" s="6" t="s">
        <v>86</v>
      </c>
      <c r="G21" s="6" t="s">
        <v>2</v>
      </c>
      <c r="H21" s="19" t="s">
        <v>3</v>
      </c>
      <c r="I21" s="19"/>
      <c r="J21" s="19"/>
      <c r="K21" s="6"/>
    </row>
    <row r="22" spans="5:18" ht="37.200000000000003" x14ac:dyDescent="0.5">
      <c r="E22" s="6"/>
      <c r="F22" s="6"/>
      <c r="G22" s="6"/>
      <c r="H22" s="6" t="s">
        <v>87</v>
      </c>
      <c r="I22" s="6" t="s">
        <v>88</v>
      </c>
      <c r="J22" s="6" t="s">
        <v>89</v>
      </c>
      <c r="K22" s="6" t="s">
        <v>90</v>
      </c>
    </row>
    <row r="23" spans="5:18" x14ac:dyDescent="0.5">
      <c r="E23" s="6" t="s">
        <v>91</v>
      </c>
      <c r="F23" s="20" t="s">
        <v>97</v>
      </c>
      <c r="G23" s="6">
        <v>6</v>
      </c>
      <c r="H23" s="6">
        <v>100</v>
      </c>
      <c r="I23" s="6">
        <v>20</v>
      </c>
      <c r="J23" s="6">
        <v>80</v>
      </c>
      <c r="K23" s="6" t="str">
        <f>IF(I23&gt;50,"ໝົດສິດ","")</f>
        <v/>
      </c>
    </row>
    <row r="24" spans="5:18" x14ac:dyDescent="0.5">
      <c r="E24" s="6" t="s">
        <v>92</v>
      </c>
      <c r="F24" s="20" t="s">
        <v>98</v>
      </c>
      <c r="G24" s="6">
        <v>6</v>
      </c>
      <c r="H24" s="6">
        <v>100</v>
      </c>
      <c r="I24" s="6"/>
      <c r="J24" s="6"/>
      <c r="K24" s="6" t="str">
        <f t="shared" ref="K24:K31" si="5">IF(I24&gt;50,"ໝົດສິດ","")</f>
        <v/>
      </c>
    </row>
    <row r="25" spans="5:18" x14ac:dyDescent="0.5">
      <c r="E25" s="6" t="s">
        <v>40</v>
      </c>
      <c r="F25" s="20" t="s">
        <v>99</v>
      </c>
      <c r="G25" s="6">
        <v>6</v>
      </c>
      <c r="H25" s="6">
        <v>100</v>
      </c>
      <c r="I25" s="6">
        <v>60</v>
      </c>
      <c r="J25" s="6">
        <v>40</v>
      </c>
      <c r="K25" s="6" t="str">
        <f t="shared" si="5"/>
        <v>ໝົດສິດ</v>
      </c>
    </row>
    <row r="26" spans="5:18" x14ac:dyDescent="0.5">
      <c r="E26" s="6" t="s">
        <v>41</v>
      </c>
      <c r="F26" s="20" t="s">
        <v>100</v>
      </c>
      <c r="G26" s="6">
        <v>6</v>
      </c>
      <c r="H26" s="6">
        <v>100</v>
      </c>
      <c r="I26" s="6"/>
      <c r="J26" s="6"/>
      <c r="K26" s="6" t="str">
        <f t="shared" si="5"/>
        <v/>
      </c>
    </row>
    <row r="27" spans="5:18" x14ac:dyDescent="0.5">
      <c r="E27" s="6" t="s">
        <v>43</v>
      </c>
      <c r="F27" s="20" t="s">
        <v>101</v>
      </c>
      <c r="G27" s="6">
        <v>6</v>
      </c>
      <c r="H27" s="6">
        <v>100</v>
      </c>
      <c r="I27" s="6">
        <v>30</v>
      </c>
      <c r="J27" s="6">
        <v>70</v>
      </c>
      <c r="K27" s="6" t="str">
        <f t="shared" si="5"/>
        <v/>
      </c>
    </row>
    <row r="28" spans="5:18" x14ac:dyDescent="0.5">
      <c r="E28" s="6" t="s">
        <v>93</v>
      </c>
      <c r="F28" s="20" t="s">
        <v>102</v>
      </c>
      <c r="G28" s="6">
        <v>6</v>
      </c>
      <c r="H28" s="6">
        <v>100</v>
      </c>
      <c r="I28" s="6"/>
      <c r="J28" s="6"/>
      <c r="K28" s="6" t="str">
        <f t="shared" si="5"/>
        <v/>
      </c>
    </row>
    <row r="29" spans="5:18" x14ac:dyDescent="0.5">
      <c r="E29" s="6" t="s">
        <v>94</v>
      </c>
      <c r="F29" s="20" t="s">
        <v>103</v>
      </c>
      <c r="G29" s="6">
        <v>6</v>
      </c>
      <c r="H29" s="6">
        <v>100</v>
      </c>
      <c r="I29" s="6">
        <v>20</v>
      </c>
      <c r="J29" s="6">
        <v>80</v>
      </c>
      <c r="K29" s="6" t="str">
        <f t="shared" si="5"/>
        <v/>
      </c>
    </row>
    <row r="30" spans="5:18" x14ac:dyDescent="0.5">
      <c r="E30" s="6" t="s">
        <v>95</v>
      </c>
      <c r="F30" s="20" t="s">
        <v>104</v>
      </c>
      <c r="G30" s="6">
        <v>6</v>
      </c>
      <c r="H30" s="6">
        <v>100</v>
      </c>
      <c r="I30" s="6"/>
      <c r="J30" s="6"/>
      <c r="K30" s="6" t="str">
        <f t="shared" si="5"/>
        <v/>
      </c>
    </row>
    <row r="31" spans="5:18" x14ac:dyDescent="0.5">
      <c r="E31" s="6" t="s">
        <v>96</v>
      </c>
      <c r="F31" s="20" t="s">
        <v>105</v>
      </c>
      <c r="G31" s="6">
        <v>6</v>
      </c>
      <c r="H31" s="6">
        <v>100</v>
      </c>
      <c r="I31" s="6">
        <v>60</v>
      </c>
      <c r="J31" s="6">
        <v>40</v>
      </c>
      <c r="K31" s="6" t="str">
        <f t="shared" si="5"/>
        <v>ໝົດສິດ</v>
      </c>
    </row>
    <row r="33" spans="5:16" x14ac:dyDescent="0.5">
      <c r="E33" s="10" t="s">
        <v>106</v>
      </c>
      <c r="F33" s="10">
        <f>COUNT(G23:G31)</f>
        <v>9</v>
      </c>
    </row>
    <row r="34" spans="5:16" x14ac:dyDescent="0.5">
      <c r="E34" s="10" t="s">
        <v>108</v>
      </c>
      <c r="F34" s="10">
        <f>COUNT(I23:I31)</f>
        <v>5</v>
      </c>
    </row>
    <row r="35" spans="5:16" x14ac:dyDescent="0.5">
      <c r="E35" s="10" t="s">
        <v>107</v>
      </c>
      <c r="F35" s="10">
        <f>COUNTIF(K23:K31,"ໝົດສິດ")</f>
        <v>2</v>
      </c>
    </row>
    <row r="36" spans="5:16" ht="27" x14ac:dyDescent="0.7">
      <c r="I36" s="21" t="s">
        <v>126</v>
      </c>
      <c r="J36" s="22"/>
      <c r="K36" s="22"/>
      <c r="L36" s="22"/>
      <c r="M36" s="27"/>
      <c r="N36" s="23"/>
      <c r="O36" s="23"/>
      <c r="P36" s="23"/>
    </row>
    <row r="37" spans="5:16" x14ac:dyDescent="0.5">
      <c r="I37" s="10" t="s">
        <v>109</v>
      </c>
      <c r="J37" s="10" t="s">
        <v>110</v>
      </c>
      <c r="K37" s="10" t="s">
        <v>111</v>
      </c>
      <c r="L37" s="25" t="s">
        <v>112</v>
      </c>
      <c r="M37" s="28"/>
      <c r="N37" s="24"/>
    </row>
    <row r="38" spans="5:16" x14ac:dyDescent="0.5">
      <c r="I38" s="10">
        <v>1</v>
      </c>
      <c r="J38" s="10" t="s">
        <v>115</v>
      </c>
      <c r="K38" s="10" t="s">
        <v>116</v>
      </c>
      <c r="L38" s="26">
        <v>12536000</v>
      </c>
      <c r="M38" s="28"/>
      <c r="N38" s="24"/>
    </row>
    <row r="39" spans="5:16" x14ac:dyDescent="0.5">
      <c r="I39" s="10">
        <v>2</v>
      </c>
      <c r="J39" s="10" t="s">
        <v>117</v>
      </c>
      <c r="K39" s="10" t="s">
        <v>118</v>
      </c>
      <c r="L39" s="26">
        <v>5615684</v>
      </c>
      <c r="M39" s="28"/>
      <c r="N39" s="24"/>
    </row>
    <row r="40" spans="5:16" x14ac:dyDescent="0.5">
      <c r="I40" s="10">
        <v>3</v>
      </c>
      <c r="J40" s="10" t="s">
        <v>119</v>
      </c>
      <c r="K40" s="10" t="s">
        <v>116</v>
      </c>
      <c r="L40" s="26">
        <v>29586134</v>
      </c>
      <c r="M40" s="28"/>
      <c r="N40" s="24"/>
    </row>
    <row r="41" spans="5:16" x14ac:dyDescent="0.5">
      <c r="I41" s="10">
        <v>4</v>
      </c>
      <c r="J41" s="10" t="s">
        <v>121</v>
      </c>
      <c r="K41" s="10" t="s">
        <v>120</v>
      </c>
      <c r="L41" s="26">
        <v>56214613</v>
      </c>
      <c r="M41" s="28"/>
      <c r="N41" s="24"/>
    </row>
    <row r="42" spans="5:16" x14ac:dyDescent="0.5">
      <c r="I42" s="10">
        <v>5</v>
      </c>
      <c r="J42" s="10" t="s">
        <v>122</v>
      </c>
      <c r="K42" s="10" t="s">
        <v>120</v>
      </c>
      <c r="L42" s="26">
        <v>32163351</v>
      </c>
      <c r="M42" s="28"/>
      <c r="N42" s="24"/>
    </row>
    <row r="43" spans="5:16" x14ac:dyDescent="0.5">
      <c r="I43" s="10">
        <v>6</v>
      </c>
      <c r="J43" s="10" t="s">
        <v>124</v>
      </c>
      <c r="K43" s="10" t="s">
        <v>118</v>
      </c>
      <c r="L43" s="26">
        <v>69845726</v>
      </c>
      <c r="M43" s="28"/>
      <c r="N43" s="24"/>
    </row>
    <row r="45" spans="5:16" x14ac:dyDescent="0.5">
      <c r="I45" s="29" t="s">
        <v>113</v>
      </c>
      <c r="J45" s="29" t="s">
        <v>114</v>
      </c>
    </row>
    <row r="46" spans="5:16" x14ac:dyDescent="0.5">
      <c r="I46" s="29" t="s">
        <v>116</v>
      </c>
      <c r="J46" s="30">
        <f>SUMIFS(L38:L43,K38:K43,"Europe")</f>
        <v>42122134</v>
      </c>
    </row>
    <row r="47" spans="5:16" x14ac:dyDescent="0.5">
      <c r="I47" s="29" t="s">
        <v>118</v>
      </c>
      <c r="J47" s="30">
        <f>SUMIFS(L39:L44,K39:K44,"Asia")</f>
        <v>75461410</v>
      </c>
    </row>
    <row r="48" spans="5:16" x14ac:dyDescent="0.5">
      <c r="I48" s="29" t="s">
        <v>120</v>
      </c>
      <c r="J48" s="30">
        <f>SUMIFS(L40:L45,K40:K45,"America")</f>
        <v>88377964</v>
      </c>
    </row>
    <row r="49" spans="9:10" x14ac:dyDescent="0.5">
      <c r="I49" s="29"/>
      <c r="J49" s="29"/>
    </row>
    <row r="50" spans="9:10" x14ac:dyDescent="0.5">
      <c r="I50" s="29" t="s">
        <v>123</v>
      </c>
      <c r="J50" s="29">
        <f>COUNTIF(L38:L43,"&gt;4000000")</f>
        <v>6</v>
      </c>
    </row>
    <row r="51" spans="9:10" x14ac:dyDescent="0.5">
      <c r="I51" s="29" t="s">
        <v>125</v>
      </c>
      <c r="J51" s="29">
        <f>COUNTIF(L38:L43,"&lt;6000000")</f>
        <v>1</v>
      </c>
    </row>
  </sheetData>
  <mergeCells count="6">
    <mergeCell ref="I36:M36"/>
    <mergeCell ref="A1:I1"/>
    <mergeCell ref="B2:C2"/>
    <mergeCell ref="L1:R1"/>
    <mergeCell ref="H21:J21"/>
    <mergeCell ref="E20:K20"/>
  </mergeCells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nousua sainther</dc:creator>
  <cp:lastModifiedBy>Acer</cp:lastModifiedBy>
  <dcterms:created xsi:type="dcterms:W3CDTF">2015-06-05T18:17:20Z</dcterms:created>
  <dcterms:modified xsi:type="dcterms:W3CDTF">2022-12-05T07:39:41Z</dcterms:modified>
</cp:coreProperties>
</file>