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10" activeTab="14"/>
  </bookViews>
  <sheets>
    <sheet name="Algorithm Overview" sheetId="1" state="hidden" r:id="rId1"/>
    <sheet name="Ray Hashing" sheetId="33" state="hidden" r:id="rId2"/>
    <sheet name="Ray Trimming" sheetId="34" state="hidden" r:id="rId3"/>
    <sheet name="Ray Reflection" sheetId="23" state="hidden" r:id="rId4"/>
    <sheet name="Sorting Overview" sheetId="16" state="hidden" r:id="rId5"/>
    <sheet name="Ray Compression" sheetId="21" state="hidden" r:id="rId6"/>
    <sheet name="Ray Decompression" sheetId="22" state="hidden" r:id="rId7"/>
    <sheet name="Bounding Cones 2D" sheetId="25" state="hidden" r:id="rId8"/>
    <sheet name="Cone-Ray Union" sheetId="35" state="hidden" r:id="rId9"/>
    <sheet name="Barycentric Coordinates" sheetId="56" state="hidden" r:id="rId10"/>
    <sheet name="Memory Table" sheetId="37" r:id="rId11"/>
    <sheet name="Bounding Sphere Indexing" sheetId="42" r:id="rId12"/>
    <sheet name="Bounding Sphere Indexing Table" sheetId="48" r:id="rId13"/>
    <sheet name="Test Table" sheetId="38" r:id="rId14"/>
    <sheet name="Office Scene Results" sheetId="49" r:id="rId15"/>
    <sheet name="Cornell Scene Results" sheetId="53" r:id="rId16"/>
    <sheet name="Sponza Scene Results" sheetId="52" r:id="rId17"/>
    <sheet name="Graph" sheetId="55" r:id="rId18"/>
    <sheet name="Graph Data" sheetId="54" r:id="rId19"/>
  </sheets>
  <definedNames>
    <definedName name="_xlnm._FilterDatabase" localSheetId="12" hidden="1">'Bounding Sphere Indexing Table'!$C$188:$O$275</definedName>
    <definedName name="btg" localSheetId="9">'Memory Table'!#REF!</definedName>
    <definedName name="btg" localSheetId="11">'Memory Table'!#REF!</definedName>
    <definedName name="btg" localSheetId="12">'Memory Table'!#REF!</definedName>
    <definedName name="btg" localSheetId="15">'Memory Table'!#REF!</definedName>
    <definedName name="btg" localSheetId="14">'Memory Table'!#REF!</definedName>
    <definedName name="btg" localSheetId="16">'Memory Table'!#REF!</definedName>
    <definedName name="btg" localSheetId="13">'Memory Table'!#REF!</definedName>
    <definedName name="btg">'Memory Table'!#REF!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9" l="1"/>
  <c r="D10" i="49"/>
  <c r="N28" i="54" l="1"/>
  <c r="N23" i="54"/>
  <c r="K26" i="54"/>
  <c r="K23" i="54"/>
  <c r="K20" i="54"/>
  <c r="V18" i="49"/>
  <c r="AR9" i="54" l="1"/>
  <c r="BA9" i="54"/>
  <c r="AI9" i="54"/>
  <c r="AI15" i="54"/>
  <c r="Z9" i="54"/>
  <c r="Z15" i="54"/>
  <c r="Q9" i="54"/>
  <c r="H9" i="54"/>
  <c r="BA6" i="54"/>
  <c r="AR6" i="54"/>
  <c r="AI12" i="54"/>
  <c r="Z12" i="54"/>
  <c r="AI6" i="54"/>
  <c r="Z6" i="54"/>
  <c r="Q6" i="54"/>
  <c r="H6" i="54"/>
  <c r="AO23" i="53"/>
  <c r="AO24" i="53"/>
  <c r="AP23" i="53"/>
  <c r="AP24" i="53"/>
  <c r="AO22" i="53"/>
  <c r="Z12" i="53"/>
  <c r="AE12" i="53"/>
  <c r="Z11" i="53"/>
  <c r="AE11" i="53"/>
  <c r="Z10" i="53"/>
  <c r="AE10" i="53"/>
  <c r="T34" i="53"/>
  <c r="C34" i="53"/>
  <c r="T15" i="53"/>
  <c r="I23" i="53"/>
  <c r="Z31" i="53"/>
  <c r="Z30" i="53"/>
  <c r="Z29" i="53"/>
  <c r="AE31" i="53"/>
  <c r="AE30" i="53"/>
  <c r="AE29" i="53"/>
  <c r="C18" i="52"/>
  <c r="W12" i="49"/>
  <c r="W10" i="49"/>
  <c r="AD26" i="53"/>
  <c r="AD7" i="53"/>
  <c r="Z34" i="53"/>
  <c r="I34" i="53"/>
  <c r="D31" i="53"/>
  <c r="C37" i="53" s="1"/>
  <c r="D30" i="53"/>
  <c r="D29" i="53"/>
  <c r="M23" i="53"/>
  <c r="Z15" i="53"/>
  <c r="I15" i="53"/>
  <c r="C15" i="53"/>
  <c r="D12" i="53"/>
  <c r="C18" i="53" s="1"/>
  <c r="D11" i="53"/>
  <c r="D10" i="53"/>
  <c r="M4" i="53"/>
  <c r="AP137" i="52"/>
  <c r="AV67" i="52"/>
  <c r="AS67" i="52"/>
  <c r="AP67" i="52"/>
  <c r="AV66" i="52"/>
  <c r="AS66" i="52"/>
  <c r="AP66" i="52"/>
  <c r="AV138" i="52"/>
  <c r="AV139" i="52" s="1"/>
  <c r="AS138" i="52"/>
  <c r="AP138" i="52"/>
  <c r="AV137" i="52"/>
  <c r="AS137" i="52"/>
  <c r="AS122" i="52"/>
  <c r="AV122" i="52"/>
  <c r="AS123" i="52"/>
  <c r="AV123" i="52"/>
  <c r="AS124" i="52"/>
  <c r="AV124" i="52"/>
  <c r="AS125" i="52"/>
  <c r="AV125" i="52"/>
  <c r="AS126" i="52"/>
  <c r="AV126" i="52"/>
  <c r="AS127" i="52"/>
  <c r="AV127" i="52"/>
  <c r="AS128" i="52"/>
  <c r="AV128" i="52"/>
  <c r="AS129" i="52"/>
  <c r="AV129" i="52"/>
  <c r="AS130" i="52"/>
  <c r="AV130" i="52"/>
  <c r="AS131" i="52"/>
  <c r="AV131" i="52"/>
  <c r="AS132" i="52"/>
  <c r="AV132" i="52"/>
  <c r="AS133" i="52"/>
  <c r="AV133" i="52"/>
  <c r="AS134" i="52"/>
  <c r="AV134" i="52"/>
  <c r="AS135" i="52"/>
  <c r="AV135" i="52"/>
  <c r="AP123" i="52"/>
  <c r="AP124" i="52"/>
  <c r="AP125" i="52"/>
  <c r="AP126" i="52"/>
  <c r="AP127" i="52"/>
  <c r="AP128" i="52"/>
  <c r="AP129" i="52"/>
  <c r="AP130" i="52"/>
  <c r="AP131" i="52"/>
  <c r="AP132" i="52"/>
  <c r="AP133" i="52"/>
  <c r="AP134" i="52"/>
  <c r="AP135" i="52"/>
  <c r="AP122" i="52"/>
  <c r="AP51" i="52"/>
  <c r="C15" i="52"/>
  <c r="V15" i="52"/>
  <c r="AS51" i="52"/>
  <c r="AV51" i="52"/>
  <c r="AS52" i="52"/>
  <c r="AV52" i="52"/>
  <c r="AS53" i="52"/>
  <c r="AV53" i="52"/>
  <c r="AS54" i="52"/>
  <c r="AV54" i="52"/>
  <c r="AS55" i="52"/>
  <c r="AV55" i="52"/>
  <c r="AS56" i="52"/>
  <c r="AV56" i="52"/>
  <c r="AS57" i="52"/>
  <c r="AV57" i="52"/>
  <c r="AS58" i="52"/>
  <c r="AV58" i="52"/>
  <c r="AS59" i="52"/>
  <c r="AV59" i="52"/>
  <c r="AS60" i="52"/>
  <c r="AV60" i="52"/>
  <c r="AS61" i="52"/>
  <c r="AV61" i="52"/>
  <c r="AS62" i="52"/>
  <c r="AV62" i="52"/>
  <c r="AS63" i="52"/>
  <c r="AV63" i="52"/>
  <c r="AS64" i="52"/>
  <c r="AV64" i="52"/>
  <c r="AP52" i="52"/>
  <c r="AP53" i="52"/>
  <c r="AP54" i="52"/>
  <c r="AP55" i="52"/>
  <c r="AP56" i="52"/>
  <c r="AP57" i="52"/>
  <c r="AP58" i="52"/>
  <c r="AP59" i="52"/>
  <c r="AP60" i="52"/>
  <c r="AP61" i="52"/>
  <c r="AP62" i="52"/>
  <c r="AP63" i="52"/>
  <c r="AP64" i="52"/>
  <c r="AB15" i="52"/>
  <c r="I15" i="52"/>
  <c r="W12" i="52"/>
  <c r="V18" i="52" s="1"/>
  <c r="D12" i="52"/>
  <c r="W11" i="52"/>
  <c r="D11" i="52"/>
  <c r="W10" i="52"/>
  <c r="D10" i="52"/>
  <c r="AF4" i="52"/>
  <c r="M4" i="52"/>
  <c r="V15" i="49"/>
  <c r="AV90" i="49"/>
  <c r="AS90" i="49"/>
  <c r="AP90" i="49"/>
  <c r="AV89" i="49"/>
  <c r="AS89" i="49"/>
  <c r="AP89" i="49"/>
  <c r="AV87" i="49"/>
  <c r="AS87" i="49"/>
  <c r="AP87" i="49"/>
  <c r="AV86" i="49"/>
  <c r="AS86" i="49"/>
  <c r="AP86" i="49"/>
  <c r="AV85" i="49"/>
  <c r="AS85" i="49"/>
  <c r="AP85" i="49"/>
  <c r="AV84" i="49"/>
  <c r="AS84" i="49"/>
  <c r="AP84" i="49"/>
  <c r="AV83" i="49"/>
  <c r="AS83" i="49"/>
  <c r="AP83" i="49"/>
  <c r="AV82" i="49"/>
  <c r="AS82" i="49"/>
  <c r="AP82" i="49"/>
  <c r="AV81" i="49"/>
  <c r="AS81" i="49"/>
  <c r="AP81" i="49"/>
  <c r="AV80" i="49"/>
  <c r="AS80" i="49"/>
  <c r="AP80" i="49"/>
  <c r="AV49" i="49"/>
  <c r="AV50" i="49" s="1"/>
  <c r="AS49" i="49"/>
  <c r="AP49" i="49"/>
  <c r="AV48" i="49"/>
  <c r="AS48" i="49"/>
  <c r="AS50" i="49" s="1"/>
  <c r="AP48" i="49"/>
  <c r="AP50" i="49" s="1"/>
  <c r="AV40" i="49"/>
  <c r="AV41" i="49"/>
  <c r="AV42" i="49"/>
  <c r="AV43" i="49"/>
  <c r="AV44" i="49"/>
  <c r="AV45" i="49"/>
  <c r="AV46" i="49"/>
  <c r="AV39" i="49"/>
  <c r="AS40" i="49"/>
  <c r="AS41" i="49"/>
  <c r="AS42" i="49"/>
  <c r="AS43" i="49"/>
  <c r="AS44" i="49"/>
  <c r="AS45" i="49"/>
  <c r="AS46" i="49"/>
  <c r="AS39" i="49"/>
  <c r="AP40" i="49"/>
  <c r="AP41" i="49"/>
  <c r="AP42" i="49"/>
  <c r="AP43" i="49"/>
  <c r="AP44" i="49"/>
  <c r="AP45" i="49"/>
  <c r="AP46" i="49"/>
  <c r="AP39" i="49"/>
  <c r="AB15" i="49"/>
  <c r="W11" i="49"/>
  <c r="AF4" i="49"/>
  <c r="I15" i="49"/>
  <c r="C15" i="49"/>
  <c r="D12" i="49"/>
  <c r="D11" i="49"/>
  <c r="M4" i="49"/>
  <c r="U10" i="53" l="1"/>
  <c r="U12" i="53"/>
  <c r="T18" i="53" s="1"/>
  <c r="Z18" i="53" s="1"/>
  <c r="U30" i="53"/>
  <c r="U11" i="53"/>
  <c r="U31" i="53"/>
  <c r="T37" i="53" s="1"/>
  <c r="U29" i="53"/>
  <c r="I37" i="53"/>
  <c r="I18" i="53"/>
  <c r="AP139" i="52"/>
  <c r="AS139" i="52"/>
  <c r="AP68" i="52"/>
  <c r="AB18" i="52"/>
  <c r="I18" i="52"/>
  <c r="AS68" i="52"/>
  <c r="AV68" i="52"/>
  <c r="AB18" i="49"/>
  <c r="AV91" i="49"/>
  <c r="AS91" i="49"/>
  <c r="AP91" i="49"/>
  <c r="I18" i="49"/>
  <c r="AA9" i="42"/>
  <c r="AA8" i="42"/>
  <c r="S18" i="42"/>
  <c r="W18" i="42"/>
  <c r="U18" i="42"/>
  <c r="R18" i="42"/>
  <c r="V18" i="42"/>
  <c r="T18" i="42"/>
  <c r="S3" i="42"/>
  <c r="Q3" i="42"/>
  <c r="O3" i="42"/>
  <c r="N3" i="42"/>
  <c r="R3" i="42"/>
  <c r="P3" i="42"/>
  <c r="O6" i="42"/>
  <c r="AA6" i="42" s="1"/>
  <c r="O21" i="42"/>
  <c r="P21" i="42" s="1"/>
  <c r="C19" i="38"/>
  <c r="T36" i="38"/>
  <c r="Z36" i="38"/>
  <c r="I36" i="38"/>
  <c r="C36" i="38"/>
  <c r="U33" i="38"/>
  <c r="D33" i="38"/>
  <c r="U32" i="38"/>
  <c r="D32" i="38"/>
  <c r="U31" i="38"/>
  <c r="T39" i="38" s="1"/>
  <c r="Z39" i="38" s="1"/>
  <c r="D31" i="38"/>
  <c r="C39" i="38" s="1"/>
  <c r="I39" i="38" s="1"/>
  <c r="U30" i="38"/>
  <c r="D30" i="38"/>
  <c r="M24" i="38"/>
  <c r="Z16" i="38"/>
  <c r="T16" i="38"/>
  <c r="I16" i="38"/>
  <c r="C16" i="38"/>
  <c r="U13" i="38"/>
  <c r="D13" i="38"/>
  <c r="U12" i="38"/>
  <c r="D12" i="38"/>
  <c r="U11" i="38"/>
  <c r="T19" i="38" s="1"/>
  <c r="Z19" i="38" s="1"/>
  <c r="D11" i="38"/>
  <c r="U10" i="38"/>
  <c r="D10" i="38"/>
  <c r="M4" i="38"/>
  <c r="E21" i="37"/>
  <c r="E12" i="37"/>
  <c r="E13" i="37" s="1"/>
  <c r="E14" i="37" s="1"/>
  <c r="E15" i="37" s="1"/>
  <c r="E16" i="37" s="1"/>
  <c r="E17" i="37" s="1"/>
  <c r="E18" i="37" s="1"/>
  <c r="E10" i="37"/>
  <c r="E8" i="37"/>
  <c r="J7" i="37"/>
  <c r="D4" i="37" s="1"/>
  <c r="F4" i="37" s="1"/>
  <c r="D5" i="37"/>
  <c r="D20" i="37" s="1"/>
  <c r="F20" i="37" s="1"/>
  <c r="P6" i="42" l="1"/>
  <c r="AA21" i="42"/>
  <c r="I19" i="38"/>
  <c r="F21" i="37"/>
  <c r="G20" i="37"/>
  <c r="G4" i="37"/>
  <c r="D6" i="37"/>
  <c r="J16" i="37"/>
  <c r="D21" i="37"/>
  <c r="F5" i="37"/>
  <c r="D8" i="37"/>
  <c r="AB6" i="42" l="1"/>
  <c r="Q6" i="42"/>
  <c r="AB21" i="42"/>
  <c r="Q21" i="42"/>
  <c r="R21" i="42" s="1"/>
  <c r="S21" i="42" s="1"/>
  <c r="D12" i="37"/>
  <c r="D13" i="37"/>
  <c r="D16" i="37"/>
  <c r="D11" i="37"/>
  <c r="D9" i="37"/>
  <c r="F9" i="37" s="1"/>
  <c r="D10" i="37"/>
  <c r="D17" i="37"/>
  <c r="D14" i="37"/>
  <c r="F8" i="37"/>
  <c r="D18" i="37"/>
  <c r="D15" i="37"/>
  <c r="G5" i="37"/>
  <c r="F6" i="37"/>
  <c r="G21" i="37"/>
  <c r="AC6" i="42" l="1"/>
  <c r="R6" i="42"/>
  <c r="AC21" i="42"/>
  <c r="G8" i="37"/>
  <c r="G6" i="37"/>
  <c r="G9" i="37"/>
  <c r="F10" i="37"/>
  <c r="S6" i="42" l="1"/>
  <c r="AD6" i="42"/>
  <c r="AD21" i="42"/>
  <c r="F11" i="37"/>
  <c r="G10" i="37"/>
  <c r="T6" i="42" l="1"/>
  <c r="AE6" i="42"/>
  <c r="AE21" i="42"/>
  <c r="T21" i="42"/>
  <c r="G11" i="37"/>
  <c r="F12" i="37"/>
  <c r="AF6" i="42" l="1"/>
  <c r="U6" i="42"/>
  <c r="AF21" i="42"/>
  <c r="U21" i="42"/>
  <c r="F13" i="37"/>
  <c r="G12" i="37"/>
  <c r="AG6" i="42" l="1"/>
  <c r="V6" i="42"/>
  <c r="V21" i="42"/>
  <c r="AG21" i="42"/>
  <c r="G13" i="37"/>
  <c r="G14" i="37" s="1"/>
  <c r="F14" i="37"/>
  <c r="W6" i="42" l="1"/>
  <c r="AH6" i="42"/>
  <c r="W21" i="42"/>
  <c r="AH21" i="42"/>
  <c r="F15" i="37"/>
  <c r="AI6" i="42" l="1"/>
  <c r="X6" i="42"/>
  <c r="AI21" i="42"/>
  <c r="X21" i="42"/>
  <c r="F16" i="37"/>
  <c r="G15" i="37"/>
  <c r="G16" i="37" s="1"/>
  <c r="O7" i="42" l="1"/>
  <c r="AJ6" i="42"/>
  <c r="O22" i="42"/>
  <c r="AJ21" i="42"/>
  <c r="F17" i="37"/>
  <c r="P7" i="42" l="1"/>
  <c r="AA7" i="42"/>
  <c r="AA22" i="42"/>
  <c r="P22" i="42"/>
  <c r="F18" i="37"/>
  <c r="G17" i="37"/>
  <c r="G18" i="37" s="1"/>
  <c r="F24" i="37" s="1"/>
  <c r="AB7" i="42" l="1"/>
  <c r="Q7" i="42"/>
  <c r="AB22" i="42"/>
  <c r="Q22" i="42"/>
  <c r="H19" i="37"/>
  <c r="H7" i="37"/>
  <c r="D24" i="37"/>
  <c r="B24" i="37" s="1"/>
  <c r="H4" i="37"/>
  <c r="H20" i="37"/>
  <c r="H5" i="37"/>
  <c r="H21" i="37"/>
  <c r="H6" i="37"/>
  <c r="H9" i="37"/>
  <c r="H8" i="37"/>
  <c r="H10" i="37"/>
  <c r="H11" i="37"/>
  <c r="H12" i="37"/>
  <c r="H13" i="37"/>
  <c r="H14" i="37"/>
  <c r="H15" i="37"/>
  <c r="H16" i="37"/>
  <c r="H18" i="37"/>
  <c r="H17" i="37"/>
  <c r="R7" i="42" l="1"/>
  <c r="AC7" i="42"/>
  <c r="R22" i="42"/>
  <c r="AC22" i="42"/>
  <c r="AD7" i="42" l="1"/>
  <c r="S7" i="42"/>
  <c r="S22" i="42"/>
  <c r="AD22" i="42"/>
  <c r="AE7" i="42" l="1"/>
  <c r="T7" i="42"/>
  <c r="AE22" i="42"/>
  <c r="T22" i="42"/>
  <c r="AF7" i="42" l="1"/>
  <c r="U7" i="42"/>
  <c r="AF22" i="42"/>
  <c r="U22" i="42"/>
  <c r="AG7" i="42" l="1"/>
  <c r="V7" i="42"/>
  <c r="AG22" i="42"/>
  <c r="V22" i="42"/>
  <c r="AH7" i="42" l="1"/>
  <c r="W7" i="42"/>
  <c r="AH22" i="42"/>
  <c r="W22" i="42"/>
  <c r="AI7" i="42" l="1"/>
  <c r="X7" i="42"/>
  <c r="AI22" i="42"/>
  <c r="X22" i="42"/>
  <c r="O8" i="42" l="1"/>
  <c r="AJ7" i="42"/>
  <c r="AJ22" i="42"/>
  <c r="O23" i="42"/>
  <c r="P8" i="42" l="1"/>
  <c r="AA23" i="42"/>
  <c r="P23" i="42"/>
  <c r="AB8" i="42" l="1"/>
  <c r="Q8" i="42"/>
  <c r="AB23" i="42"/>
  <c r="Q23" i="42"/>
  <c r="AC8" i="42" l="1"/>
  <c r="R8" i="42"/>
  <c r="AC23" i="42"/>
  <c r="R23" i="42"/>
  <c r="S8" i="42" l="1"/>
  <c r="AD8" i="42"/>
  <c r="AD23" i="42"/>
  <c r="S23" i="42"/>
  <c r="AE8" i="42" l="1"/>
  <c r="T8" i="42"/>
  <c r="AE23" i="42"/>
  <c r="T23" i="42"/>
  <c r="AF8" i="42" l="1"/>
  <c r="U8" i="42"/>
  <c r="AF23" i="42"/>
  <c r="U23" i="42"/>
  <c r="V23" i="42" s="1"/>
  <c r="V8" i="42" l="1"/>
  <c r="AG8" i="42"/>
  <c r="AG23" i="42"/>
  <c r="AH8" i="42" l="1"/>
  <c r="W8" i="42"/>
  <c r="W23" i="42"/>
  <c r="AH23" i="42"/>
  <c r="AI8" i="42" l="1"/>
  <c r="X8" i="42"/>
  <c r="AI23" i="42"/>
  <c r="X23" i="42"/>
  <c r="O9" i="42" l="1"/>
  <c r="AJ8" i="42"/>
  <c r="O24" i="42"/>
  <c r="AJ23" i="42"/>
  <c r="P9" i="42" l="1"/>
  <c r="AA24" i="42"/>
  <c r="P24" i="42"/>
  <c r="Q9" i="42" l="1"/>
  <c r="AB9" i="42"/>
  <c r="AB24" i="42"/>
  <c r="Q24" i="42"/>
  <c r="AC24" i="42" s="1"/>
  <c r="R9" i="42" l="1"/>
  <c r="AC9" i="42"/>
  <c r="R24" i="42"/>
  <c r="AD24" i="42" s="1"/>
  <c r="S9" i="42" l="1"/>
  <c r="AD9" i="42"/>
  <c r="S24" i="42"/>
  <c r="AE9" i="42" l="1"/>
  <c r="T9" i="42"/>
  <c r="AE24" i="42"/>
  <c r="T24" i="42"/>
  <c r="AF9" i="42" l="1"/>
  <c r="U9" i="42"/>
  <c r="AF24" i="42"/>
  <c r="U24" i="42"/>
  <c r="AG9" i="42" l="1"/>
  <c r="V9" i="42"/>
  <c r="AG24" i="42"/>
  <c r="V24" i="42"/>
  <c r="W9" i="42" l="1"/>
  <c r="AH9" i="42"/>
  <c r="AH24" i="42"/>
  <c r="W24" i="42"/>
  <c r="AI9" i="42" l="1"/>
  <c r="X9" i="42"/>
  <c r="AI24" i="42"/>
  <c r="X24" i="42"/>
  <c r="AJ9" i="42" l="1"/>
  <c r="O10" i="42"/>
  <c r="AJ24" i="42"/>
  <c r="O25" i="42"/>
  <c r="AA10" i="42" l="1"/>
  <c r="P10" i="42"/>
  <c r="AA25" i="42"/>
  <c r="P25" i="42"/>
  <c r="AB10" i="42" l="1"/>
  <c r="Q10" i="42"/>
  <c r="AB25" i="42"/>
  <c r="Q25" i="42"/>
  <c r="AC10" i="42" l="1"/>
  <c r="R10" i="42"/>
  <c r="AC25" i="42"/>
  <c r="R25" i="42"/>
  <c r="S10" i="42" l="1"/>
  <c r="AD10" i="42"/>
  <c r="AD25" i="42"/>
  <c r="S25" i="42"/>
  <c r="T10" i="42" l="1"/>
  <c r="AE10" i="42"/>
  <c r="AE25" i="42"/>
  <c r="T25" i="42"/>
  <c r="AF10" i="42" l="1"/>
  <c r="U10" i="42"/>
  <c r="AF25" i="42"/>
  <c r="U25" i="42"/>
  <c r="V10" i="42" l="1"/>
  <c r="AG10" i="42"/>
  <c r="V25" i="42"/>
  <c r="AG25" i="42"/>
  <c r="W10" i="42" l="1"/>
  <c r="AH10" i="42"/>
  <c r="W25" i="42"/>
  <c r="AH25" i="42"/>
  <c r="AI10" i="42" l="1"/>
  <c r="X10" i="42"/>
  <c r="AI25" i="42"/>
  <c r="X25" i="42"/>
  <c r="O11" i="42" l="1"/>
  <c r="AJ10" i="42"/>
  <c r="O26" i="42"/>
  <c r="AJ25" i="42"/>
  <c r="AA11" i="42" l="1"/>
  <c r="P11" i="42"/>
  <c r="AA26" i="42"/>
  <c r="P26" i="42"/>
  <c r="AB11" i="42" l="1"/>
  <c r="Q11" i="42"/>
  <c r="AB26" i="42"/>
  <c r="Q26" i="42"/>
  <c r="R11" i="42" l="1"/>
  <c r="AC11" i="42"/>
  <c r="R26" i="42"/>
  <c r="AC26" i="42"/>
  <c r="S11" i="42" l="1"/>
  <c r="AD11" i="42"/>
  <c r="S26" i="42"/>
  <c r="AD26" i="42"/>
  <c r="AE11" i="42" l="1"/>
  <c r="T11" i="42"/>
  <c r="AE26" i="42"/>
  <c r="T26" i="42"/>
  <c r="AF11" i="42" l="1"/>
  <c r="U11" i="42"/>
  <c r="AF26" i="42"/>
  <c r="U26" i="42"/>
  <c r="AG11" i="42" l="1"/>
  <c r="V11" i="42"/>
  <c r="AG26" i="42"/>
  <c r="V26" i="42"/>
  <c r="W11" i="42" l="1"/>
  <c r="AH11" i="42"/>
  <c r="AH26" i="42"/>
  <c r="W26" i="42"/>
  <c r="AI11" i="42" l="1"/>
  <c r="X11" i="42"/>
  <c r="AI26" i="42"/>
  <c r="X26" i="42"/>
  <c r="AJ11" i="42" l="1"/>
  <c r="O12" i="42"/>
  <c r="AJ26" i="42"/>
  <c r="O27" i="42"/>
  <c r="AA12" i="42" l="1"/>
  <c r="P12" i="42"/>
  <c r="AA27" i="42"/>
  <c r="P27" i="42"/>
  <c r="AB12" i="42" l="1"/>
  <c r="Q12" i="42"/>
  <c r="AB27" i="42"/>
  <c r="Q27" i="42"/>
  <c r="AC12" i="42" l="1"/>
  <c r="R12" i="42"/>
  <c r="AC27" i="42"/>
  <c r="R27" i="42"/>
  <c r="S12" i="42" l="1"/>
  <c r="AD12" i="42"/>
  <c r="AD27" i="42"/>
  <c r="S27" i="42"/>
  <c r="T12" i="42" l="1"/>
  <c r="AE12" i="42"/>
  <c r="AE27" i="42"/>
  <c r="T27" i="42"/>
  <c r="AF12" i="42" l="1"/>
  <c r="U12" i="42"/>
  <c r="AF27" i="42"/>
  <c r="U27" i="42"/>
  <c r="V12" i="42" l="1"/>
  <c r="AG12" i="42"/>
  <c r="V27" i="42"/>
  <c r="AG27" i="42"/>
  <c r="W12" i="42" l="1"/>
  <c r="AH12" i="42"/>
  <c r="AH27" i="42"/>
  <c r="W27" i="42"/>
  <c r="AI12" i="42" l="1"/>
  <c r="X12" i="42"/>
  <c r="AI27" i="42"/>
  <c r="X27" i="42"/>
  <c r="O13" i="42" l="1"/>
  <c r="AJ12" i="42"/>
  <c r="O28" i="42"/>
  <c r="AJ27" i="42"/>
  <c r="AA13" i="42" l="1"/>
  <c r="P13" i="42"/>
  <c r="AA28" i="42"/>
  <c r="P28" i="42"/>
  <c r="AB13" i="42" l="1"/>
  <c r="Q13" i="42"/>
  <c r="AB28" i="42"/>
  <c r="Q28" i="42"/>
  <c r="R13" i="42" l="1"/>
  <c r="AC13" i="42"/>
  <c r="R28" i="42"/>
  <c r="AC28" i="42"/>
  <c r="AD13" i="42" l="1"/>
  <c r="S13" i="42"/>
  <c r="S28" i="42"/>
  <c r="AD28" i="42"/>
  <c r="AE13" i="42" l="1"/>
  <c r="T13" i="42"/>
  <c r="AE28" i="42"/>
  <c r="T28" i="42"/>
  <c r="AF13" i="42" l="1"/>
  <c r="U13" i="42"/>
  <c r="AF28" i="42"/>
  <c r="U28" i="42"/>
  <c r="AG13" i="42" l="1"/>
  <c r="V13" i="42"/>
  <c r="AG28" i="42"/>
  <c r="V28" i="42"/>
  <c r="W13" i="42" l="1"/>
  <c r="AH13" i="42"/>
  <c r="AH28" i="42"/>
  <c r="W28" i="42"/>
  <c r="X13" i="42" l="1"/>
  <c r="AI13" i="42"/>
  <c r="AI28" i="42"/>
  <c r="X28" i="42"/>
  <c r="AJ13" i="42" l="1"/>
  <c r="O14" i="42"/>
  <c r="AJ28" i="42"/>
  <c r="O29" i="42"/>
  <c r="AA14" i="42" l="1"/>
  <c r="P14" i="42"/>
  <c r="AA29" i="42"/>
  <c r="P29" i="42"/>
  <c r="AB14" i="42" l="1"/>
  <c r="Q14" i="42"/>
  <c r="AB29" i="42"/>
  <c r="Q29" i="42"/>
  <c r="AC14" i="42" l="1"/>
  <c r="R14" i="42"/>
  <c r="AC29" i="42"/>
  <c r="R29" i="42"/>
  <c r="AD14" i="42" l="1"/>
  <c r="S14" i="42"/>
  <c r="AD29" i="42"/>
  <c r="S29" i="42"/>
  <c r="AE14" i="42" l="1"/>
  <c r="T14" i="42"/>
  <c r="AE29" i="42"/>
  <c r="T29" i="42"/>
  <c r="AF14" i="42" l="1"/>
  <c r="U14" i="42"/>
  <c r="AF29" i="42"/>
  <c r="U29" i="42"/>
  <c r="V14" i="42" l="1"/>
  <c r="AG14" i="42"/>
  <c r="V29" i="42"/>
  <c r="AG29" i="42"/>
  <c r="W14" i="42" l="1"/>
  <c r="AH14" i="42"/>
  <c r="W29" i="42"/>
  <c r="AH29" i="42"/>
  <c r="AI14" i="42" l="1"/>
  <c r="X14" i="42"/>
  <c r="AI29" i="42"/>
  <c r="X29" i="42"/>
  <c r="O15" i="42" l="1"/>
  <c r="AJ14" i="42"/>
  <c r="O30" i="42"/>
  <c r="AJ29" i="42"/>
  <c r="AA15" i="42" l="1"/>
  <c r="P15" i="42"/>
  <c r="AA30" i="42"/>
  <c r="P30" i="42"/>
  <c r="AB15" i="42" l="1"/>
  <c r="Q15" i="42"/>
  <c r="AB30" i="42"/>
  <c r="Q30" i="42"/>
  <c r="R15" i="42" l="1"/>
  <c r="AC15" i="42"/>
  <c r="R30" i="42"/>
  <c r="AC30" i="42"/>
  <c r="AD15" i="42" l="1"/>
  <c r="S15" i="42"/>
  <c r="S30" i="42"/>
  <c r="AD30" i="42"/>
  <c r="AE15" i="42" l="1"/>
  <c r="T15" i="42"/>
  <c r="AE30" i="42"/>
  <c r="T30" i="42"/>
  <c r="AF15" i="42" l="1"/>
  <c r="U15" i="42"/>
  <c r="AF30" i="42"/>
  <c r="U30" i="42"/>
  <c r="AG15" i="42" l="1"/>
  <c r="V15" i="42"/>
  <c r="AG30" i="42"/>
  <c r="V30" i="42"/>
  <c r="W15" i="42" l="1"/>
  <c r="AH15" i="42"/>
  <c r="AH30" i="42"/>
  <c r="W30" i="42"/>
  <c r="X15" i="42" l="1"/>
  <c r="AJ15" i="42" s="1"/>
  <c r="AI15" i="42"/>
  <c r="AI30" i="42"/>
  <c r="X30" i="42"/>
  <c r="AJ30" i="42" s="1"/>
  <c r="Z37" i="53"/>
</calcChain>
</file>

<file path=xl/sharedStrings.xml><?xml version="1.0" encoding="utf-8"?>
<sst xmlns="http://schemas.openxmlformats.org/spreadsheetml/2006/main" count="1785" uniqueCount="1244">
  <si>
    <t>X Axis</t>
  </si>
  <si>
    <t>Y Axis</t>
  </si>
  <si>
    <t>Z Axis</t>
  </si>
  <si>
    <t>Width</t>
  </si>
  <si>
    <t>Height</t>
  </si>
  <si>
    <t>Triangles</t>
  </si>
  <si>
    <t>Rays per Iteration</t>
  </si>
  <si>
    <t>Parameters</t>
  </si>
  <si>
    <t>[Traversal Level 1] Hit Maximum = 5075699</t>
  </si>
  <si>
    <t>[Traversal Level 1] Hit Maximum = 3831704</t>
  </si>
  <si>
    <t>[Traversal Level 1] Missed Hit Total = 4176371</t>
  </si>
  <si>
    <t>[Traversal Level 1] Missed Hit Total = 2705620</t>
  </si>
  <si>
    <t>[Traversal Level 1] Connected Hit Total : 899328</t>
  </si>
  <si>
    <t>[Traversal Level 1] Connected Hit Total : 1126084</t>
  </si>
  <si>
    <t>Shadow Rays</t>
  </si>
  <si>
    <t>Reflection Rays</t>
  </si>
  <si>
    <t>N</t>
  </si>
  <si>
    <t>Connected Hits</t>
  </si>
  <si>
    <t>Missed Hits</t>
  </si>
  <si>
    <t>Maximum Hits</t>
  </si>
  <si>
    <t>[Traversal Level  0] Hit Maximum = 7194624</t>
  </si>
  <si>
    <t>[Traversal Level  0] Hit Maximum = 9008672</t>
  </si>
  <si>
    <t>[Traversal Level  0] Missed Hit Total = 5606674</t>
  </si>
  <si>
    <t>[Traversal Level  0] Missed Hit Total = 7749009</t>
  </si>
  <si>
    <t>[Traversal Level  0] Connected Hit Total : 1587950</t>
  </si>
  <si>
    <t>[Traversal Level  0] Connected Hit Total : 1259663</t>
  </si>
  <si>
    <t>Ray Total: 438897</t>
  </si>
  <si>
    <t>Ray Total: 335051</t>
  </si>
  <si>
    <t>Intersections per Iteration</t>
  </si>
  <si>
    <t>%</t>
  </si>
  <si>
    <t>[Traversal Level 1] Hit Maximum = 5020056</t>
  </si>
  <si>
    <t>[Traversal Level 1] Hit Maximum = 3422832</t>
  </si>
  <si>
    <t>[Traversal Level 1] Missed Hit Total = 4564086</t>
  </si>
  <si>
    <t>[Traversal Level 1] Missed Hit Total = 3189685</t>
  </si>
  <si>
    <t>[Traversal Level 1] Connected Hit Total : 455970</t>
  </si>
  <si>
    <t>[Traversal Level 1] Connected Hit Total : 233147</t>
  </si>
  <si>
    <t>[Traversal Level  0] Hit Maximum = 3647760</t>
  </si>
  <si>
    <t>[Traversal Level  0] Hit Maximum = 1865176</t>
  </si>
  <si>
    <t>[Traversal Level  0] Missed Hit Total = 2392160</t>
  </si>
  <si>
    <t>[Traversal Level  0] Missed Hit Total = 1295727</t>
  </si>
  <si>
    <t>[Traversal Level  0] Connected Hit Total : 1255600</t>
  </si>
  <si>
    <t>[Traversal Level  0] Connected Hit Total : 569449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</si>
  <si>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</si>
  <si>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</si>
  <si>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</si>
  <si>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</si>
  <si>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</si>
  <si>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</si>
  <si>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</si>
  <si>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</si>
  <si>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</si>
  <si>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</si>
  <si>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</si>
  <si>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</si>
  <si>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</si>
  <si>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</si>
  <si>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</si>
  <si>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</si>
  <si>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</si>
  <si>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</si>
  <si>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</si>
  <si>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</si>
  <si>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</si>
  <si>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</si>
  <si>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</si>
  <si>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</si>
  <si>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</si>
  <si>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</si>
  <si>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</si>
  <si>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</si>
  <si>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</si>
  <si>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Original Algorithm [Scene 1]</t>
  </si>
  <si>
    <t>CRSH Algorithm [Scene 1]</t>
  </si>
  <si>
    <t>::HierarchyTraversalWrapper::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</si>
  <si>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</si>
  <si>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</si>
  <si>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</si>
  <si>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</si>
  <si>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</si>
  <si>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</si>
  <si>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</si>
  <si>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</si>
  <si>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</si>
  <si>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</si>
  <si>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</si>
  <si>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</si>
  <si>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</si>
  <si>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</si>
  <si>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</si>
  <si>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</si>
  <si>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</si>
  <si>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</si>
  <si>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</si>
  <si>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</si>
  <si>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</si>
  <si>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</si>
  <si>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</si>
  <si>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</si>
  <si>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</si>
  <si>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</si>
  <si>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</si>
  <si>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</si>
  <si>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</si>
  <si>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</si>
  <si>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</si>
  <si>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</si>
  <si>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</si>
  <si>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</si>
  <si>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</si>
  <si>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</si>
  <si>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</si>
  <si>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</si>
  <si>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</si>
  <si>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</si>
  <si>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</si>
  <si>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</si>
  <si>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</si>
  <si>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</si>
  <si>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</si>
  <si>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</si>
  <si>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</si>
  <si>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</si>
  <si>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</si>
  <si>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</si>
  <si>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</si>
  <si>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</si>
  <si>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</si>
  <si>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</si>
  <si>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</si>
  <si>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</si>
  <si>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</si>
  <si>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</si>
  <si>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</si>
  <si>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</si>
  <si>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</si>
  <si>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</si>
  <si>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</si>
  <si>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</si>
  <si>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</si>
  <si>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</si>
  <si>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</si>
  <si>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</si>
  <si>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</si>
  <si>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</si>
  <si>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</si>
  <si>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</si>
  <si>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</si>
  <si>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</si>
  <si>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</si>
  <si>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</si>
  <si>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</si>
  <si>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</si>
  <si>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</si>
  <si>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</si>
  <si>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</si>
  <si>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</si>
  <si>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</si>
  <si>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</si>
  <si>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</si>
  <si>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</si>
  <si>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</si>
  <si>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</si>
  <si>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</si>
  <si>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</si>
  <si>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</si>
  <si>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</si>
  <si>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</si>
  <si>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</si>
  <si>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</si>
  <si>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</si>
  <si>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</si>
  <si>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</si>
  <si>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</si>
  <si>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</si>
  <si>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</si>
  <si>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</si>
  <si>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</si>
  <si>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</si>
  <si>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</si>
  <si>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</si>
  <si>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</si>
  <si>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</si>
  <si>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</si>
  <si>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</si>
  <si>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</si>
  <si>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</si>
  <si>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</si>
  <si>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</si>
  <si>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</si>
  <si>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</si>
  <si>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</si>
  <si>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</si>
  <si>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</si>
  <si>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</si>
  <si>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</si>
  <si>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</si>
  <si>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</si>
  <si>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</si>
  <si>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</si>
  <si>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</si>
  <si>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</si>
  <si>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</si>
  <si>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</si>
  <si>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</si>
  <si>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</si>
  <si>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</si>
  <si>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</si>
  <si>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</si>
  <si>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</si>
  <si>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</si>
  <si>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</si>
  <si>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</si>
  <si>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</si>
  <si>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</si>
  <si>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</si>
  <si>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</si>
  <si>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</si>
  <si>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</si>
  <si>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</si>
  <si>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</si>
  <si>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</si>
  <si>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</si>
  <si>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</si>
  <si>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</si>
  <si>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</si>
  <si>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</si>
  <si>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</si>
  <si>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</si>
  <si>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</si>
  <si>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</si>
  <si>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</si>
  <si>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</si>
  <si>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</si>
  <si>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</si>
  <si>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</si>
  <si>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</si>
  <si>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</si>
  <si>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</si>
  <si>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</si>
  <si>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</si>
  <si>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</si>
  <si>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</si>
  <si>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</si>
  <si>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</si>
  <si>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</si>
  <si>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</si>
  <si>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</si>
  <si>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</si>
  <si>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</si>
  <si>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</si>
  <si>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</si>
  <si>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</si>
  <si>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</si>
  <si>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</si>
  <si>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</si>
  <si>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</si>
  <si>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</si>
  <si>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</si>
  <si>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</si>
  <si>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</si>
  <si>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</si>
  <si>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</si>
  <si>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</si>
  <si>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</si>
  <si>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</si>
  <si>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</si>
  <si>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</si>
  <si>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</si>
  <si>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</si>
  <si>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</si>
  <si>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</si>
  <si>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</si>
  <si>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</si>
  <si>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</si>
  <si>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</si>
  <si>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</si>
  <si>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</si>
  <si>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</si>
  <si>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</si>
  <si>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</si>
  <si>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</si>
  <si>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</si>
  <si>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</si>
  <si>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</si>
  <si>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</si>
  <si>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</si>
  <si>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</si>
  <si>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</si>
  <si>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</si>
  <si>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</si>
  <si>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</si>
  <si>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</si>
  <si>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</si>
  <si>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</si>
  <si>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</si>
  <si>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</si>
  <si>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</si>
  <si>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</si>
  <si>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</si>
  <si>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</si>
  <si>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</si>
  <si>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</si>
  <si>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</si>
  <si>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</si>
  <si>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</si>
  <si>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</si>
  <si>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</si>
  <si>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</si>
  <si>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</si>
  <si>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</si>
  <si>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</si>
  <si>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</si>
  <si>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</si>
  <si>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</si>
  <si>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</si>
  <si>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</si>
  <si>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</si>
  <si>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</si>
  <si>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</si>
  <si>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</si>
  <si>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</si>
  <si>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</si>
  <si>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</si>
  <si>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</si>
  <si>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</si>
  <si>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</si>
  <si>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</si>
  <si>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</si>
  <si>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</si>
  <si>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</si>
  <si>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</si>
  <si>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</si>
  <si>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</si>
  <si>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</si>
  <si>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</si>
  <si>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</si>
  <si>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</si>
  <si>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</si>
  <si>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</si>
  <si>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</si>
  <si>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</si>
  <si>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</si>
  <si>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</si>
  <si>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</si>
  <si>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</si>
  <si>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</si>
  <si>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</si>
  <si>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</si>
  <si>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</si>
  <si>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</si>
  <si>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</si>
  <si>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</si>
  <si>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</si>
  <si>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</si>
  <si>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</si>
  <si>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</si>
  <si>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</si>
  <si>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</si>
  <si>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</si>
  <si>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</si>
  <si>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</si>
  <si>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</si>
  <si>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</si>
  <si>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</si>
  <si>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</si>
  <si>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</si>
  <si>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</si>
  <si>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</si>
  <si>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</si>
  <si>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</si>
  <si>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</si>
  <si>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</si>
  <si>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</si>
  <si>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</si>
  <si>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</si>
  <si>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</si>
  <si>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</si>
  <si>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</si>
  <si>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</si>
  <si>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</si>
  <si>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</si>
  <si>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</si>
  <si>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</si>
  <si>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</si>
  <si>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</si>
  <si>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</si>
  <si>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</si>
  <si>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</si>
  <si>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</si>
  <si>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</si>
  <si>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</si>
  <si>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</si>
  <si>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</si>
  <si>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</si>
  <si>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</si>
  <si>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</si>
  <si>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</si>
  <si>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</si>
  <si>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</si>
  <si>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</si>
  <si>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</si>
  <si>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</si>
  <si>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</si>
  <si>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</si>
  <si>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</si>
  <si>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</si>
  <si>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</si>
  <si>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</si>
  <si>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</si>
  <si>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</si>
  <si>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</si>
  <si>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</si>
  <si>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</si>
  <si>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</si>
  <si>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</si>
  <si>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</si>
  <si>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</si>
  <si>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</si>
  <si>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</si>
  <si>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</si>
  <si>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</si>
  <si>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</si>
  <si>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</si>
  <si>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</si>
  <si>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</si>
  <si>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</si>
  <si>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</si>
  <si>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</si>
  <si>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</si>
  <si>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</si>
  <si>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</si>
  <si>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</si>
  <si>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</si>
  <si>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</si>
  <si>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</si>
  <si>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</si>
  <si>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</si>
  <si>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</si>
  <si>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</si>
  <si>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</si>
  <si>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</si>
  <si>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</si>
  <si>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</si>
  <si>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</si>
  <si>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</si>
  <si>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</si>
  <si>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</si>
  <si>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</si>
  <si>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</si>
  <si>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</si>
  <si>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</si>
  <si>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</si>
  <si>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</si>
  <si>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</si>
  <si>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</si>
  <si>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</si>
  <si>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</si>
  <si>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</si>
  <si>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</si>
  <si>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</si>
  <si>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</si>
  <si>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</si>
  <si>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</si>
  <si>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</si>
  <si>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</si>
  <si>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</si>
  <si>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</si>
  <si>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</si>
  <si>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</si>
  <si>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</si>
  <si>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</si>
  <si>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</si>
  <si>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</si>
  <si>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</si>
  <si>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</si>
  <si>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</si>
  <si>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</si>
  <si>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</si>
  <si>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</si>
  <si>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</si>
  <si>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</si>
  <si>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</si>
  <si>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</si>
  <si>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</si>
  <si>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</si>
  <si>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</si>
  <si>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</si>
  <si>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</si>
  <si>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</si>
  <si>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</si>
  <si>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</si>
  <si>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</si>
  <si>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</si>
  <si>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</si>
  <si>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</si>
  <si>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</si>
  <si>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</si>
  <si>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</si>
  <si>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</si>
  <si>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</si>
  <si>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</si>
  <si>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</si>
  <si>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</si>
  <si>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</si>
  <si>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</si>
  <si>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</si>
  <si>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</si>
  <si>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</si>
  <si>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</si>
  <si>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</si>
  <si>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</si>
  <si>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</si>
  <si>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</si>
  <si>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</si>
  <si>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</si>
  <si>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</si>
  <si>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</si>
  <si>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</si>
  <si>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</si>
  <si>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</si>
  <si>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</si>
  <si>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</si>
  <si>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</si>
  <si>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</si>
  <si>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</si>
  <si>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</si>
  <si>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</si>
  <si>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</si>
  <si>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</si>
  <si>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</si>
  <si>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</si>
  <si>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</si>
  <si>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</si>
  <si>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</si>
  <si>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</si>
  <si>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</si>
  <si>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</si>
  <si>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</si>
  <si>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</si>
  <si>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</si>
  <si>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</si>
  <si>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</si>
  <si>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</si>
  <si>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</si>
  <si>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</si>
  <si>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</si>
  <si>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</si>
  <si>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</si>
  <si>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</si>
  <si>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</si>
  <si>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</si>
  <si>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</si>
  <si>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</si>
  <si>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</si>
  <si>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</si>
  <si>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</si>
  <si>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</si>
  <si>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</si>
  <si>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</si>
  <si>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</si>
  <si>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</si>
  <si>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</si>
  <si>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</si>
  <si>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</si>
  <si>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</si>
  <si>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</si>
  <si>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</si>
  <si>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</si>
  <si>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</si>
  <si>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</si>
  <si>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</si>
  <si>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</si>
  <si>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</si>
  <si>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</si>
  <si>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</si>
  <si>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</si>
  <si>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</si>
  <si>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</si>
  <si>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</si>
  <si>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</si>
  <si>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</si>
  <si>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</si>
  <si>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</si>
  <si>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</si>
  <si>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</si>
  <si>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</si>
  <si>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</si>
  <si>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</si>
  <si>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</si>
  <si>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</si>
  <si>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</si>
  <si>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</si>
  <si>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</si>
  <si>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</si>
  <si>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</si>
  <si>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</si>
  <si>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</si>
  <si>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</si>
  <si>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</si>
  <si>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</si>
  <si>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</si>
  <si>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</si>
  <si>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</si>
  <si>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</si>
  <si>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</si>
  <si>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</si>
  <si>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</si>
  <si>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</si>
  <si>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</si>
  <si>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</si>
  <si>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</si>
  <si>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</si>
  <si>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</si>
  <si>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</si>
  <si>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</si>
  <si>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</si>
  <si>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</si>
  <si>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</si>
  <si>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</si>
  <si>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</si>
  <si>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</si>
  <si>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</si>
  <si>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</si>
  <si>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</si>
  <si>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</si>
  <si>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</si>
  <si>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</si>
  <si>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</si>
  <si>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</si>
  <si>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</si>
  <si>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</si>
  <si>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</si>
  <si>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</si>
  <si>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</si>
  <si>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</si>
  <si>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</si>
  <si>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</si>
  <si>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</si>
  <si>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</si>
  <si>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</si>
  <si>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</si>
  <si>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</si>
  <si>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</si>
  <si>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</si>
  <si>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</si>
  <si>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</si>
  <si>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</si>
  <si>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</si>
  <si>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</si>
  <si>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</si>
  <si>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</si>
  <si>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</si>
  <si>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</si>
  <si>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</si>
  <si>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</si>
  <si>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</si>
  <si>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</si>
  <si>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</si>
  <si>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</si>
  <si>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</si>
  <si>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</si>
  <si>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</si>
  <si>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</si>
  <si>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</si>
  <si>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</si>
  <si>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</si>
  <si>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</si>
  <si>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</si>
  <si>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</si>
  <si>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</si>
  <si>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</si>
  <si>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</si>
  <si>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</si>
  <si>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</si>
  <si>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</si>
  <si>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</si>
  <si>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</si>
  <si>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</si>
  <si>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</si>
  <si>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</si>
  <si>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</si>
  <si>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</si>
  <si>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</si>
  <si>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</si>
  <si>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</si>
  <si>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</si>
  <si>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</si>
  <si>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</si>
  <si>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</si>
  <si>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</si>
  <si>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</si>
  <si>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Shadow Ray Iteration 1/8</t>
  </si>
  <si>
    <t>Shadow Ray Iteration 0/36308</t>
  </si>
  <si>
    <t>Shadow Ray Iteration 2/8</t>
  </si>
  <si>
    <t>Shadow Ray Iteration 5000/36308</t>
  </si>
  <si>
    <t>Shadow Ray Iteration 3/8</t>
  </si>
  <si>
    <t>Shadow Ray Iteration 10000/36308</t>
  </si>
  <si>
    <t>Shadow Ray Iteration 4/8</t>
  </si>
  <si>
    <t>Shadow Ray Iteration 15000/36308</t>
  </si>
  <si>
    <t>Shadow Ray Iteration 5/8</t>
  </si>
  <si>
    <t>Shadow Ray Iteration 20000/36308</t>
  </si>
  <si>
    <t>Shadow Ray Iteration 6/8</t>
  </si>
  <si>
    <t>Shadow Ray Iteration 25000/36308</t>
  </si>
  <si>
    <t>Shadow Ray Iteration 7/8</t>
  </si>
  <si>
    <t>Shadow Ray Iteration 30000/36308</t>
  </si>
  <si>
    <t>Shadow Ray Iteration 8/8</t>
  </si>
  <si>
    <t>Shadow Ray Iteration 35000/36308</t>
  </si>
  <si>
    <t>[Traversal Level 1] Hit Maximum = 2460000</t>
  </si>
  <si>
    <t>[Traversal Level 1] Missed Hit Total = 206010</t>
  </si>
  <si>
    <t>[Traversal Level 1] Connected Hit Total : 2253990</t>
  </si>
  <si>
    <t>[Traversal Level 1] Missed Hit Total = 290728</t>
  </si>
  <si>
    <t>[Traversal Level 1] Connected Hit Total : 2169272</t>
  </si>
  <si>
    <t>[Traversal Level 1] Missed Hit Total = 309960</t>
  </si>
  <si>
    <t>[Traversal Level 1] Connected Hit Total : 2150040</t>
  </si>
  <si>
    <t>[Traversal Level 1] Missed Hit Total = 67284</t>
  </si>
  <si>
    <t>[Traversal Level 1] Connected Hit Total : 2392716</t>
  </si>
  <si>
    <t>[Traversal Level 1] Missed Hit Total = 345269</t>
  </si>
  <si>
    <t>[Traversal Level 1] Connected Hit Total : 2114731</t>
  </si>
  <si>
    <t>[Traversal Level 1] Missed Hit Total = 180178</t>
  </si>
  <si>
    <t>[Traversal Level 1] Connected Hit Total : 2279822</t>
  </si>
  <si>
    <t>[Traversal Level 1] Missed Hit Total = 6578</t>
  </si>
  <si>
    <t>[Traversal Level 1] Connected Hit Total : 2453422</t>
  </si>
  <si>
    <t>[Traversal Level 1] Hit Maximum = 643536</t>
  </si>
  <si>
    <t>[Traversal Level 1] Missed Hit Total = 53983</t>
  </si>
  <si>
    <t>[Traversal Level 1] Connected Hit Total : 589553</t>
  </si>
  <si>
    <t>[Traversal Level  1] Memory Usage: 0.220116</t>
  </si>
  <si>
    <t>[Traversal Level  1] Hit Maximum = 18031920</t>
  </si>
  <si>
    <t>[Traversal Level  1] Missed Hit Total = 13903033</t>
  </si>
  <si>
    <t>[Traversal Level  1] Connected Hit Total : 4128887</t>
  </si>
  <si>
    <t>[Traversal Level  0] Memory Usage: 0.403212</t>
  </si>
  <si>
    <t>[Traversal Level  0] Hit Maximum = 33031096</t>
  </si>
  <si>
    <t>[Traversal Level  0] Missed Hit Total = 28077928</t>
  </si>
  <si>
    <t>[Traversal Level  0] Connected Hit Total : 4953168</t>
  </si>
  <si>
    <t>[Traversal Level  1] Memory Usage: 0.211843</t>
  </si>
  <si>
    <t>[Traversal Level  1] Hit Maximum = 17354176</t>
  </si>
  <si>
    <t>[Traversal Level  1] Missed Hit Total = 14281223</t>
  </si>
  <si>
    <t>[Traversal Level  1] Connected Hit Total : 3072953</t>
  </si>
  <si>
    <t>[Traversal Level  0] Memory Usage: 0.300093</t>
  </si>
  <si>
    <t>[Traversal Level  0] Hit Maximum = 24583624</t>
  </si>
  <si>
    <t>[Traversal Level  0] Missed Hit Total = 23018229</t>
  </si>
  <si>
    <t>[Traversal Level  0] Connected Hit Total : 1565395</t>
  </si>
  <si>
    <t>[Traversal Level  1] Memory Usage: 0.209965</t>
  </si>
  <si>
    <t>[Traversal Level  1] Hit Maximum = 17200320</t>
  </si>
  <si>
    <t>[Traversal Level  1] Missed Hit Total = 14008877</t>
  </si>
  <si>
    <t>[Traversal Level  1] Connected Hit Total : 3191443</t>
  </si>
  <si>
    <t>[Traversal Level  0] Memory Usage: 0.311664</t>
  </si>
  <si>
    <t>[Traversal Level  0] Hit Maximum = 25531544</t>
  </si>
  <si>
    <t>[Traversal Level  0] Missed Hit Total = 23955528</t>
  </si>
  <si>
    <t>[Traversal Level  0] Connected Hit Total : 1576016</t>
  </si>
  <si>
    <t>[Traversal Level  1] Memory Usage: 0.233664</t>
  </si>
  <si>
    <t>[Traversal Level  1] Hit Maximum = 19141728</t>
  </si>
  <si>
    <t>[Traversal Level  1] Missed Hit Total = 14931008</t>
  </si>
  <si>
    <t>[Traversal Level  1] Connected Hit Total : 4210720</t>
  </si>
  <si>
    <t>[Traversal Level  0] Memory Usage: 0.411203</t>
  </si>
  <si>
    <t>[Traversal Level  0] Hit Maximum = 33685760</t>
  </si>
  <si>
    <t>[Traversal Level  0] Missed Hit Total = 31265434</t>
  </si>
  <si>
    <t>[Traversal Level  0] Connected Hit Total : 2420326</t>
  </si>
  <si>
    <t>[Traversal Level  1] Memory Usage: 0.206517</t>
  </si>
  <si>
    <t>[Traversal Level  1] Hit Maximum = 16917848</t>
  </si>
  <si>
    <t>[Traversal Level  1] Missed Hit Total = 14002602</t>
  </si>
  <si>
    <t>[Traversal Level  1] Connected Hit Total : 2915246</t>
  </si>
  <si>
    <t>[Traversal Level  0] Memory Usage: 0.284692</t>
  </si>
  <si>
    <t>[Traversal Level  0] Hit Maximum = 23321968</t>
  </si>
  <si>
    <t>[Traversal Level  0] Missed Hit Total = 21078833</t>
  </si>
  <si>
    <t>[Traversal Level  0] Connected Hit Total : 2243135</t>
  </si>
  <si>
    <t>[Traversal Level  1] Memory Usage: 0.222639</t>
  </si>
  <si>
    <t>[Traversal Level  1] Hit Maximum = 18238576</t>
  </si>
  <si>
    <t>[Traversal Level  1] Missed Hit Total = 15054269</t>
  </si>
  <si>
    <t>[Traversal Level  1] Connected Hit Total : 3184307</t>
  </si>
  <si>
    <t>[Traversal Level  0] Memory Usage: 0.310967</t>
  </si>
  <si>
    <t>[Traversal Level  0] Hit Maximum = 25474456</t>
  </si>
  <si>
    <t>[Traversal Level  0] Missed Hit Total = 24054478</t>
  </si>
  <si>
    <t>[Traversal Level  0] Connected Hit Total : 1419978</t>
  </si>
  <si>
    <t>[Traversal Level  1] Memory Usage: 0.239592</t>
  </si>
  <si>
    <t>[Traversal Level  1] Hit Maximum = 19627376</t>
  </si>
  <si>
    <t>[Traversal Level  1] Missed Hit Total = 16111011</t>
  </si>
  <si>
    <t>[Traversal Level  1] Connected Hit Total : 3516365</t>
  </si>
  <si>
    <t>[Traversal Level  0] Memory Usage: 0.343395</t>
  </si>
  <si>
    <t>[Traversal Level  0] Hit Maximum = 28130920</t>
  </si>
  <si>
    <t>[Traversal Level  0] Missed Hit Total = 27126081</t>
  </si>
  <si>
    <t>[Traversal Level  0] Connected Hit Total : 1004839</t>
  </si>
  <si>
    <t>[Traversal Level  1] Memory Usage: 0.0575735</t>
  </si>
  <si>
    <t>[Traversal Level  1] Hit Maximum = 4716424</t>
  </si>
  <si>
    <t>[Traversal Level  1] Missed Hit Total = 3669545</t>
  </si>
  <si>
    <t>[Traversal Level  1] Connected Hit Total : 1046879</t>
  </si>
  <si>
    <t>[Traversal Level  0] Memory Usage: 0.102234</t>
  </si>
  <si>
    <t>[Traversal Level  0] Hit Maximum = 8375032</t>
  </si>
  <si>
    <t>[Traversal Level  0] Missed Hit Total = 7959715</t>
  </si>
  <si>
    <t>[Traversal Level  0] Connected Hit Total : 415317</t>
  </si>
  <si>
    <t>Level 0</t>
  </si>
  <si>
    <t>Level 1</t>
  </si>
  <si>
    <t>Level 2</t>
  </si>
  <si>
    <t>Missed</t>
  </si>
  <si>
    <t>Maximum</t>
  </si>
  <si>
    <t>Connected</t>
  </si>
  <si>
    <t>Max</t>
  </si>
  <si>
    <t>Com</t>
  </si>
  <si>
    <t>Miss</t>
  </si>
  <si>
    <t>[Traversal Level  1] Memory Usage: 0.062552</t>
  </si>
  <si>
    <t>[Traversal Level  1] Hit Maximum = 5124256</t>
  </si>
  <si>
    <t>[Traversal Level  1] Missed Hit Total = 3151202</t>
  </si>
  <si>
    <t>[Traversal Level  1] Connected Hit Total : 1973054</t>
  </si>
  <si>
    <t>[Traversal Level  1] Memory Usage: 0.0520099</t>
  </si>
  <si>
    <t>[Traversal Level  1] Hit Maximum = 4260648</t>
  </si>
  <si>
    <t>[Traversal Level  1] Missed Hit Total = 2744435</t>
  </si>
  <si>
    <t>[Traversal Level  1] Connected Hit Total : 1516213</t>
  </si>
  <si>
    <t>[Traversal Level  0] Memory Usage: 0.148068</t>
  </si>
  <si>
    <t>[Traversal Level  0] Hit Maximum = 12129704</t>
  </si>
  <si>
    <t>[Traversal Level  0] Missed Hit Total = 11357199</t>
  </si>
  <si>
    <t>[Traversal Level  0] Connected Hit Total : 772505</t>
  </si>
  <si>
    <t>[Traversal Level  1] Memory Usage: 0.0532126</t>
  </si>
  <si>
    <t>[Traversal Level  1] Hit Maximum = 4359176</t>
  </si>
  <si>
    <t>[Traversal Level  1] Missed Hit Total = 2783713</t>
  </si>
  <si>
    <t>[Traversal Level  1] Connected Hit Total : 1575463</t>
  </si>
  <si>
    <t>[Traversal Level  0] Memory Usage: 0.153854</t>
  </si>
  <si>
    <t>[Traversal Level  0] Hit Maximum = 12603704</t>
  </si>
  <si>
    <t>[Traversal Level  0] Missed Hit Total = 11828157</t>
  </si>
  <si>
    <t>[Traversal Level  0] Connected Hit Total : 775547</t>
  </si>
  <si>
    <t>[Traversal Level  1] Memory Usage: 0.078751</t>
  </si>
  <si>
    <t>[Traversal Level  1] Hit Maximum = 6451280</t>
  </si>
  <si>
    <t>[Traversal Level  1] Missed Hit Total = 4175165</t>
  </si>
  <si>
    <t>[Traversal Level  1] Connected Hit Total : 2276115</t>
  </si>
  <si>
    <t>[Traversal Level  0] Memory Usage: 0.222277</t>
  </si>
  <si>
    <t>[Traversal Level  0] Hit Maximum = 18208920</t>
  </si>
  <si>
    <t>[Traversal Level  0] Missed Hit Total = 17262419</t>
  </si>
  <si>
    <t>[Traversal Level  0] Connected Hit Total : 946501</t>
  </si>
  <si>
    <t>[Traversal Level  1] Memory Usage: 0.0384423</t>
  </si>
  <si>
    <t>[Traversal Level  1] Hit Maximum = 3149192</t>
  </si>
  <si>
    <t>[Traversal Level  1] Missed Hit Total = 2142345</t>
  </si>
  <si>
    <t>[Traversal Level  1] Connected Hit Total : 1006847</t>
  </si>
  <si>
    <t>[Traversal Level  0] Memory Usage: 0.0983249</t>
  </si>
  <si>
    <t>[Traversal Level  0] Hit Maximum = 8054776</t>
  </si>
  <si>
    <t>[Traversal Level  0] Missed Hit Total = 6375425</t>
  </si>
  <si>
    <t>[Traversal Level  0] Connected Hit Total : 1679351</t>
  </si>
  <si>
    <t>[Traversal Level  1] Memory Usage: 0.0422066</t>
  </si>
  <si>
    <t>[Traversal Level  1] Hit Maximum = 3457568</t>
  </si>
  <si>
    <t>[Traversal Level  1] Missed Hit Total = 2460930</t>
  </si>
  <si>
    <t>[Traversal Level  1] Connected Hit Total : 996638</t>
  </si>
  <si>
    <t>[Traversal Level  0] Memory Usage: 0.0973279</t>
  </si>
  <si>
    <t>[Traversal Level  0] Hit Maximum = 7973104</t>
  </si>
  <si>
    <t>[Traversal Level  0] Missed Hit Total = 7315823</t>
  </si>
  <si>
    <t>[Traversal Level  0] Connected Hit Total : 657281</t>
  </si>
  <si>
    <t>[Traversal Level  1] Memory Usage: 0.0508836</t>
  </si>
  <si>
    <t>[Traversal Level  1] Hit Maximum = 4168384</t>
  </si>
  <si>
    <t>[Traversal Level  1] Missed Hit Total = 3151404</t>
  </si>
  <si>
    <t>[Traversal Level  1] Connected Hit Total : 1016980</t>
  </si>
  <si>
    <t>[Traversal Level  0] Memory Usage: 0.0993145</t>
  </si>
  <si>
    <t>[Traversal Level  0] Hit Maximum = 8135840</t>
  </si>
  <si>
    <t>[Traversal Level  0] Missed Hit Total = 7822648</t>
  </si>
  <si>
    <t>[Traversal Level  0] Connected Hit Total : 313192</t>
  </si>
  <si>
    <t>[Traversal Level  1] Memory Usage: 0.0109085</t>
  </si>
  <si>
    <t>[Traversal Level  1] Hit Maximum = 893624</t>
  </si>
  <si>
    <t>[Traversal Level  1] Missed Hit Total = 535436</t>
  </si>
  <si>
    <t>[Traversal Level  1] Connected Hit Total : 358188</t>
  </si>
  <si>
    <t>[Traversal Level  0] Memory Usage: 0.0349793</t>
  </si>
  <si>
    <t>[Traversal Level  0] Hit Maximum = 2865504</t>
  </si>
  <si>
    <t>[Traversal Level  0] Missed Hit Total = 2659962</t>
  </si>
  <si>
    <t>[Traversal Level  0] Connected Hit Total : 205542</t>
  </si>
  <si>
    <t>[Traversal Level 1] Hit Maximum = 688416</t>
  </si>
  <si>
    <t>[Traversal Level 1] Missed Hit Total = 47884</t>
  </si>
  <si>
    <t>[Traversal Level 1] Connected Hit Total : 640532</t>
  </si>
  <si>
    <t>[Traversal Level 1] Hit Maximum = 552964</t>
  </si>
  <si>
    <t>[Traversal Level 1] Missed Hit Total = 20383</t>
  </si>
  <si>
    <t>[Traversal Level 1] Connected Hit Total : 532581</t>
  </si>
  <si>
    <t>[Traversal Level 1] Hit Maximum = 550560</t>
  </si>
  <si>
    <t>[Traversal Level 1] Missed Hit Total = 5663</t>
  </si>
  <si>
    <t>[Traversal Level 1] Connected Hit Total : 544897</t>
  </si>
  <si>
    <t>[Traversal Level 1] Hit Maximum = 810274</t>
  </si>
  <si>
    <t>[Traversal Level 1] Missed Hit Total = 3864</t>
  </si>
  <si>
    <t>[Traversal Level 1] Connected Hit Total : 806410</t>
  </si>
  <si>
    <t>[Traversal Level 1] Hit Maximum = 412100</t>
  </si>
  <si>
    <t>[Traversal Level 1] Missed Hit Total = 18451</t>
  </si>
  <si>
    <t>[Traversal Level 1] Connected Hit Total : 393649</t>
  </si>
  <si>
    <t>[Traversal Level 1] Hit Maximum = 443864</t>
  </si>
  <si>
    <t>[Traversal Level 1] Missed Hit Total = 11668</t>
  </si>
  <si>
    <t>[Traversal Level 1] Connected Hit Total : 432196</t>
  </si>
  <si>
    <t>[Traversal Level 1] Hit Maximum = 533866</t>
  </si>
  <si>
    <t>[Traversal Level 1] Missed Hit Total = 12818</t>
  </si>
  <si>
    <t>[Traversal Level 1] Connected Hit Total : 521048</t>
  </si>
  <si>
    <t>[Traversal Level 1] Hit Maximum = 116120</t>
  </si>
  <si>
    <t>[Traversal Level 1] Missed Hit Total = 4417</t>
  </si>
  <si>
    <t>[Traversal Level 1] Connected Hit Total : 111703</t>
  </si>
  <si>
    <t>[Traversal Level  1] Memory Usage: 0.0278172</t>
  </si>
  <si>
    <t>[Traversal Level  1] Hit Maximum = 2278784</t>
  </si>
  <si>
    <t>[Traversal Level  1] Missed Hit Total = 1535380</t>
  </si>
  <si>
    <t>[Traversal Level  1] Connected Hit Total : 743404</t>
  </si>
  <si>
    <t>[Traversal Level  0] Memory Usage: 0.072598</t>
  </si>
  <si>
    <t>[Traversal Level  0] Hit Maximum = 5947232</t>
  </si>
  <si>
    <t>[Traversal Level  0] Missed Hit Total = 5707671</t>
  </si>
  <si>
    <t>[Traversal Level  0] Connected Hit Total : 239561</t>
  </si>
  <si>
    <t>[Traversal Level  1] Memory Usage: 0.0275759</t>
  </si>
  <si>
    <t>[Traversal Level  1] Hit Maximum = 2259016</t>
  </si>
  <si>
    <t>[Traversal Level  1] Missed Hit Total = 1391533</t>
  </si>
  <si>
    <t>[Traversal Level  1] Connected Hit Total : 867483</t>
  </si>
  <si>
    <t>[Traversal Level  0] Memory Usage: 0.0847151</t>
  </si>
  <si>
    <t>[Traversal Level  0] Hit Maximum = 6939864</t>
  </si>
  <si>
    <t>[Traversal Level  0] Missed Hit Total = 5092197</t>
  </si>
  <si>
    <t>[Traversal Level  0] Connected Hit Total : 1847667</t>
  </si>
  <si>
    <t>[Traversal Level  1] Memory Usage: 0.0252182</t>
  </si>
  <si>
    <t>[Traversal Level  1] Hit Maximum = 2065872</t>
  </si>
  <si>
    <t>[Traversal Level  1] Missed Hit Total = 1215306</t>
  </si>
  <si>
    <t>[Traversal Level  1] Connected Hit Total : 850566</t>
  </si>
  <si>
    <t>[Traversal Level  0] Memory Usage: 0.0830631</t>
  </si>
  <si>
    <t>[Traversal Level  0] Hit Maximum = 6804528</t>
  </si>
  <si>
    <t>[Traversal Level  0] Missed Hit Total = 4061692</t>
  </si>
  <si>
    <t>[Traversal Level  0] Connected Hit Total : 2742836</t>
  </si>
  <si>
    <t>[Traversal Level  1] Memory Usage: 0.00843936</t>
  </si>
  <si>
    <t>[Traversal Level  1] Hit Maximum = 691352</t>
  </si>
  <si>
    <t>[Traversal Level  1] Missed Hit Total = 582006</t>
  </si>
  <si>
    <t>[Traversal Level  1] Connected Hit Total : 109346</t>
  </si>
  <si>
    <t>[Traversal Level  0] Memory Usage: 0.0106783</t>
  </si>
  <si>
    <t>[Traversal Level  0] Hit Maximum = 874768</t>
  </si>
  <si>
    <t>[Traversal Level  0] Missed Hit Total = 717451</t>
  </si>
  <si>
    <t>[Traversal Level  0] Connected Hit Total : 157317</t>
  </si>
  <si>
    <t>[Traversal Level  1] Memory Usage: 0.00813887</t>
  </si>
  <si>
    <t>[Traversal Level  1] Hit Maximum = 666736</t>
  </si>
  <si>
    <t>[Traversal Level  1] Missed Hit Total = 573716</t>
  </si>
  <si>
    <t>[Traversal Level  1] Connected Hit Total : 93020</t>
  </si>
  <si>
    <t>[Traversal Level  0] Memory Usage: 0.00908398</t>
  </si>
  <si>
    <t>[Traversal Level  0] Hit Maximum = 744160</t>
  </si>
  <si>
    <t>[Traversal Level  0] Missed Hit Total = 726735</t>
  </si>
  <si>
    <t>[Traversal Level  0] Connected Hit Total : 17425</t>
  </si>
  <si>
    <t>[Traversal Level  1] Memory Usage: 0.0310703</t>
  </si>
  <si>
    <t>[Traversal Level  1] Hit Maximum = 2545280</t>
  </si>
  <si>
    <t>[Traversal Level  1] Missed Hit Total = 1561254</t>
  </si>
  <si>
    <t>[Traversal Level  1] Connected Hit Total : 984026</t>
  </si>
  <si>
    <t>[Traversal Level  0] Memory Usage: 0.0960963</t>
  </si>
  <si>
    <t>[Traversal Level  0] Hit Maximum = 7872208</t>
  </si>
  <si>
    <t>[Traversal Level  0] Missed Hit Total = 7330066</t>
  </si>
  <si>
    <t>[Traversal Level  0] Connected Hit Total : 542142</t>
  </si>
  <si>
    <t>[Traversal Level  1] Memory Usage: 0.0167335</t>
  </si>
  <si>
    <t>[Traversal Level  1] Hit Maximum = 1370808</t>
  </si>
  <si>
    <t>[Traversal Level  1] Missed Hit Total = 1019070</t>
  </si>
  <si>
    <t>[Traversal Level  1] Connected Hit Total : 351738</t>
  </si>
  <si>
    <t>[Traversal Level  0] Memory Usage: 0.0343494</t>
  </si>
  <si>
    <t>[Traversal Level  0] Hit Maximum = 2813904</t>
  </si>
  <si>
    <t>[Traversal Level  0] Missed Hit Total = 2545151</t>
  </si>
  <si>
    <t>[Traversal Level  0] Connected Hit Total : 268753</t>
  </si>
  <si>
    <t>[Traversal Level  1] Memory Usage: 0.0273007</t>
  </si>
  <si>
    <t>[Traversal Level  1] Hit Maximum = 2236472</t>
  </si>
  <si>
    <t>[Traversal Level  1] Missed Hit Total = 1443413</t>
  </si>
  <si>
    <t>[Traversal Level  1] Connected Hit Total : 793059</t>
  </si>
  <si>
    <t>[Traversal Level  0] Memory Usage: 0.0774472</t>
  </si>
  <si>
    <t>[Traversal Level  0] Hit Maximum = 6344472</t>
  </si>
  <si>
    <t>[Traversal Level  0] Missed Hit Total = 5919632</t>
  </si>
  <si>
    <t>[Traversal Level  0] Connected Hit Total : 424840</t>
  </si>
  <si>
    <t>[Traversal Level  1] Memory Usage: 0.0200496</t>
  </si>
  <si>
    <t>[Traversal Level  1] Hit Maximum = 1642464</t>
  </si>
  <si>
    <t>[Traversal Level  1] Missed Hit Total = 1218937</t>
  </si>
  <si>
    <t>[Traversal Level  1] Connected Hit Total : 423527</t>
  </si>
  <si>
    <t>[Traversal Level  0] Memory Usage: 0.0413601</t>
  </si>
  <si>
    <t>[Traversal Level  0] Hit Maximum = 3388216</t>
  </si>
  <si>
    <t>[Traversal Level  0] Missed Hit Total = 3244987</t>
  </si>
  <si>
    <t>[Traversal Level  0] Connected Hit Total : 143229</t>
  </si>
  <si>
    <t>[Traversal Level  1] Memory Usage: 0.0241672</t>
  </si>
  <si>
    <t>[Traversal Level  1] Hit Maximum = 1979776</t>
  </si>
  <si>
    <t>[Traversal Level  1] Missed Hit Total = 1472731</t>
  </si>
  <si>
    <t>[Traversal Level  1] Connected Hit Total : 507045</t>
  </si>
  <si>
    <t>[Traversal Level  0] Memory Usage: 0.0495161</t>
  </si>
  <si>
    <t>[Traversal Level  0] Hit Maximum = 4056360</t>
  </si>
  <si>
    <t>[Traversal Level  0] Missed Hit Total = 3923709</t>
  </si>
  <si>
    <t>[Traversal Level  0] Connected Hit Total : 132651</t>
  </si>
  <si>
    <t>[Traversal Level  1] Memory Usage: 0.0130385</t>
  </si>
  <si>
    <t>[Traversal Level  1] Hit Maximum = 1068112</t>
  </si>
  <si>
    <t>[Traversal Level  1] Missed Hit Total = 841746</t>
  </si>
  <si>
    <t>[Traversal Level  1] Connected Hit Total : 226366</t>
  </si>
  <si>
    <t>[Traversal Level  0] Memory Usage: 0.0221061</t>
  </si>
  <si>
    <t>[Traversal Level  0] Hit Maximum = 1810928</t>
  </si>
  <si>
    <t>[Traversal Level  0] Missed Hit Total = 1758961</t>
  </si>
  <si>
    <t>[Traversal Level  0] Connected Hit Total : 51967</t>
  </si>
  <si>
    <t>[Traversal Level  1] Memory Usage: 0.0268771</t>
  </si>
  <si>
    <t>[Traversal Level  1] Hit Maximum = 2201768</t>
  </si>
  <si>
    <t>[Traversal Level  1] Missed Hit Total = 1308842</t>
  </si>
  <si>
    <t>[Traversal Level  1] Connected Hit Total : 892926</t>
  </si>
  <si>
    <t>[Traversal Level  0] Memory Usage: 0.0871998</t>
  </si>
  <si>
    <t>[Traversal Level  0] Hit Maximum = 7143408</t>
  </si>
  <si>
    <t>[Traversal Level  0] Missed Hit Total = 6752719</t>
  </si>
  <si>
    <t>[Traversal Level  0] Connected Hit Total : 390689</t>
  </si>
  <si>
    <t>[Traversal Level  1] Memory Usage: 0.0216086</t>
  </si>
  <si>
    <t>[Traversal Level  1] Hit Maximum = 1770176</t>
  </si>
  <si>
    <t>[Traversal Level  1] Missed Hit Total = 1137428</t>
  </si>
  <si>
    <t>[Traversal Level  1] Connected Hit Total : 632748</t>
  </si>
  <si>
    <t>[Traversal Level  0] Memory Usage: 0.0617918</t>
  </si>
  <si>
    <t>[Traversal Level  0] Hit Maximum = 5061984</t>
  </si>
  <si>
    <t>[Traversal Level  0] Missed Hit Total = 3843565</t>
  </si>
  <si>
    <t>[Traversal Level  0] Connected Hit Total : 1218419</t>
  </si>
  <si>
    <t>[Traversal Level  1] Memory Usage: 0.007121</t>
  </si>
  <si>
    <t>[Traversal Level  1] Hit Maximum = 583352</t>
  </si>
  <si>
    <t>[Traversal Level  1] Missed Hit Total = 322647</t>
  </si>
  <si>
    <t>[Traversal Level  1] Connected Hit Total : 260705</t>
  </si>
  <si>
    <t>[Traversal Level  0] Memory Usage: 0.0254595</t>
  </si>
  <si>
    <t>[Traversal Level  0] Hit Maximum = 2085640</t>
  </si>
  <si>
    <t>[Traversal Level  0] Missed Hit Total = 1496335</t>
  </si>
  <si>
    <t>[Traversal Level  0] Connected Hit Total : 589305</t>
  </si>
  <si>
    <t>[Traversal Level 1] Hit Maximum = 2510000</t>
  </si>
  <si>
    <t>[Traversal Level 1] Missed Hit Total = 2225152</t>
  </si>
  <si>
    <t>[Traversal Level 1] Connected Hit Total : 284848</t>
  </si>
  <si>
    <t>[Traversal Level 1] Missed Hit Total = 2227623</t>
  </si>
  <si>
    <t>[Traversal Level 1] Connected Hit Total : 282377</t>
  </si>
  <si>
    <t>[Traversal Level 1] Missed Hit Total = 2251766</t>
  </si>
  <si>
    <t>[Traversal Level 1] Connected Hit Total : 258234</t>
  </si>
  <si>
    <t>[Traversal Level 1] Missed Hit Total = 2423581</t>
  </si>
  <si>
    <t>[Traversal Level 1] Connected Hit Total : 86419</t>
  </si>
  <si>
    <t>[Traversal Level 1] Missed Hit Total = 2426658</t>
  </si>
  <si>
    <t>[Traversal Level 1] Connected Hit Total : 83342</t>
  </si>
  <si>
    <t>[Traversal Level 1] Missed Hit Total = 2191840</t>
  </si>
  <si>
    <t>[Traversal Level 1] Connected Hit Total : 318160</t>
  </si>
  <si>
    <t>[Traversal Level 1] Missed Hit Total = 2338649</t>
  </si>
  <si>
    <t>[Traversal Level 1] Connected Hit Total : 171351</t>
  </si>
  <si>
    <t>[Traversal Level 1] Missed Hit Total = 2230441</t>
  </si>
  <si>
    <t>[Traversal Level 1] Connected Hit Total : 279559</t>
  </si>
  <si>
    <t>[Traversal Level 1] Missed Hit Total = 2304692</t>
  </si>
  <si>
    <t>[Traversal Level 1] Connected Hit Total : 205308</t>
  </si>
  <si>
    <t>[Traversal Level 1] Missed Hit Total = 2262528</t>
  </si>
  <si>
    <t>[Traversal Level 1] Connected Hit Total : 247472</t>
  </si>
  <si>
    <t>[Traversal Level 1] Missed Hit Total = 2376486</t>
  </si>
  <si>
    <t>[Traversal Level 1] Connected Hit Total : 133514</t>
  </si>
  <si>
    <t>[Traversal Level 1] Missed Hit Total = 2234779</t>
  </si>
  <si>
    <t>[Traversal Level 1] Connected Hit Total : 275221</t>
  </si>
  <si>
    <t>[Traversal Level 1] Missed Hit Total = 2288728</t>
  </si>
  <si>
    <t>[Traversal Level 1] Connected Hit Total : 221272</t>
  </si>
  <si>
    <t>[Traversal Level 1] Hit Maximum = 727900</t>
  </si>
  <si>
    <t>[Traversal Level 1] Missed Hit Total = 654981</t>
  </si>
  <si>
    <t>[Traversal Level 1] Connected Hit Total : 72919</t>
  </si>
  <si>
    <t>[Traversal Level 1] Missed Hit Total = 475864</t>
  </si>
  <si>
    <t>[Traversal Level 1] Connected Hit Total : 2034136</t>
  </si>
  <si>
    <t>[Traversal Level 1] Missed Hit Total = 476179</t>
  </si>
  <si>
    <t>[Traversal Level 1] Connected Hit Total : 2033821</t>
  </si>
  <si>
    <t>[Traversal Level 1] Missed Hit Total = 498509</t>
  </si>
  <si>
    <t>[Traversal Level 1] Connected Hit Total : 2011491</t>
  </si>
  <si>
    <t>[Traversal Level 1] Missed Hit Total = 514316</t>
  </si>
  <si>
    <t>[Traversal Level 1] Connected Hit Total : 1995684</t>
  </si>
  <si>
    <t>[Traversal Level 1] Missed Hit Total = 513907</t>
  </si>
  <si>
    <t>[Traversal Level 1] Connected Hit Total : 1996093</t>
  </si>
  <si>
    <t>[Traversal Level 1] Missed Hit Total = 509470</t>
  </si>
  <si>
    <t>[Traversal Level 1] Connected Hit Total : 2000530</t>
  </si>
  <si>
    <t>[Traversal Level 1] Missed Hit Total = 472626</t>
  </si>
  <si>
    <t>[Traversal Level 1] Connected Hit Total : 2037374</t>
  </si>
  <si>
    <t>[Traversal Level 1] Missed Hit Total = 437805</t>
  </si>
  <si>
    <t>[Traversal Level 1] Connected Hit Total : 2072195</t>
  </si>
  <si>
    <t>[Traversal Level 1] Missed Hit Total = 513476</t>
  </si>
  <si>
    <t>[Traversal Level 1] Connected Hit Total : 1996524</t>
  </si>
  <si>
    <t>[Traversal Level 1] Missed Hit Total = 512922</t>
  </si>
  <si>
    <t>[Traversal Level 1] Connected Hit Total : 1997078</t>
  </si>
  <si>
    <t>[Traversal Level 1] Missed Hit Total = 514930</t>
  </si>
  <si>
    <t>[Traversal Level 1] Connected Hit Total : 1995070</t>
  </si>
  <si>
    <t>[Traversal Level 1] Missed Hit Total = 491648</t>
  </si>
  <si>
    <t>[Traversal Level 1] Connected Hit Total : 2018352</t>
  </si>
  <si>
    <t>[Traversal Level 1] Missed Hit Total = 447508</t>
  </si>
  <si>
    <t>[Traversal Level 1] Connected Hit Total : 2062492</t>
  </si>
  <si>
    <t>[Traversal Level 1] Missed Hit Total = 108497</t>
  </si>
  <si>
    <t>[Traversal Level 1] Connected Hit Total : 619403</t>
  </si>
  <si>
    <t>[Traversal Level  1] Memory Usage: 0.198646</t>
  </si>
  <si>
    <t>[Traversal Level  1] Hit Maximum = 16273088</t>
  </si>
  <si>
    <t>[Traversal Level  1] Missed Hit Total = 13591573</t>
  </si>
  <si>
    <t>[Traversal Level  1] Connected Hit Total : 2681515</t>
  </si>
  <si>
    <t>[Traversal Level  0] Memory Usage: 0.261867</t>
  </si>
  <si>
    <t>[Traversal Level  0] Hit Maximum = 21452120</t>
  </si>
  <si>
    <t>[Traversal Level  0] Missed Hit Total = 20821462</t>
  </si>
  <si>
    <t>[Traversal Level  0] Connected Hit Total : 630658</t>
  </si>
  <si>
    <t>[Traversal Level  1] Memory Usage: 0.198615</t>
  </si>
  <si>
    <t>[Traversal Level  1] Hit Maximum = 16270568</t>
  </si>
  <si>
    <t>[Traversal Level  1] Missed Hit Total = 13435006</t>
  </si>
  <si>
    <t>[Traversal Level  1] Connected Hit Total : 2835562</t>
  </si>
  <si>
    <t>[Traversal Level  0] Memory Usage: 0.27691</t>
  </si>
  <si>
    <t>[Traversal Level  0] Hit Maximum = 22684496</t>
  </si>
  <si>
    <t>[Traversal Level  0] Missed Hit Total = 20345237</t>
  </si>
  <si>
    <t>[Traversal Level  0] Connected Hit Total : 2339259</t>
  </si>
  <si>
    <t>[Traversal Level  1] Memory Usage: 0.196435</t>
  </si>
  <si>
    <t>[Traversal Level  1] Hit Maximum = 16091928</t>
  </si>
  <si>
    <t>[Traversal Level  1] Missed Hit Total = 13437771</t>
  </si>
  <si>
    <t>[Traversal Level  1] Connected Hit Total : 2654157</t>
  </si>
  <si>
    <t>[Traversal Level  0] Memory Usage: 0.259195</t>
  </si>
  <si>
    <t>[Traversal Level  0] Hit Maximum = 21233256</t>
  </si>
  <si>
    <t>[Traversal Level  0] Missed Hit Total = 18094560</t>
  </si>
  <si>
    <t>[Traversal Level  0] Connected Hit Total : 3138696</t>
  </si>
  <si>
    <t>[Traversal Level  1] Memory Usage: 0.194891</t>
  </si>
  <si>
    <t>[Traversal Level  1] Hit Maximum = 15965472</t>
  </si>
  <si>
    <t>[Traversal Level  1] Missed Hit Total = 14122431</t>
  </si>
  <si>
    <t>[Traversal Level  1] Connected Hit Total : 1843041</t>
  </si>
  <si>
    <t>[Traversal Level  0] Memory Usage: 0.179984</t>
  </si>
  <si>
    <t>[Traversal Level  0] Hit Maximum = 14744328</t>
  </si>
  <si>
    <t>[Traversal Level  0] Missed Hit Total = 14491182</t>
  </si>
  <si>
    <t>[Traversal Level  0] Connected Hit Total : 253146</t>
  </si>
  <si>
    <t>[Traversal Level  1] Memory Usage: 0.194931</t>
  </si>
  <si>
    <t>[Traversal Level  1] Hit Maximum = 15968744</t>
  </si>
  <si>
    <t>[Traversal Level  1] Missed Hit Total = 14165557</t>
  </si>
  <si>
    <t>[Traversal Level  1] Connected Hit Total : 1803187</t>
  </si>
  <si>
    <t>[Traversal Level  0] Memory Usage: 0.176092</t>
  </si>
  <si>
    <t>[Traversal Level  0] Hit Maximum = 14425496</t>
  </si>
  <si>
    <t>[Traversal Level  0] Missed Hit Total = 14310558</t>
  </si>
  <si>
    <t>[Traversal Level  0] Connected Hit Total : 114938</t>
  </si>
  <si>
    <t>[Traversal Level  1] Memory Usage: 0.195364</t>
  </si>
  <si>
    <t>[Traversal Level  1] Hit Maximum = 16004240</t>
  </si>
  <si>
    <t>[Traversal Level  1] Missed Hit Total = 13258363</t>
  </si>
  <si>
    <t>[Traversal Level  1] Connected Hit Total : 2745877</t>
  </si>
  <si>
    <t>[Traversal Level  0] Memory Usage: 0.268152</t>
  </si>
  <si>
    <t>[Traversal Level  0] Hit Maximum = 21967016</t>
  </si>
  <si>
    <t>[Traversal Level  0] Missed Hit Total = 21178207</t>
  </si>
  <si>
    <t>[Traversal Level  0] Connected Hit Total : 788809</t>
  </si>
  <si>
    <t>[Traversal Level  1] Memory Usage: 0.198962</t>
  </si>
  <si>
    <t>[Traversal Level  1] Hit Maximum = 16298992</t>
  </si>
  <si>
    <t>[Traversal Level  1] Missed Hit Total = 13838369</t>
  </si>
  <si>
    <t>[Traversal Level  1] Connected Hit Total : 2460623</t>
  </si>
  <si>
    <t>[Traversal Level  0] Memory Usage: 0.240295</t>
  </si>
  <si>
    <t>[Traversal Level  0] Hit Maximum = 19684984</t>
  </si>
  <si>
    <t>[Traversal Level  0] Missed Hit Total = 19085372</t>
  </si>
  <si>
    <t>[Traversal Level  0] Connected Hit Total : 599612</t>
  </si>
  <si>
    <t>[Traversal Level  1] Memory Usage: 0.202363</t>
  </si>
  <si>
    <t>[Traversal Level  1] Hit Maximum = 16577560</t>
  </si>
  <si>
    <t>[Traversal Level  1] Missed Hit Total = 13923825</t>
  </si>
  <si>
    <t>[Traversal Level  1] Connected Hit Total : 2653735</t>
  </si>
  <si>
    <t>[Traversal Level  0] Memory Usage: 0.259154</t>
  </si>
  <si>
    <t>[Traversal Level  0] Hit Maximum = 21229880</t>
  </si>
  <si>
    <t>[Traversal Level  0] Missed Hit Total = 20407729</t>
  </si>
  <si>
    <t>[Traversal Level  0] Connected Hit Total : 822151</t>
  </si>
  <si>
    <t>[Traversal Level  1] Memory Usage: 0.194973</t>
  </si>
  <si>
    <t>[Traversal Level  1] Hit Maximum = 15972192</t>
  </si>
  <si>
    <t>[Traversal Level  1] Missed Hit Total = 13690932</t>
  </si>
  <si>
    <t>[Traversal Level  1] Connected Hit Total : 2281260</t>
  </si>
  <si>
    <t>[Traversal Level  0] Memory Usage: 0.222779</t>
  </si>
  <si>
    <t>[Traversal Level  0] Hit Maximum = 18250080</t>
  </si>
  <si>
    <t>[Traversal Level  0] Missed Hit Total = 17892376</t>
  </si>
  <si>
    <t>[Traversal Level  0] Connected Hit Total : 357704</t>
  </si>
  <si>
    <t>[Traversal Level  1] Memory Usage: 0.195027</t>
  </si>
  <si>
    <t>[Traversal Level  1] Hit Maximum = 15976624</t>
  </si>
  <si>
    <t>[Traversal Level  1] Missed Hit Total = 13522466</t>
  </si>
  <si>
    <t>[Traversal Level  1] Connected Hit Total : 2454158</t>
  </si>
  <si>
    <t>[Traversal Level  0] Memory Usage: 0.239664</t>
  </si>
  <si>
    <t>[Traversal Level  0] Hit Maximum = 19633264</t>
  </si>
  <si>
    <t>[Traversal Level  0] Missed Hit Total = 19264963</t>
  </si>
  <si>
    <t>[Traversal Level  0] Connected Hit Total : 368301</t>
  </si>
  <si>
    <t>[Traversal Level  1] Memory Usage: 0.194831</t>
  </si>
  <si>
    <t>[Traversal Level  1] Hit Maximum = 15960560</t>
  </si>
  <si>
    <t>[Traversal Level  1] Missed Hit Total = 13945162</t>
  </si>
  <si>
    <t>[Traversal Level  1] Connected Hit Total : 2015398</t>
  </si>
  <si>
    <t>[Traversal Level  0] Memory Usage: 0.196816</t>
  </si>
  <si>
    <t>[Traversal Level  0] Hit Maximum = 16123184</t>
  </si>
  <si>
    <t>[Traversal Level  0] Missed Hit Total = 15939004</t>
  </si>
  <si>
    <t>[Traversal Level  0] Connected Hit Total : 184180</t>
  </si>
  <si>
    <t>[Traversal Level  1] Memory Usage: 0.197105</t>
  </si>
  <si>
    <t>[Traversal Level  1] Hit Maximum = 16146816</t>
  </si>
  <si>
    <t>[Traversal Level  1] Missed Hit Total = 13465877</t>
  </si>
  <si>
    <t>[Traversal Level  1] Connected Hit Total : 2680939</t>
  </si>
  <si>
    <t>[Traversal Level  0] Memory Usage: 0.26181</t>
  </si>
  <si>
    <t>[Traversal Level  0] Hit Maximum = 21447512</t>
  </si>
  <si>
    <t>[Traversal Level  0] Missed Hit Total = 20727685</t>
  </si>
  <si>
    <t>[Traversal Level  0] Connected Hit Total : 719827</t>
  </si>
  <si>
    <t>[Traversal Level  1] Memory Usage: 0.201415</t>
  </si>
  <si>
    <t>[Traversal Level  1] Hit Maximum = 16499936</t>
  </si>
  <si>
    <t>[Traversal Level  1] Missed Hit Total = 13832048</t>
  </si>
  <si>
    <t>[Traversal Level  1] Connected Hit Total : 2667888</t>
  </si>
  <si>
    <t>[Traversal Level  0] Memory Usage: 0.260536</t>
  </si>
  <si>
    <t>[Traversal Level  0] Hit Maximum = 21343104</t>
  </si>
  <si>
    <t>[Traversal Level  0] Missed Hit Total = 19669249</t>
  </si>
  <si>
    <t>[Traversal Level  0] Connected Hit Total : 1673855</t>
  </si>
  <si>
    <t>[Traversal Level  1] Memory Usage: 0.0604886</t>
  </si>
  <si>
    <t>[Traversal Level  1] Hit Maximum = 4955224</t>
  </si>
  <si>
    <t>[Traversal Level  1] Missed Hit Total = 4074099</t>
  </si>
  <si>
    <t>[Traversal Level  1] Connected Hit Total : 881125</t>
  </si>
  <si>
    <t>[Traversal Level  0] Memory Usage: 0.0860474</t>
  </si>
  <si>
    <t>[Traversal Level  0] Hit Maximum = 7049000</t>
  </si>
  <si>
    <t>[Traversal Level  0] Missed Hit Total = 6341121</t>
  </si>
  <si>
    <t>[Traversal Level  0] Connected Hit Total : 707879</t>
  </si>
  <si>
    <t>Ray Total: 262144</t>
  </si>
  <si>
    <t>sh</t>
  </si>
  <si>
    <t>rf1</t>
  </si>
  <si>
    <t>rf2</t>
  </si>
  <si>
    <t>[Traversal Level 1] Missed Hit Total = 0</t>
  </si>
  <si>
    <t xml:space="preserve">RAH </t>
  </si>
  <si>
    <t>[Traversal Level  1] Memory Usage: 0.0215926</t>
  </si>
  <si>
    <t>[Traversal Level  1] Hit Maximum = 1768864</t>
  </si>
  <si>
    <t>[Traversal Level  1] Missed Hit Total = 1252608</t>
  </si>
  <si>
    <t>[Traversal Level  1] Connected Hit Total : 516256</t>
  </si>
  <si>
    <t>[Traversal Level  0] Memory Usage: 0.0504156</t>
  </si>
  <si>
    <t>[Traversal Level  0] Hit Maximum = 4130048</t>
  </si>
  <si>
    <t>[Traversal Level  0] Missed Hit Total = 2891984</t>
  </si>
  <si>
    <t>[Traversal Level  0] Connected Hit Total : 1238064</t>
  </si>
  <si>
    <t>Ray Total: 184717</t>
  </si>
  <si>
    <t>[Traversal Level  1] Memory Usage: 0.0593215</t>
  </si>
  <si>
    <t>[Traversal Level  1] Hit Maximum = 4859616</t>
  </si>
  <si>
    <t>[Traversal Level  1] Missed Hit Total = 3837993</t>
  </si>
  <si>
    <t>[Traversal Level  1] Connected Hit Total : 1021623</t>
  </si>
  <si>
    <t>[Traversal Level  0] Memory Usage: 0.0997679</t>
  </si>
  <si>
    <t>[Traversal Level  0] Hit Maximum = 8172984</t>
  </si>
  <si>
    <t>[Traversal Level  0] Missed Hit Total = 6213321</t>
  </si>
  <si>
    <t>[Traversal Level  0] Connected Hit Total : 1959663</t>
  </si>
  <si>
    <t>[Traversal Level  1] Memory Usage: 0.0944949</t>
  </si>
  <si>
    <t>[Traversal Level  1] Hit Maximum = 7741024</t>
  </si>
  <si>
    <t>[Traversal Level  1] Missed Hit Total = 4955084</t>
  </si>
  <si>
    <t>[Traversal Level  1] Connected Hit Total : 2785940</t>
  </si>
  <si>
    <t>[Traversal Level  0] Memory Usage: 0.272064</t>
  </si>
  <si>
    <t>[Traversal Level  0] Hit Maximum = 22287520</t>
  </si>
  <si>
    <t>[Traversal Level  0] Missed Hit Total = 18695581</t>
  </si>
  <si>
    <t>[Traversal Level  0] Connected Hit Total : 3591939</t>
  </si>
  <si>
    <t>[Traversal Level 1] Hit Maximum = 370152</t>
  </si>
  <si>
    <t>[Traversal Level 1] Missed Hit Total = 149044</t>
  </si>
  <si>
    <t>[Traversal Level 1] Connected Hit Total : 221108</t>
  </si>
  <si>
    <t>[Traversal Level 1] Hit Maximum = 773328</t>
  </si>
  <si>
    <t>[Traversal Level 1] Missed Hit Total = 165876</t>
  </si>
  <si>
    <t>[Traversal Level 1] Connected Hit Total : 607452</t>
  </si>
  <si>
    <t>[Traversal Level 1] Hit Maximum = 1014384</t>
  </si>
  <si>
    <t>[Traversal Level 1] Missed Hit Total = 46756</t>
  </si>
  <si>
    <t>[Traversal Level 1] Connected Hit Total : 967628</t>
  </si>
  <si>
    <t>[Traversal Level  1] Memory Usage: 0.0678291</t>
  </si>
  <si>
    <t>[Traversal Level  1] Hit Maximum = 5556560</t>
  </si>
  <si>
    <t>[Traversal Level  1] Missed Hit Total = 4204769</t>
  </si>
  <si>
    <t>[Traversal Level  1] Connected Hit Total : 1351791</t>
  </si>
  <si>
    <t>[Traversal Level  0] Memory Usage: 0.132011</t>
  </si>
  <si>
    <t>[Traversal Level  0] Hit Maximum = 10814328</t>
  </si>
  <si>
    <t>[Traversal Level  0] Missed Hit Total = 9227709</t>
  </si>
  <si>
    <t>[Traversal Level  0] Connected Hit Total : 1586619</t>
  </si>
  <si>
    <t>[Traversal Level  1] Memory Usage: 0.109874</t>
  </si>
  <si>
    <t>[Traversal Level  1] Hit Maximum = 9000880</t>
  </si>
  <si>
    <t>[Traversal Level  1] Missed Hit Total = 6782512</t>
  </si>
  <si>
    <t>[Traversal Level  1] Connected Hit Total : 2218368</t>
  </si>
  <si>
    <t>[Traversal Level  0] Memory Usage: 0.216638</t>
  </si>
  <si>
    <t>[Traversal Level  0] Hit Maximum = 17746944</t>
  </si>
  <si>
    <t>[Traversal Level  0] Missed Hit Total = 15583856</t>
  </si>
  <si>
    <t>[Traversal Level  0] Connected Hit Total : 2163088</t>
  </si>
  <si>
    <t>[Traversal Level  1] Memory Usage: 0.1116</t>
  </si>
  <si>
    <t>[Traversal Level  1] Hit Maximum = 9142272</t>
  </si>
  <si>
    <t>[Traversal Level  1] Missed Hit Total = 4563962</t>
  </si>
  <si>
    <t>[Traversal Level  1] Connected Hit Total : 4578310</t>
  </si>
  <si>
    <t>[Traversal Level  0] Memory Usage: 0.447101</t>
  </si>
  <si>
    <t>[Traversal Level  0] Hit Maximum = 36626480</t>
  </si>
  <si>
    <t>[Traversal Level  0] Missed Hit Total = 32757042</t>
  </si>
  <si>
    <t>[Traversal Level  0] Connected Hit Total : 3869438</t>
  </si>
  <si>
    <t>[Traversal Level 1] Hit Maximum = 805752</t>
  </si>
  <si>
    <t>[Traversal Level 1] Missed Hit Total = 111182</t>
  </si>
  <si>
    <t>[Traversal Level 1] Connected Hit Total : 694570</t>
  </si>
  <si>
    <t>[Traversal Level 1] Hit Maximum = 1142784</t>
  </si>
  <si>
    <t>[Traversal Level 1] Missed Hit Total = 17674</t>
  </si>
  <si>
    <t>[Traversal Level 1] Connected Hit Total : 1125110</t>
  </si>
  <si>
    <t>[Traversal Level 1] Connected Hit Total : 1142784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</si>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</sst>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Arial"/>
      <family val="2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/>
    <xf numFmtId="0" fontId="3" fillId="3" borderId="1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2" fillId="0" borderId="0" xfId="0" applyFont="1" applyFill="1" applyBorder="1" applyAlignment="1"/>
    <xf numFmtId="0" fontId="3" fillId="5" borderId="2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2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6" fillId="0" borderId="24" xfId="0" applyNumberFormat="1" applyFont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4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/>
    <xf numFmtId="0" fontId="2" fillId="6" borderId="2" xfId="0" applyFont="1" applyFill="1" applyBorder="1"/>
    <xf numFmtId="0" fontId="2" fillId="6" borderId="0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10" borderId="12" xfId="0" applyFont="1" applyFill="1" applyBorder="1"/>
    <xf numFmtId="0" fontId="2" fillId="10" borderId="1" xfId="0" applyFont="1" applyFill="1" applyBorder="1"/>
    <xf numFmtId="0" fontId="2" fillId="10" borderId="13" xfId="0" applyFont="1" applyFill="1" applyBorder="1"/>
    <xf numFmtId="0" fontId="2" fillId="10" borderId="2" xfId="0" applyFont="1" applyFill="1" applyBorder="1"/>
    <xf numFmtId="0" fontId="2" fillId="10" borderId="0" xfId="0" applyFont="1" applyFill="1" applyBorder="1"/>
    <xf numFmtId="0" fontId="2" fillId="10" borderId="17" xfId="0" applyFont="1" applyFill="1" applyBorder="1"/>
    <xf numFmtId="0" fontId="3" fillId="3" borderId="13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/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10" borderId="19" xfId="0" applyFont="1" applyFill="1" applyBorder="1"/>
    <xf numFmtId="0" fontId="2" fillId="10" borderId="20" xfId="0" applyFont="1" applyFill="1" applyBorder="1"/>
    <xf numFmtId="10" fontId="2" fillId="0" borderId="0" xfId="0" applyNumberFormat="1" applyFont="1"/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justify" vertical="center"/>
    </xf>
    <xf numFmtId="0" fontId="14" fillId="0" borderId="0" xfId="0" applyFont="1"/>
    <xf numFmtId="0" fontId="1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0" fontId="5" fillId="0" borderId="16" xfId="0" applyNumberFormat="1" applyFont="1" applyFill="1" applyBorder="1" applyAlignment="1">
      <alignment horizontal="center"/>
    </xf>
    <xf numFmtId="10" fontId="5" fillId="0" borderId="15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Graph!$B$2:$G$2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Graph!$B$3:$G$3</c:f>
              <c:numCache>
                <c:formatCode>General</c:formatCode>
                <c:ptCount val="6"/>
                <c:pt idx="0">
                  <c:v>476011696</c:v>
                </c:pt>
                <c:pt idx="1">
                  <c:v>254813284</c:v>
                </c:pt>
                <c:pt idx="2">
                  <c:v>152931944</c:v>
                </c:pt>
                <c:pt idx="3">
                  <c:v>105435248</c:v>
                </c:pt>
                <c:pt idx="4">
                  <c:v>596279684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77776320"/>
        <c:axId val="477767072"/>
      </c:barChart>
      <c:catAx>
        <c:axId val="4777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67072"/>
        <c:crosses val="autoZero"/>
        <c:auto val="1"/>
        <c:lblAlgn val="ctr"/>
        <c:lblOffset val="100"/>
        <c:noMultiLvlLbl val="0"/>
      </c:catAx>
      <c:valAx>
        <c:axId val="47776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4</xdr:row>
      <xdr:rowOff>57150</xdr:rowOff>
    </xdr:from>
    <xdr:to>
      <xdr:col>9</xdr:col>
      <xdr:colOff>485775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657600" y="819150"/>
          <a:ext cx="231457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5</xdr:col>
      <xdr:colOff>533440</xdr:colOff>
      <xdr:row>11</xdr:row>
      <xdr:rowOff>76200</xdr:rowOff>
    </xdr:from>
    <xdr:to>
      <xdr:col>9</xdr:col>
      <xdr:colOff>408400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581440" y="21717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600" b="1"/>
            <a:t>2. </a:t>
          </a:r>
          <a:r>
            <a:rPr lang="pt-PT" sz="1400" b="1"/>
            <a:t>Bounding</a:t>
          </a:r>
          <a:r>
            <a:rPr lang="pt-PT" sz="1400" b="1" baseline="0"/>
            <a:t> Sphere Update</a:t>
          </a:r>
          <a:endParaRPr lang="pt-PT" sz="1600" b="1"/>
        </a:p>
      </xdr:txBody>
    </xdr:sp>
    <xdr:clientData/>
  </xdr:twoCellAnchor>
  <xdr:twoCellAnchor>
    <xdr:from>
      <xdr:col>5</xdr:col>
      <xdr:colOff>533440</xdr:colOff>
      <xdr:row>14</xdr:row>
      <xdr:rowOff>76200</xdr:rowOff>
    </xdr:from>
    <xdr:to>
      <xdr:col>9</xdr:col>
      <xdr:colOff>408400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581440" y="27432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3.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5</xdr:col>
      <xdr:colOff>542965</xdr:colOff>
      <xdr:row>17</xdr:row>
      <xdr:rowOff>66675</xdr:rowOff>
    </xdr:from>
    <xdr:to>
      <xdr:col>9</xdr:col>
      <xdr:colOff>417925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590965" y="3305175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Sorting</a:t>
          </a:r>
        </a:p>
      </xdr:txBody>
    </xdr:sp>
    <xdr:clientData/>
  </xdr:twoCellAnchor>
  <xdr:twoCellAnchor>
    <xdr:from>
      <xdr:col>5</xdr:col>
      <xdr:colOff>542965</xdr:colOff>
      <xdr:row>20</xdr:row>
      <xdr:rowOff>85725</xdr:rowOff>
    </xdr:from>
    <xdr:to>
      <xdr:col>9</xdr:col>
      <xdr:colOff>417925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590965" y="3895725"/>
          <a:ext cx="231336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5.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13</xdr:row>
      <xdr:rowOff>19200</xdr:rowOff>
    </xdr:from>
    <xdr:to>
      <xdr:col>7</xdr:col>
      <xdr:colOff>470920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3812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16</xdr:row>
      <xdr:rowOff>19200</xdr:rowOff>
    </xdr:from>
    <xdr:to>
      <xdr:col>7</xdr:col>
      <xdr:colOff>480445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3812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480445</xdr:colOff>
      <xdr:row>19</xdr:row>
      <xdr:rowOff>9675</xdr:rowOff>
    </xdr:from>
    <xdr:to>
      <xdr:col>7</xdr:col>
      <xdr:colOff>480445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4764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533440</xdr:colOff>
      <xdr:row>15</xdr:row>
      <xdr:rowOff>47701</xdr:rowOff>
    </xdr:from>
    <xdr:to>
      <xdr:col>7</xdr:col>
      <xdr:colOff>480445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21493" y="3565148"/>
          <a:ext cx="2486100" cy="1166205"/>
        </a:xfrm>
        <a:prstGeom prst="bentConnector4">
          <a:avLst>
            <a:gd name="adj1" fmla="val -9195"/>
            <a:gd name="adj2" fmla="val 119602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542966</xdr:colOff>
      <xdr:row>23</xdr:row>
      <xdr:rowOff>95250</xdr:rowOff>
    </xdr:from>
    <xdr:to>
      <xdr:col>9</xdr:col>
      <xdr:colOff>417926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590966" y="447675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6. Ray Hierarchy Traversal</a:t>
          </a:r>
        </a:p>
      </xdr:txBody>
    </xdr:sp>
    <xdr:clientData/>
  </xdr:twoCellAnchor>
  <xdr:twoCellAnchor>
    <xdr:from>
      <xdr:col>7</xdr:col>
      <xdr:colOff>480445</xdr:colOff>
      <xdr:row>22</xdr:row>
      <xdr:rowOff>28575</xdr:rowOff>
    </xdr:from>
    <xdr:to>
      <xdr:col>7</xdr:col>
      <xdr:colOff>480446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4764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542965</xdr:colOff>
      <xdr:row>26</xdr:row>
      <xdr:rowOff>114300</xdr:rowOff>
    </xdr:from>
    <xdr:to>
      <xdr:col>9</xdr:col>
      <xdr:colOff>417925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590965" y="50673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7. Final Intersection Tests</a:t>
          </a:r>
        </a:p>
      </xdr:txBody>
    </xdr:sp>
    <xdr:clientData/>
  </xdr:twoCellAnchor>
  <xdr:twoCellAnchor>
    <xdr:from>
      <xdr:col>7</xdr:col>
      <xdr:colOff>480445</xdr:colOff>
      <xdr:row>25</xdr:row>
      <xdr:rowOff>38250</xdr:rowOff>
    </xdr:from>
    <xdr:to>
      <xdr:col>7</xdr:col>
      <xdr:colOff>480446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4764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154980</xdr:colOff>
      <xdr:row>1</xdr:row>
      <xdr:rowOff>318764</xdr:rowOff>
    </xdr:from>
    <xdr:to>
      <xdr:col>11</xdr:col>
      <xdr:colOff>470229</xdr:colOff>
      <xdr:row>13</xdr:row>
      <xdr:rowOff>436837</xdr:rowOff>
    </xdr:to>
    <xdr:sp macro="" textlink="">
      <xdr:nvSpPr>
        <xdr:cNvPr id="42" name="Isosceles Triangle 41"/>
        <xdr:cNvSpPr/>
      </xdr:nvSpPr>
      <xdr:spPr>
        <a:xfrm rot="15415828">
          <a:off x="2249676" y="2812633"/>
          <a:ext cx="5882769" cy="1855814"/>
        </a:xfrm>
        <a:prstGeom prst="triangle">
          <a:avLst>
            <a:gd name="adj" fmla="val 52947"/>
          </a:avLst>
        </a:prstGeom>
        <a:solidFill>
          <a:srgbClr val="00B050"/>
        </a:solidFill>
        <a:ln w="57150">
          <a:solidFill>
            <a:srgbClr val="00743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453473</xdr:colOff>
      <xdr:row>0</xdr:row>
      <xdr:rowOff>458443</xdr:rowOff>
    </xdr:from>
    <xdr:to>
      <xdr:col>12</xdr:col>
      <xdr:colOff>487430</xdr:colOff>
      <xdr:row>1</xdr:row>
      <xdr:rowOff>251377</xdr:rowOff>
    </xdr:to>
    <xdr:sp macro="" textlink="">
      <xdr:nvSpPr>
        <xdr:cNvPr id="34" name="Rectangle 33"/>
        <xdr:cNvSpPr/>
      </xdr:nvSpPr>
      <xdr:spPr>
        <a:xfrm>
          <a:off x="5588690" y="458443"/>
          <a:ext cx="1061001" cy="27332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A</a:t>
          </a:r>
          <a:endParaRPr lang="pt-PT" sz="1600" b="1"/>
        </a:p>
      </xdr:txBody>
    </xdr:sp>
    <xdr:clientData/>
  </xdr:twoCellAnchor>
  <xdr:twoCellAnchor>
    <xdr:from>
      <xdr:col>8</xdr:col>
      <xdr:colOff>442291</xdr:colOff>
      <xdr:row>7</xdr:row>
      <xdr:rowOff>185532</xdr:rowOff>
    </xdr:from>
    <xdr:to>
      <xdr:col>10</xdr:col>
      <xdr:colOff>475421</xdr:colOff>
      <xdr:row>7</xdr:row>
      <xdr:rowOff>458857</xdr:rowOff>
    </xdr:to>
    <xdr:sp macro="" textlink="">
      <xdr:nvSpPr>
        <xdr:cNvPr id="37" name="Rectangle 36"/>
        <xdr:cNvSpPr/>
      </xdr:nvSpPr>
      <xdr:spPr>
        <a:xfrm>
          <a:off x="4550465" y="3548271"/>
          <a:ext cx="1060173" cy="27332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Hit Point</a:t>
          </a:r>
          <a:endParaRPr lang="pt-PT" sz="1600" b="1"/>
        </a:p>
      </xdr:txBody>
    </xdr:sp>
    <xdr:clientData/>
  </xdr:twoCellAnchor>
  <xdr:twoCellAnchor>
    <xdr:from>
      <xdr:col>0</xdr:col>
      <xdr:colOff>368909</xdr:colOff>
      <xdr:row>4</xdr:row>
      <xdr:rowOff>239162</xdr:rowOff>
    </xdr:from>
    <xdr:to>
      <xdr:col>12</xdr:col>
      <xdr:colOff>284503</xdr:colOff>
      <xdr:row>8</xdr:row>
      <xdr:rowOff>251034</xdr:rowOff>
    </xdr:to>
    <xdr:sp macro="" textlink="">
      <xdr:nvSpPr>
        <xdr:cNvPr id="46" name="Isosceles Triangle 45"/>
        <xdr:cNvSpPr/>
      </xdr:nvSpPr>
      <xdr:spPr>
        <a:xfrm rot="8760000">
          <a:off x="368909" y="2160727"/>
          <a:ext cx="6077855" cy="1933437"/>
        </a:xfrm>
        <a:prstGeom prst="triangle">
          <a:avLst>
            <a:gd name="adj" fmla="val 45127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428372</xdr:colOff>
      <xdr:row>7</xdr:row>
      <xdr:rowOff>363387</xdr:rowOff>
    </xdr:from>
    <xdr:to>
      <xdr:col>14</xdr:col>
      <xdr:colOff>8252</xdr:colOff>
      <xdr:row>11</xdr:row>
      <xdr:rowOff>22102</xdr:rowOff>
    </xdr:to>
    <xdr:sp macro="" textlink="">
      <xdr:nvSpPr>
        <xdr:cNvPr id="47" name="Isosceles Triangle 46"/>
        <xdr:cNvSpPr/>
      </xdr:nvSpPr>
      <xdr:spPr>
        <a:xfrm rot="1217766">
          <a:off x="428372" y="3726126"/>
          <a:ext cx="6769184" cy="1580280"/>
        </a:xfrm>
        <a:prstGeom prst="triangle">
          <a:avLst>
            <a:gd name="adj" fmla="val 51850"/>
          </a:avLst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58743</xdr:colOff>
      <xdr:row>7</xdr:row>
      <xdr:rowOff>357395</xdr:rowOff>
    </xdr:from>
    <xdr:to>
      <xdr:col>8</xdr:col>
      <xdr:colOff>173043</xdr:colOff>
      <xdr:row>7</xdr:row>
      <xdr:rowOff>475836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4166917" y="3720134"/>
          <a:ext cx="114300" cy="118441"/>
        </a:xfrm>
        <a:prstGeom prst="ellipse">
          <a:avLst/>
        </a:prstGeom>
        <a:solidFill>
          <a:srgbClr val="FF0000"/>
        </a:solidFill>
        <a:ln w="635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37084</xdr:colOff>
      <xdr:row>13</xdr:row>
      <xdr:rowOff>150332</xdr:rowOff>
    </xdr:from>
    <xdr:to>
      <xdr:col>13</xdr:col>
      <xdr:colOff>151384</xdr:colOff>
      <xdr:row>13</xdr:row>
      <xdr:rowOff>268773</xdr:rowOff>
    </xdr:to>
    <xdr:sp macro="" textlink="">
      <xdr:nvSpPr>
        <xdr:cNvPr id="31" name="Oval 30"/>
        <xdr:cNvSpPr>
          <a:spLocks noChangeAspect="1"/>
        </xdr:cNvSpPr>
      </xdr:nvSpPr>
      <xdr:spPr>
        <a:xfrm>
          <a:off x="6712867" y="6395419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248480</xdr:colOff>
      <xdr:row>1</xdr:row>
      <xdr:rowOff>57976</xdr:rowOff>
    </xdr:from>
    <xdr:to>
      <xdr:col>10</xdr:col>
      <xdr:colOff>362780</xdr:colOff>
      <xdr:row>1</xdr:row>
      <xdr:rowOff>176417</xdr:rowOff>
    </xdr:to>
    <xdr:sp macro="" textlink="">
      <xdr:nvSpPr>
        <xdr:cNvPr id="33" name="Oval 32"/>
        <xdr:cNvSpPr>
          <a:spLocks noChangeAspect="1"/>
        </xdr:cNvSpPr>
      </xdr:nvSpPr>
      <xdr:spPr>
        <a:xfrm>
          <a:off x="5383697" y="538367"/>
          <a:ext cx="114300" cy="118441"/>
        </a:xfrm>
        <a:prstGeom prst="ellipse">
          <a:avLst/>
        </a:prstGeom>
        <a:solidFill>
          <a:schemeClr val="tx1"/>
        </a:solidFill>
        <a:ln w="635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248477</xdr:colOff>
      <xdr:row>8</xdr:row>
      <xdr:rowOff>157371</xdr:rowOff>
    </xdr:from>
    <xdr:to>
      <xdr:col>0</xdr:col>
      <xdr:colOff>362777</xdr:colOff>
      <xdr:row>8</xdr:row>
      <xdr:rowOff>275812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48477" y="4000501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339173</xdr:colOff>
      <xdr:row>13</xdr:row>
      <xdr:rowOff>18222</xdr:rowOff>
    </xdr:from>
    <xdr:to>
      <xdr:col>11</xdr:col>
      <xdr:colOff>372304</xdr:colOff>
      <xdr:row>13</xdr:row>
      <xdr:rowOff>287406</xdr:rowOff>
    </xdr:to>
    <xdr:sp macro="" textlink="">
      <xdr:nvSpPr>
        <xdr:cNvPr id="35" name="Rectangle 34"/>
        <xdr:cNvSpPr/>
      </xdr:nvSpPr>
      <xdr:spPr>
        <a:xfrm>
          <a:off x="4960869" y="6263309"/>
          <a:ext cx="1060174" cy="269184"/>
        </a:xfrm>
        <a:prstGeom prst="rect">
          <a:avLst/>
        </a:prstGeom>
        <a:solidFill>
          <a:srgbClr val="F38E29">
            <a:alpha val="80000"/>
          </a:srgb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800" b="1">
              <a:solidFill>
                <a:schemeClr val="lt1"/>
              </a:solidFill>
              <a:latin typeface="+mn-lt"/>
              <a:ea typeface="+mn-ea"/>
              <a:cs typeface="+mn-cs"/>
            </a:rPr>
            <a:t>Vertex B</a:t>
          </a:r>
        </a:p>
      </xdr:txBody>
    </xdr:sp>
    <xdr:clientData/>
  </xdr:twoCellAnchor>
  <xdr:twoCellAnchor>
    <xdr:from>
      <xdr:col>0</xdr:col>
      <xdr:colOff>223630</xdr:colOff>
      <xdr:row>9</xdr:row>
      <xdr:rowOff>248477</xdr:rowOff>
    </xdr:from>
    <xdr:to>
      <xdr:col>2</xdr:col>
      <xdr:colOff>256760</xdr:colOff>
      <xdr:row>10</xdr:row>
      <xdr:rowOff>41411</xdr:rowOff>
    </xdr:to>
    <xdr:sp macro="" textlink="">
      <xdr:nvSpPr>
        <xdr:cNvPr id="36" name="Rectangle 35"/>
        <xdr:cNvSpPr/>
      </xdr:nvSpPr>
      <xdr:spPr>
        <a:xfrm>
          <a:off x="223630" y="4571999"/>
          <a:ext cx="1060173" cy="27332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C</a:t>
          </a:r>
          <a:endParaRPr lang="pt-PT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157161</xdr:rowOff>
    </xdr:from>
    <xdr:to>
      <xdr:col>5</xdr:col>
      <xdr:colOff>666750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3</xdr:row>
      <xdr:rowOff>228600</xdr:rowOff>
    </xdr:from>
    <xdr:to>
      <xdr:col>8</xdr:col>
      <xdr:colOff>266701</xdr:colOff>
      <xdr:row>10</xdr:row>
      <xdr:rowOff>200025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076327" y="1657350"/>
          <a:ext cx="3305174" cy="3305175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266701</xdr:colOff>
      <xdr:row>6</xdr:row>
      <xdr:rowOff>452438</xdr:rowOff>
    </xdr:from>
    <xdr:to>
      <xdr:col>11</xdr:col>
      <xdr:colOff>190500</xdr:colOff>
      <xdr:row>7</xdr:row>
      <xdr:rowOff>9525</xdr:rowOff>
    </xdr:to>
    <xdr:cxnSp macro="">
      <xdr:nvCxnSpPr>
        <xdr:cNvPr id="34" name="Straight Arrow Connector 33"/>
        <xdr:cNvCxnSpPr>
          <a:stCxn id="32" idx="6"/>
        </xdr:cNvCxnSpPr>
      </xdr:nvCxnSpPr>
      <xdr:spPr>
        <a:xfrm>
          <a:off x="4381501" y="3309938"/>
          <a:ext cx="1466849" cy="3333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266701</xdr:colOff>
      <xdr:row>7</xdr:row>
      <xdr:rowOff>128588</xdr:rowOff>
    </xdr:from>
    <xdr:to>
      <xdr:col>11</xdr:col>
      <xdr:colOff>133350</xdr:colOff>
      <xdr:row>7</xdr:row>
      <xdr:rowOff>285750</xdr:rowOff>
    </xdr:to>
    <xdr:cxnSp macro="">
      <xdr:nvCxnSpPr>
        <xdr:cNvPr id="37" name="Straight Arrow Connector 36"/>
        <xdr:cNvCxnSpPr/>
      </xdr:nvCxnSpPr>
      <xdr:spPr>
        <a:xfrm>
          <a:off x="4381501" y="3462338"/>
          <a:ext cx="1409699" cy="1571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</xdr:row>
      <xdr:rowOff>219075</xdr:rowOff>
    </xdr:from>
    <xdr:to>
      <xdr:col>11</xdr:col>
      <xdr:colOff>142875</xdr:colOff>
      <xdr:row>6</xdr:row>
      <xdr:rowOff>295276</xdr:rowOff>
    </xdr:to>
    <xdr:cxnSp macro="">
      <xdr:nvCxnSpPr>
        <xdr:cNvPr id="38" name="Straight Arrow Connector 37"/>
        <xdr:cNvCxnSpPr/>
      </xdr:nvCxnSpPr>
      <xdr:spPr>
        <a:xfrm flipV="1">
          <a:off x="4381500" y="3076575"/>
          <a:ext cx="1419225" cy="762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</xdr:row>
      <xdr:rowOff>438150</xdr:rowOff>
    </xdr:from>
    <xdr:to>
      <xdr:col>11</xdr:col>
      <xdr:colOff>66675</xdr:colOff>
      <xdr:row>6</xdr:row>
      <xdr:rowOff>152401</xdr:rowOff>
    </xdr:to>
    <xdr:cxnSp macro="">
      <xdr:nvCxnSpPr>
        <xdr:cNvPr id="40" name="Straight Arrow Connector 39"/>
        <xdr:cNvCxnSpPr/>
      </xdr:nvCxnSpPr>
      <xdr:spPr>
        <a:xfrm flipV="1">
          <a:off x="4371975" y="2819400"/>
          <a:ext cx="1352550" cy="1905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247651</xdr:colOff>
      <xdr:row>7</xdr:row>
      <xdr:rowOff>280988</xdr:rowOff>
    </xdr:from>
    <xdr:to>
      <xdr:col>11</xdr:col>
      <xdr:colOff>28575</xdr:colOff>
      <xdr:row>8</xdr:row>
      <xdr:rowOff>76200</xdr:rowOff>
    </xdr:to>
    <xdr:cxnSp macro="">
      <xdr:nvCxnSpPr>
        <xdr:cNvPr id="42" name="Straight Arrow Connector 41"/>
        <xdr:cNvCxnSpPr/>
      </xdr:nvCxnSpPr>
      <xdr:spPr>
        <a:xfrm>
          <a:off x="4362451" y="3614738"/>
          <a:ext cx="1323974" cy="2714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15</xdr:row>
      <xdr:rowOff>179025</xdr:rowOff>
    </xdr:from>
    <xdr:to>
      <xdr:col>11</xdr:col>
      <xdr:colOff>57150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507150" y="289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18</xdr:row>
      <xdr:rowOff>0</xdr:rowOff>
    </xdr:from>
    <xdr:to>
      <xdr:col>11</xdr:col>
      <xdr:colOff>57150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507150" y="32575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136797</xdr:colOff>
      <xdr:row>24</xdr:row>
      <xdr:rowOff>2587</xdr:rowOff>
    </xdr:from>
    <xdr:to>
      <xdr:col>14</xdr:col>
      <xdr:colOff>125322</xdr:colOff>
      <xdr:row>26</xdr:row>
      <xdr:rowOff>638</xdr:rowOff>
    </xdr:to>
    <xdr:sp macro="" textlink="">
      <xdr:nvSpPr>
        <xdr:cNvPr id="212" name="Rectangle 211"/>
        <xdr:cNvSpPr/>
      </xdr:nvSpPr>
      <xdr:spPr>
        <a:xfrm>
          <a:off x="4661172" y="4345987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153897</xdr:colOff>
      <xdr:row>23</xdr:row>
      <xdr:rowOff>178471</xdr:rowOff>
    </xdr:from>
    <xdr:to>
      <xdr:col>15</xdr:col>
      <xdr:colOff>142422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5040222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172947</xdr:colOff>
      <xdr:row>24</xdr:row>
      <xdr:rowOff>2587</xdr:rowOff>
    </xdr:from>
    <xdr:to>
      <xdr:col>16</xdr:col>
      <xdr:colOff>161473</xdr:colOff>
      <xdr:row>26</xdr:row>
      <xdr:rowOff>638</xdr:rowOff>
    </xdr:to>
    <xdr:sp macro="" textlink="">
      <xdr:nvSpPr>
        <xdr:cNvPr id="214" name="Rectangle 213"/>
        <xdr:cNvSpPr/>
      </xdr:nvSpPr>
      <xdr:spPr>
        <a:xfrm>
          <a:off x="5421222" y="4345987"/>
          <a:ext cx="350476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196278</xdr:colOff>
      <xdr:row>23</xdr:row>
      <xdr:rowOff>178471</xdr:rowOff>
    </xdr:from>
    <xdr:to>
      <xdr:col>17</xdr:col>
      <xdr:colOff>184803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5806503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24</xdr:row>
      <xdr:rowOff>0</xdr:rowOff>
    </xdr:from>
    <xdr:to>
      <xdr:col>11</xdr:col>
      <xdr:colOff>55616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216642</xdr:colOff>
      <xdr:row>24</xdr:row>
      <xdr:rowOff>0</xdr:rowOff>
    </xdr:from>
    <xdr:to>
      <xdr:col>18</xdr:col>
      <xdr:colOff>205167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6188817" y="4343400"/>
          <a:ext cx="350475" cy="36238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13</xdr:col>
      <xdr:colOff>136751</xdr:colOff>
      <xdr:row>23</xdr:row>
      <xdr:rowOff>137179</xdr:rowOff>
    </xdr:from>
    <xdr:to>
      <xdr:col>18</xdr:col>
      <xdr:colOff>213401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4661126" y="4299604"/>
          <a:ext cx="1886400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8</xdr:col>
      <xdr:colOff>725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590924"/>
          <a:ext cx="3672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10</xdr:col>
      <xdr:colOff>33923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590924"/>
          <a:ext cx="3492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66282</xdr:colOff>
      <xdr:row>19</xdr:row>
      <xdr:rowOff>159121</xdr:rowOff>
    </xdr:from>
    <xdr:to>
      <xdr:col>11</xdr:col>
      <xdr:colOff>53532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504807" y="3597646"/>
          <a:ext cx="3492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179075</xdr:colOff>
      <xdr:row>20</xdr:row>
      <xdr:rowOff>41519</xdr:rowOff>
    </xdr:from>
    <xdr:to>
      <xdr:col>8</xdr:col>
      <xdr:colOff>9060</xdr:colOff>
      <xdr:row>24</xdr:row>
      <xdr:rowOff>3419</xdr:rowOff>
    </xdr:to>
    <xdr:cxnSp macro="">
      <xdr:nvCxnSpPr>
        <xdr:cNvPr id="246" name="Straight Connector 245"/>
        <xdr:cNvCxnSpPr>
          <a:stCxn id="241" idx="2"/>
          <a:endCxn id="122" idx="2"/>
        </xdr:cNvCxnSpPr>
      </xdr:nvCxnSpPr>
      <xdr:spPr>
        <a:xfrm>
          <a:off x="2531750" y="3661019"/>
          <a:ext cx="191935" cy="68580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221273</xdr:colOff>
      <xdr:row>20</xdr:row>
      <xdr:rowOff>41519</xdr:rowOff>
    </xdr:from>
    <xdr:to>
      <xdr:col>12</xdr:col>
      <xdr:colOff>102510</xdr:colOff>
      <xdr:row>23</xdr:row>
      <xdr:rowOff>133349</xdr:rowOff>
    </xdr:to>
    <xdr:cxnSp macro="">
      <xdr:nvCxnSpPr>
        <xdr:cNvPr id="249" name="Straight Connector 248"/>
        <xdr:cNvCxnSpPr>
          <a:stCxn id="242" idx="2"/>
          <a:endCxn id="119" idx="0"/>
        </xdr:cNvCxnSpPr>
      </xdr:nvCxnSpPr>
      <xdr:spPr>
        <a:xfrm>
          <a:off x="3297848" y="3661019"/>
          <a:ext cx="967087" cy="63475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240882</xdr:colOff>
      <xdr:row>20</xdr:row>
      <xdr:rowOff>48241</xdr:rowOff>
    </xdr:from>
    <xdr:to>
      <xdr:col>15</xdr:col>
      <xdr:colOff>356051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3679407" y="3667741"/>
          <a:ext cx="1924919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161925</xdr:rowOff>
    </xdr:from>
    <xdr:to>
      <xdr:col>16</xdr:col>
      <xdr:colOff>127963</xdr:colOff>
      <xdr:row>6</xdr:row>
      <xdr:rowOff>163168</xdr:rowOff>
    </xdr:to>
    <xdr:sp macro="" textlink="">
      <xdr:nvSpPr>
        <xdr:cNvPr id="112" name="Rounded Rectangle 111"/>
        <xdr:cNvSpPr/>
      </xdr:nvSpPr>
      <xdr:spPr>
        <a:xfrm>
          <a:off x="2600325" y="8858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7</xdr:col>
      <xdr:colOff>247650</xdr:colOff>
      <xdr:row>13</xdr:row>
      <xdr:rowOff>0</xdr:rowOff>
    </xdr:from>
    <xdr:to>
      <xdr:col>16</xdr:col>
      <xdr:colOff>127963</xdr:colOff>
      <xdr:row>15</xdr:row>
      <xdr:rowOff>1243</xdr:rowOff>
    </xdr:to>
    <xdr:sp macro="" textlink="">
      <xdr:nvSpPr>
        <xdr:cNvPr id="117" name="Rounded Rectangle 116"/>
        <xdr:cNvSpPr/>
      </xdr:nvSpPr>
      <xdr:spPr>
        <a:xfrm>
          <a:off x="2600325" y="2352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247650</xdr:colOff>
      <xdr:row>20</xdr:row>
      <xdr:rowOff>171450</xdr:rowOff>
    </xdr:from>
    <xdr:to>
      <xdr:col>16</xdr:col>
      <xdr:colOff>127963</xdr:colOff>
      <xdr:row>22</xdr:row>
      <xdr:rowOff>172693</xdr:rowOff>
    </xdr:to>
    <xdr:sp macro="" textlink="">
      <xdr:nvSpPr>
        <xdr:cNvPr id="118" name="Rounded Rectangle 117"/>
        <xdr:cNvSpPr/>
      </xdr:nvSpPr>
      <xdr:spPr>
        <a:xfrm>
          <a:off x="2600325" y="37909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  <xdr:twoCellAnchor>
    <xdr:from>
      <xdr:col>11</xdr:col>
      <xdr:colOff>99060</xdr:colOff>
      <xdr:row>23</xdr:row>
      <xdr:rowOff>133349</xdr:rowOff>
    </xdr:from>
    <xdr:to>
      <xdr:col>13</xdr:col>
      <xdr:colOff>105960</xdr:colOff>
      <xdr:row>24</xdr:row>
      <xdr:rowOff>22469</xdr:rowOff>
    </xdr:to>
    <xdr:sp macro="" textlink="">
      <xdr:nvSpPr>
        <xdr:cNvPr id="119" name="Rectangle 118"/>
        <xdr:cNvSpPr/>
      </xdr:nvSpPr>
      <xdr:spPr>
        <a:xfrm>
          <a:off x="3899535" y="42957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24050</xdr:colOff>
      <xdr:row>19</xdr:row>
      <xdr:rowOff>152399</xdr:rowOff>
    </xdr:from>
    <xdr:to>
      <xdr:col>9</xdr:col>
      <xdr:colOff>22100</xdr:colOff>
      <xdr:row>20</xdr:row>
      <xdr:rowOff>41519</xdr:rowOff>
    </xdr:to>
    <xdr:sp macro="" textlink="">
      <xdr:nvSpPr>
        <xdr:cNvPr id="121" name="Rectangle 120"/>
        <xdr:cNvSpPr/>
      </xdr:nvSpPr>
      <xdr:spPr>
        <a:xfrm>
          <a:off x="2738675" y="3590924"/>
          <a:ext cx="3600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3810</xdr:colOff>
      <xdr:row>23</xdr:row>
      <xdr:rowOff>114299</xdr:rowOff>
    </xdr:from>
    <xdr:to>
      <xdr:col>9</xdr:col>
      <xdr:colOff>14310</xdr:colOff>
      <xdr:row>24</xdr:row>
      <xdr:rowOff>3419</xdr:rowOff>
    </xdr:to>
    <xdr:sp macro="" textlink="">
      <xdr:nvSpPr>
        <xdr:cNvPr id="122" name="Rectangle 121"/>
        <xdr:cNvSpPr/>
      </xdr:nvSpPr>
      <xdr:spPr>
        <a:xfrm>
          <a:off x="2356485" y="4276724"/>
          <a:ext cx="7344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51435</xdr:colOff>
      <xdr:row>23</xdr:row>
      <xdr:rowOff>123824</xdr:rowOff>
    </xdr:from>
    <xdr:to>
      <xdr:col>11</xdr:col>
      <xdr:colOff>58335</xdr:colOff>
      <xdr:row>24</xdr:row>
      <xdr:rowOff>12944</xdr:rowOff>
    </xdr:to>
    <xdr:sp macro="" textlink="">
      <xdr:nvSpPr>
        <xdr:cNvPr id="123" name="Rectangle 122"/>
        <xdr:cNvSpPr/>
      </xdr:nvSpPr>
      <xdr:spPr>
        <a:xfrm>
          <a:off x="3128010" y="4286249"/>
          <a:ext cx="730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204050</xdr:colOff>
      <xdr:row>20</xdr:row>
      <xdr:rowOff>41519</xdr:rowOff>
    </xdr:from>
    <xdr:to>
      <xdr:col>10</xdr:col>
      <xdr:colOff>54885</xdr:colOff>
      <xdr:row>23</xdr:row>
      <xdr:rowOff>123824</xdr:rowOff>
    </xdr:to>
    <xdr:cxnSp macro="">
      <xdr:nvCxnSpPr>
        <xdr:cNvPr id="124" name="Straight Connector 123"/>
        <xdr:cNvCxnSpPr>
          <a:stCxn id="121" idx="2"/>
          <a:endCxn id="123" idx="0"/>
        </xdr:cNvCxnSpPr>
      </xdr:nvCxnSpPr>
      <xdr:spPr>
        <a:xfrm>
          <a:off x="2918675" y="3661019"/>
          <a:ext cx="574735" cy="62523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80" name="Isosceles Triangle 79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55" name="Isosceles Triangle 54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9" name="Isosceles Triangle 48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1" name="Isosceles Triangle 50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30" name="Straight Arrow Connector 29"/>
        <xdr:cNvCxnSpPr/>
      </xdr:nvCxnSpPr>
      <xdr:spPr>
        <a:xfrm flipV="1">
          <a:off x="391477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32" name="Straight Arrow Connector 31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45" name="Straight Arrow Connector 44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47" name="Straight Arrow Connector 46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54" name="Isosceles Triangle 53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53" name="Isosceles Triangle 52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52" name="Isosceles Triangle 5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25" name="Rectangle 24"/>
        <xdr:cNvSpPr/>
      </xdr:nvSpPr>
      <xdr:spPr>
        <a:xfrm>
          <a:off x="167640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26" name="Rectangle 25"/>
        <xdr:cNvSpPr/>
      </xdr:nvSpPr>
      <xdr:spPr>
        <a:xfrm>
          <a:off x="177165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27" name="Rectangle 26"/>
        <xdr:cNvSpPr/>
      </xdr:nvSpPr>
      <xdr:spPr>
        <a:xfrm>
          <a:off x="170497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29" name="Straight Arrow Connector 28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38" name="Straight Arrow Connector 37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41" name="Straight Arrow Connector 40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43" name="Straight Arrow Connector 42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showGridLines="0" zoomScale="115" zoomScaleNormal="115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2" spans="3:13" ht="37.5" customHeight="1" x14ac:dyDescent="0.25">
      <c r="L2" s="193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6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6"/>
    </row>
    <row r="13" spans="3:13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6"/>
    </row>
    <row r="14" spans="3:13" ht="37.5" customHeight="1" x14ac:dyDescent="0.25">
      <c r="C14" s="197"/>
      <c r="D14" s="197"/>
      <c r="E14" s="197"/>
      <c r="F14" s="197"/>
      <c r="G14" s="197"/>
      <c r="H14" s="197"/>
      <c r="I14" s="197"/>
      <c r="J14" s="197"/>
      <c r="K14" s="197"/>
      <c r="L14" s="197"/>
    </row>
  </sheetData>
  <mergeCells count="2">
    <mergeCell ref="M4:M13"/>
    <mergeCell ref="C14:L1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P32" sqref="P32"/>
    </sheetView>
  </sheetViews>
  <sheetFormatPr defaultRowHeight="15.75" x14ac:dyDescent="0.25"/>
  <cols>
    <col min="1" max="1" width="3.42578125" style="50" customWidth="1"/>
    <col min="2" max="7" width="15.42578125" style="41" customWidth="1"/>
    <col min="8" max="8" width="8.28515625" style="41" customWidth="1"/>
    <col min="9" max="9" width="3.42578125" style="41" customWidth="1"/>
    <col min="10" max="506" width="15.42578125" style="41" customWidth="1"/>
    <col min="507" max="2422" width="15.42578125" style="51" customWidth="1"/>
    <col min="2423" max="2939" width="9.140625" style="51"/>
    <col min="2940" max="2940" width="10" style="51" bestFit="1" customWidth="1"/>
    <col min="2941" max="16384" width="9.140625" style="51"/>
  </cols>
  <sheetData>
    <row r="1" spans="1:11" s="40" customFormat="1" ht="16.5" thickBot="1" x14ac:dyDescent="0.3">
      <c r="A1" s="39"/>
      <c r="D1" s="41"/>
      <c r="E1" s="41"/>
      <c r="F1" s="41"/>
      <c r="G1" s="41"/>
      <c r="H1" s="41"/>
      <c r="J1" s="41"/>
      <c r="K1" s="41"/>
    </row>
    <row r="2" spans="1:11" s="40" customFormat="1" ht="36.75" customHeight="1" thickBot="1" x14ac:dyDescent="0.3">
      <c r="A2" s="39"/>
      <c r="B2" s="214" t="s">
        <v>42</v>
      </c>
      <c r="C2" s="215"/>
      <c r="D2" s="215"/>
      <c r="E2" s="215"/>
      <c r="F2" s="215"/>
      <c r="G2" s="215"/>
      <c r="H2" s="216"/>
      <c r="J2" s="42"/>
      <c r="K2" s="42"/>
    </row>
    <row r="3" spans="1:11" s="40" customFormat="1" ht="23.25" customHeight="1" thickBot="1" x14ac:dyDescent="0.3">
      <c r="A3" s="39"/>
      <c r="B3" s="217" t="s">
        <v>43</v>
      </c>
      <c r="C3" s="218"/>
      <c r="D3" s="55" t="s">
        <v>44</v>
      </c>
      <c r="E3" s="55" t="s">
        <v>45</v>
      </c>
      <c r="F3" s="56" t="s">
        <v>46</v>
      </c>
      <c r="G3" s="57" t="s">
        <v>47</v>
      </c>
      <c r="H3" s="58" t="s">
        <v>29</v>
      </c>
      <c r="J3" s="59" t="s">
        <v>3</v>
      </c>
      <c r="K3" s="60" t="s">
        <v>4</v>
      </c>
    </row>
    <row r="4" spans="1:11" s="40" customFormat="1" ht="23.25" customHeight="1" thickBot="1" x14ac:dyDescent="0.3">
      <c r="A4" s="39"/>
      <c r="B4" s="219" t="s">
        <v>48</v>
      </c>
      <c r="C4" s="220"/>
      <c r="D4" s="43">
        <f>J7/K10+(J7/K10)/16</f>
        <v>174080</v>
      </c>
      <c r="E4" s="43">
        <v>32</v>
      </c>
      <c r="F4" s="43">
        <f>D4*E4</f>
        <v>5570560</v>
      </c>
      <c r="G4" s="44">
        <f>F4</f>
        <v>5570560</v>
      </c>
      <c r="H4" s="45">
        <f t="shared" ref="H4:H21" si="0">F4/($F$24*1024)</f>
        <v>2.8178352395159954E-3</v>
      </c>
      <c r="J4" s="37">
        <v>512</v>
      </c>
      <c r="K4" s="38">
        <v>512</v>
      </c>
    </row>
    <row r="5" spans="1:11" s="40" customFormat="1" ht="23.25" customHeight="1" thickBot="1" x14ac:dyDescent="0.3">
      <c r="A5" s="39"/>
      <c r="B5" s="206" t="s">
        <v>49</v>
      </c>
      <c r="C5" s="207"/>
      <c r="D5" s="46">
        <f>J7/K10*J13</f>
        <v>117964800</v>
      </c>
      <c r="E5" s="46">
        <v>4</v>
      </c>
      <c r="F5" s="46">
        <f>D5*E5</f>
        <v>471859200</v>
      </c>
      <c r="G5" s="47">
        <f>F5</f>
        <v>471859200</v>
      </c>
      <c r="H5" s="45">
        <f t="shared" si="0"/>
        <v>0.23868722028841372</v>
      </c>
      <c r="J5" s="48"/>
      <c r="K5" s="41"/>
    </row>
    <row r="6" spans="1:11" s="40" customFormat="1" ht="23.25" customHeight="1" thickBot="1" x14ac:dyDescent="0.3">
      <c r="A6" s="39"/>
      <c r="B6" s="206" t="s">
        <v>50</v>
      </c>
      <c r="C6" s="207"/>
      <c r="D6" s="46">
        <f>D5</f>
        <v>117964800</v>
      </c>
      <c r="E6" s="46">
        <v>4</v>
      </c>
      <c r="F6" s="46">
        <f>F5</f>
        <v>471859200</v>
      </c>
      <c r="G6" s="47">
        <f>F6+F5</f>
        <v>943718400</v>
      </c>
      <c r="H6" s="45">
        <f t="shared" si="0"/>
        <v>0.23868722028841372</v>
      </c>
      <c r="J6" s="212" t="s">
        <v>6</v>
      </c>
      <c r="K6" s="213"/>
    </row>
    <row r="7" spans="1:11" s="40" customFormat="1" ht="23.25" customHeight="1" thickBot="1" x14ac:dyDescent="0.3">
      <c r="A7" s="39"/>
      <c r="B7" s="49"/>
      <c r="C7" s="46"/>
      <c r="D7" s="46"/>
      <c r="E7" s="46"/>
      <c r="F7" s="46"/>
      <c r="G7" s="47"/>
      <c r="H7" s="45">
        <f t="shared" si="0"/>
        <v>0</v>
      </c>
      <c r="J7" s="210">
        <f>J4*K4*5</f>
        <v>1310720</v>
      </c>
      <c r="K7" s="211"/>
    </row>
    <row r="8" spans="1:11" s="40" customFormat="1" ht="23.25" customHeight="1" thickBot="1" x14ac:dyDescent="0.3">
      <c r="A8" s="39"/>
      <c r="B8" s="206" t="s">
        <v>51</v>
      </c>
      <c r="C8" s="207"/>
      <c r="D8" s="46">
        <f>J7</f>
        <v>1310720</v>
      </c>
      <c r="E8" s="46">
        <f>12*2</f>
        <v>24</v>
      </c>
      <c r="F8" s="46">
        <f>D8*E8</f>
        <v>31457280</v>
      </c>
      <c r="G8" s="47">
        <f>F8</f>
        <v>31457280</v>
      </c>
      <c r="H8" s="45">
        <f t="shared" si="0"/>
        <v>1.5912481352560914E-2</v>
      </c>
      <c r="K8" s="41"/>
    </row>
    <row r="9" spans="1:11" s="40" customFormat="1" ht="23.25" customHeight="1" thickBot="1" x14ac:dyDescent="0.3">
      <c r="A9" s="39"/>
      <c r="B9" s="206" t="s">
        <v>52</v>
      </c>
      <c r="C9" s="207"/>
      <c r="D9" s="46">
        <f>D8</f>
        <v>1310720</v>
      </c>
      <c r="E9" s="46">
        <v>4</v>
      </c>
      <c r="F9" s="46">
        <f>D9*E9</f>
        <v>5242880</v>
      </c>
      <c r="G9" s="47">
        <f>F9</f>
        <v>5242880</v>
      </c>
      <c r="H9" s="45">
        <f t="shared" si="0"/>
        <v>2.6520802254268194E-3</v>
      </c>
      <c r="J9" s="208" t="s">
        <v>53</v>
      </c>
      <c r="K9" s="209"/>
    </row>
    <row r="10" spans="1:11" s="40" customFormat="1" ht="23.25" customHeight="1" thickBot="1" x14ac:dyDescent="0.3">
      <c r="A10" s="39"/>
      <c r="B10" s="206" t="s">
        <v>54</v>
      </c>
      <c r="C10" s="207"/>
      <c r="D10" s="46">
        <f>D8</f>
        <v>1310720</v>
      </c>
      <c r="E10" s="46">
        <f>E9</f>
        <v>4</v>
      </c>
      <c r="F10" s="46">
        <f>F9</f>
        <v>5242880</v>
      </c>
      <c r="G10" s="47">
        <f t="shared" ref="G10:G18" si="1">G9+F10</f>
        <v>10485760</v>
      </c>
      <c r="H10" s="45">
        <f t="shared" si="0"/>
        <v>2.6520802254268194E-3</v>
      </c>
      <c r="J10" s="37">
        <v>2</v>
      </c>
      <c r="K10" s="38">
        <v>8</v>
      </c>
    </row>
    <row r="11" spans="1:11" s="40" customFormat="1" ht="23.25" customHeight="1" thickBot="1" x14ac:dyDescent="0.3">
      <c r="A11" s="39"/>
      <c r="B11" s="206" t="s">
        <v>55</v>
      </c>
      <c r="C11" s="207"/>
      <c r="D11" s="46">
        <f>D8</f>
        <v>1310720</v>
      </c>
      <c r="E11" s="46">
        <v>4</v>
      </c>
      <c r="F11" s="46">
        <f t="shared" ref="F11:F18" si="2">F10</f>
        <v>5242880</v>
      </c>
      <c r="G11" s="47">
        <f t="shared" si="1"/>
        <v>15728640</v>
      </c>
      <c r="H11" s="45">
        <f t="shared" si="0"/>
        <v>2.6520802254268194E-3</v>
      </c>
      <c r="J11" s="20"/>
      <c r="K11" s="41"/>
    </row>
    <row r="12" spans="1:11" s="40" customFormat="1" ht="23.25" customHeight="1" thickBot="1" x14ac:dyDescent="0.3">
      <c r="A12" s="39"/>
      <c r="B12" s="206" t="s">
        <v>56</v>
      </c>
      <c r="C12" s="207"/>
      <c r="D12" s="46">
        <f>D8</f>
        <v>1310720</v>
      </c>
      <c r="E12" s="46">
        <f t="shared" ref="E12:E18" si="3">E11</f>
        <v>4</v>
      </c>
      <c r="F12" s="46">
        <f t="shared" si="2"/>
        <v>5242880</v>
      </c>
      <c r="G12" s="47">
        <f t="shared" si="1"/>
        <v>20971520</v>
      </c>
      <c r="H12" s="45">
        <f t="shared" si="0"/>
        <v>2.6520802254268194E-3</v>
      </c>
      <c r="J12" s="208" t="s">
        <v>57</v>
      </c>
      <c r="K12" s="209"/>
    </row>
    <row r="13" spans="1:11" s="40" customFormat="1" ht="23.25" customHeight="1" thickBot="1" x14ac:dyDescent="0.3">
      <c r="A13" s="39"/>
      <c r="B13" s="206" t="s">
        <v>58</v>
      </c>
      <c r="C13" s="207"/>
      <c r="D13" s="46">
        <f>D8</f>
        <v>1310720</v>
      </c>
      <c r="E13" s="46">
        <f t="shared" si="3"/>
        <v>4</v>
      </c>
      <c r="F13" s="46">
        <f t="shared" si="2"/>
        <v>5242880</v>
      </c>
      <c r="G13" s="47">
        <f t="shared" si="1"/>
        <v>26214400</v>
      </c>
      <c r="H13" s="45">
        <f t="shared" si="0"/>
        <v>2.6520802254268194E-3</v>
      </c>
      <c r="J13" s="210">
        <v>720</v>
      </c>
      <c r="K13" s="211"/>
    </row>
    <row r="14" spans="1:11" s="40" customFormat="1" ht="23.25" customHeight="1" thickBot="1" x14ac:dyDescent="0.3">
      <c r="A14" s="39"/>
      <c r="B14" s="206" t="s">
        <v>59</v>
      </c>
      <c r="C14" s="207"/>
      <c r="D14" s="46">
        <f>D8</f>
        <v>1310720</v>
      </c>
      <c r="E14" s="46">
        <f t="shared" si="3"/>
        <v>4</v>
      </c>
      <c r="F14" s="46">
        <f t="shared" si="2"/>
        <v>5242880</v>
      </c>
      <c r="G14" s="47">
        <f t="shared" si="1"/>
        <v>31457280</v>
      </c>
      <c r="H14" s="45">
        <f t="shared" si="0"/>
        <v>2.6520802254268194E-3</v>
      </c>
      <c r="J14" s="20"/>
      <c r="K14" s="41"/>
    </row>
    <row r="15" spans="1:11" s="40" customFormat="1" ht="23.25" customHeight="1" thickBot="1" x14ac:dyDescent="0.3">
      <c r="A15" s="39"/>
      <c r="B15" s="206" t="s">
        <v>60</v>
      </c>
      <c r="C15" s="207"/>
      <c r="D15" s="46">
        <f>D8</f>
        <v>1310720</v>
      </c>
      <c r="E15" s="46">
        <f t="shared" si="3"/>
        <v>4</v>
      </c>
      <c r="F15" s="46">
        <f t="shared" si="2"/>
        <v>5242880</v>
      </c>
      <c r="G15" s="47">
        <f t="shared" si="1"/>
        <v>36700160</v>
      </c>
      <c r="H15" s="45">
        <f t="shared" si="0"/>
        <v>2.6520802254268194E-3</v>
      </c>
      <c r="J15" s="208" t="s">
        <v>28</v>
      </c>
      <c r="K15" s="209"/>
    </row>
    <row r="16" spans="1:11" s="40" customFormat="1" ht="23.25" customHeight="1" thickBot="1" x14ac:dyDescent="0.3">
      <c r="A16" s="39"/>
      <c r="B16" s="206" t="s">
        <v>61</v>
      </c>
      <c r="C16" s="207"/>
      <c r="D16" s="46">
        <f>D8</f>
        <v>1310720</v>
      </c>
      <c r="E16" s="46">
        <f t="shared" si="3"/>
        <v>4</v>
      </c>
      <c r="F16" s="46">
        <f t="shared" si="2"/>
        <v>5242880</v>
      </c>
      <c r="G16" s="47">
        <f t="shared" si="1"/>
        <v>41943040</v>
      </c>
      <c r="H16" s="45">
        <f t="shared" si="0"/>
        <v>2.6520802254268194E-3</v>
      </c>
      <c r="J16" s="210">
        <f>J13*J7</f>
        <v>943718400</v>
      </c>
      <c r="K16" s="211"/>
    </row>
    <row r="17" spans="1:11" s="40" customFormat="1" ht="23.25" customHeight="1" x14ac:dyDescent="0.25">
      <c r="A17" s="39"/>
      <c r="B17" s="206" t="s">
        <v>62</v>
      </c>
      <c r="C17" s="207"/>
      <c r="D17" s="46">
        <f>D8</f>
        <v>1310720</v>
      </c>
      <c r="E17" s="46">
        <f t="shared" si="3"/>
        <v>4</v>
      </c>
      <c r="F17" s="46">
        <f t="shared" si="2"/>
        <v>5242880</v>
      </c>
      <c r="G17" s="47">
        <f t="shared" si="1"/>
        <v>47185920</v>
      </c>
      <c r="H17" s="45">
        <f t="shared" si="0"/>
        <v>2.6520802254268194E-3</v>
      </c>
      <c r="J17" s="20"/>
      <c r="K17" s="41"/>
    </row>
    <row r="18" spans="1:11" s="40" customFormat="1" ht="23.25" customHeight="1" x14ac:dyDescent="0.25">
      <c r="A18" s="39"/>
      <c r="B18" s="206" t="s">
        <v>63</v>
      </c>
      <c r="C18" s="207"/>
      <c r="D18" s="46">
        <f>D8</f>
        <v>1310720</v>
      </c>
      <c r="E18" s="46">
        <f t="shared" si="3"/>
        <v>4</v>
      </c>
      <c r="F18" s="46">
        <f t="shared" si="2"/>
        <v>5242880</v>
      </c>
      <c r="G18" s="47">
        <f t="shared" si="1"/>
        <v>52428800</v>
      </c>
      <c r="H18" s="45">
        <f t="shared" si="0"/>
        <v>2.6520802254268194E-3</v>
      </c>
    </row>
    <row r="19" spans="1:11" ht="23.25" customHeight="1" x14ac:dyDescent="0.25">
      <c r="B19" s="206"/>
      <c r="C19" s="207"/>
      <c r="D19" s="46"/>
      <c r="E19" s="46"/>
      <c r="F19" s="46"/>
      <c r="G19" s="47"/>
      <c r="H19" s="45">
        <f t="shared" si="0"/>
        <v>0</v>
      </c>
    </row>
    <row r="20" spans="1:11" ht="23.25" customHeight="1" x14ac:dyDescent="0.25">
      <c r="B20" s="206" t="s">
        <v>64</v>
      </c>
      <c r="C20" s="207"/>
      <c r="D20" s="46">
        <f>D5</f>
        <v>117964800</v>
      </c>
      <c r="E20" s="46">
        <v>4</v>
      </c>
      <c r="F20" s="46">
        <f>D20*E20</f>
        <v>471859200</v>
      </c>
      <c r="G20" s="47">
        <f>F20</f>
        <v>471859200</v>
      </c>
      <c r="H20" s="45">
        <f t="shared" si="0"/>
        <v>0.23868722028841372</v>
      </c>
      <c r="J20" s="51"/>
      <c r="K20" s="51"/>
    </row>
    <row r="21" spans="1:11" ht="23.25" customHeight="1" thickBot="1" x14ac:dyDescent="0.3">
      <c r="B21" s="203" t="s">
        <v>65</v>
      </c>
      <c r="C21" s="204"/>
      <c r="D21" s="52">
        <f>D5</f>
        <v>117964800</v>
      </c>
      <c r="E21" s="52">
        <f>E20</f>
        <v>4</v>
      </c>
      <c r="F21" s="52">
        <f>F20</f>
        <v>471859200</v>
      </c>
      <c r="G21" s="53">
        <f>G20+F21</f>
        <v>943718400</v>
      </c>
      <c r="H21" s="54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205" t="s">
        <v>66</v>
      </c>
      <c r="C23" s="198"/>
      <c r="D23" s="198" t="s">
        <v>67</v>
      </c>
      <c r="E23" s="198"/>
      <c r="F23" s="198" t="s">
        <v>68</v>
      </c>
      <c r="G23" s="199"/>
      <c r="H23" s="42"/>
      <c r="J23" s="20"/>
    </row>
    <row r="24" spans="1:11" ht="23.25" customHeight="1" thickBot="1" x14ac:dyDescent="0.3">
      <c r="B24" s="200">
        <f>D24/1024</f>
        <v>1.84112548828125</v>
      </c>
      <c r="C24" s="201"/>
      <c r="D24" s="201">
        <f>F24/1024</f>
        <v>1885.3125</v>
      </c>
      <c r="E24" s="201"/>
      <c r="F24" s="201">
        <f>(G4+G6+G8+G18+G21)/1024</f>
        <v>1930560</v>
      </c>
      <c r="G24" s="202"/>
      <c r="H24" s="46"/>
    </row>
  </sheetData>
  <mergeCells count="32">
    <mergeCell ref="B2:H2"/>
    <mergeCell ref="B3:C3"/>
    <mergeCell ref="B4:C4"/>
    <mergeCell ref="B8:C8"/>
    <mergeCell ref="B9:C9"/>
    <mergeCell ref="J9:K9"/>
    <mergeCell ref="B10:C10"/>
    <mergeCell ref="B5:C5"/>
    <mergeCell ref="B6:C6"/>
    <mergeCell ref="J6:K6"/>
    <mergeCell ref="J7:K7"/>
    <mergeCell ref="J15:K15"/>
    <mergeCell ref="B16:C16"/>
    <mergeCell ref="J16:K16"/>
    <mergeCell ref="B11:C11"/>
    <mergeCell ref="B12:C12"/>
    <mergeCell ref="J12:K12"/>
    <mergeCell ref="B13:C13"/>
    <mergeCell ref="J13:K13"/>
    <mergeCell ref="B17:C17"/>
    <mergeCell ref="B18:C18"/>
    <mergeCell ref="B19:C19"/>
    <mergeCell ref="B20:C20"/>
    <mergeCell ref="B14:C14"/>
    <mergeCell ref="B15:C15"/>
    <mergeCell ref="F23:G23"/>
    <mergeCell ref="B24:C24"/>
    <mergeCell ref="D24:E24"/>
    <mergeCell ref="F24:G24"/>
    <mergeCell ref="B21:C21"/>
    <mergeCell ref="B23:C23"/>
    <mergeCell ref="D23:E2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224" t="s">
        <v>74</v>
      </c>
      <c r="D2" s="225"/>
      <c r="E2" s="225"/>
      <c r="F2" s="225"/>
      <c r="G2" s="225"/>
      <c r="H2" s="224" t="s">
        <v>47</v>
      </c>
      <c r="I2" s="225"/>
      <c r="J2" s="225"/>
      <c r="K2" s="225"/>
      <c r="L2" s="226"/>
      <c r="N2" s="105">
        <v>0</v>
      </c>
      <c r="O2" s="106">
        <v>3</v>
      </c>
      <c r="P2" s="105">
        <v>4</v>
      </c>
      <c r="Q2" s="107">
        <v>6</v>
      </c>
      <c r="R2" s="108">
        <v>7</v>
      </c>
      <c r="S2" s="109">
        <v>12</v>
      </c>
      <c r="T2" s="110">
        <v>13</v>
      </c>
      <c r="U2" s="110">
        <v>15</v>
      </c>
      <c r="V2" s="111">
        <v>16</v>
      </c>
      <c r="W2" s="112">
        <v>18</v>
      </c>
    </row>
    <row r="3" spans="2:36" ht="18.75" customHeight="1" thickBot="1" x14ac:dyDescent="0.3">
      <c r="C3" s="221">
        <v>0</v>
      </c>
      <c r="D3" s="222"/>
      <c r="E3" s="222"/>
      <c r="F3" s="222"/>
      <c r="G3" s="222"/>
      <c r="H3" s="221">
        <v>10</v>
      </c>
      <c r="I3" s="222"/>
      <c r="J3" s="222"/>
      <c r="K3" s="222"/>
      <c r="L3" s="223"/>
      <c r="N3" s="114">
        <f>IF(AND(N2&gt;=$C$3,O2&lt;($C$3+$H$3)),0,1)</f>
        <v>0</v>
      </c>
      <c r="O3" s="115">
        <f>IF(N3=0,O2-N2+1,O2-($C$3+$H$3)+1)</f>
        <v>4</v>
      </c>
      <c r="P3" s="114">
        <f>IF(AND(P2&gt;=$C$3,Q2&lt;($C$3+$H$3)),0,1)</f>
        <v>0</v>
      </c>
      <c r="Q3" s="115">
        <f>IF(P3=0,Q2-P2+1,Q2-($C$3+$H$3)+1)</f>
        <v>3</v>
      </c>
      <c r="R3" s="114">
        <f>IF(AND(R2&gt;=$C$3,S2&lt;($C$3+$H$3)),0,1)</f>
        <v>1</v>
      </c>
      <c r="S3" s="115">
        <f>IF(R3=0,S2-R2+1,S2-($C$3+$H$3)+1)</f>
        <v>3</v>
      </c>
      <c r="T3" s="114"/>
      <c r="U3" s="115"/>
      <c r="V3" s="114"/>
      <c r="W3" s="116"/>
    </row>
    <row r="4" spans="2:36" ht="18.75" customHeight="1" thickBot="1" x14ac:dyDescent="0.3"/>
    <row r="5" spans="2:36" ht="24.75" customHeight="1" thickBot="1" x14ac:dyDescent="0.3">
      <c r="B5" s="63"/>
      <c r="C5" s="62">
        <v>0</v>
      </c>
      <c r="D5" s="62">
        <v>1</v>
      </c>
      <c r="E5" s="62">
        <v>2</v>
      </c>
      <c r="F5" s="62">
        <v>3</v>
      </c>
      <c r="G5" s="62">
        <v>4</v>
      </c>
      <c r="H5" s="62">
        <v>5</v>
      </c>
      <c r="I5" s="62">
        <v>6</v>
      </c>
      <c r="J5" s="62">
        <v>7</v>
      </c>
      <c r="K5" s="62">
        <v>8</v>
      </c>
      <c r="L5" s="60">
        <v>9</v>
      </c>
      <c r="N5" s="63"/>
      <c r="O5" s="62">
        <v>0</v>
      </c>
      <c r="P5" s="62">
        <v>1</v>
      </c>
      <c r="Q5" s="62">
        <v>2</v>
      </c>
      <c r="R5" s="62">
        <v>3</v>
      </c>
      <c r="S5" s="62">
        <v>4</v>
      </c>
      <c r="T5" s="62">
        <v>5</v>
      </c>
      <c r="U5" s="62">
        <v>6</v>
      </c>
      <c r="V5" s="62">
        <v>7</v>
      </c>
      <c r="W5" s="62">
        <v>8</v>
      </c>
      <c r="X5" s="60">
        <v>9</v>
      </c>
      <c r="Z5" s="63"/>
      <c r="AA5" s="79">
        <v>0</v>
      </c>
      <c r="AB5" s="79">
        <v>1</v>
      </c>
      <c r="AC5" s="79">
        <v>2</v>
      </c>
      <c r="AD5" s="79">
        <v>3</v>
      </c>
      <c r="AE5" s="79">
        <v>4</v>
      </c>
      <c r="AF5" s="79">
        <v>5</v>
      </c>
      <c r="AG5" s="79">
        <v>6</v>
      </c>
      <c r="AH5" s="79">
        <v>7</v>
      </c>
      <c r="AI5" s="79">
        <v>8</v>
      </c>
      <c r="AJ5" s="80">
        <v>9</v>
      </c>
    </row>
    <row r="6" spans="2:36" ht="18.75" customHeight="1" x14ac:dyDescent="0.25">
      <c r="B6" s="75">
        <v>0</v>
      </c>
      <c r="C6" s="92">
        <v>4</v>
      </c>
      <c r="D6" s="92">
        <v>0</v>
      </c>
      <c r="E6" s="92">
        <v>0</v>
      </c>
      <c r="F6" s="92">
        <v>0</v>
      </c>
      <c r="G6" s="81">
        <v>3</v>
      </c>
      <c r="H6" s="81">
        <v>0</v>
      </c>
      <c r="I6" s="81">
        <v>0</v>
      </c>
      <c r="J6" s="87">
        <v>3</v>
      </c>
      <c r="K6" s="87">
        <v>0</v>
      </c>
      <c r="L6" s="88">
        <v>0</v>
      </c>
      <c r="N6" s="75">
        <v>0</v>
      </c>
      <c r="O6" s="70">
        <f>C6</f>
        <v>4</v>
      </c>
      <c r="P6" s="71">
        <f>O6+D6</f>
        <v>4</v>
      </c>
      <c r="Q6" s="71">
        <f>P6+E6</f>
        <v>4</v>
      </c>
      <c r="R6" s="71">
        <f>Q6+F6</f>
        <v>4</v>
      </c>
      <c r="S6" s="71">
        <f>R6+G6</f>
        <v>7</v>
      </c>
      <c r="T6" s="71">
        <f>S6+H6</f>
        <v>7</v>
      </c>
      <c r="U6" s="71">
        <f t="shared" ref="U6:U15" si="0">T6+I6</f>
        <v>7</v>
      </c>
      <c r="V6" s="71">
        <f>U6+J6</f>
        <v>10</v>
      </c>
      <c r="W6" s="71">
        <f t="shared" ref="W6:W15" si="1">V6+K6</f>
        <v>10</v>
      </c>
      <c r="X6" s="72">
        <f t="shared" ref="X6" si="2">W6+L6</f>
        <v>10</v>
      </c>
      <c r="Z6" s="75">
        <v>0</v>
      </c>
      <c r="AA6" s="92">
        <f>O6</f>
        <v>4</v>
      </c>
      <c r="AB6" s="92">
        <f>P6</f>
        <v>4</v>
      </c>
      <c r="AC6" s="92">
        <f t="shared" ref="AC6" si="3">Q6</f>
        <v>4</v>
      </c>
      <c r="AD6" s="92">
        <f t="shared" ref="AD6" si="4">R6</f>
        <v>4</v>
      </c>
      <c r="AE6" s="81">
        <f t="shared" ref="AE6" si="5">S6</f>
        <v>7</v>
      </c>
      <c r="AF6" s="81">
        <f t="shared" ref="AF6" si="6">T6</f>
        <v>7</v>
      </c>
      <c r="AG6" s="81">
        <f t="shared" ref="AG6" si="7">U6</f>
        <v>7</v>
      </c>
      <c r="AH6" s="87">
        <f t="shared" ref="AH6" si="8">V6</f>
        <v>10</v>
      </c>
      <c r="AI6" s="87">
        <f t="shared" ref="AI6" si="9">W6</f>
        <v>10</v>
      </c>
      <c r="AJ6" s="88">
        <f t="shared" ref="AJ6" si="10">X6</f>
        <v>10</v>
      </c>
    </row>
    <row r="7" spans="2:36" ht="18.75" customHeight="1" x14ac:dyDescent="0.25">
      <c r="B7" s="64">
        <v>1</v>
      </c>
      <c r="C7" s="84">
        <v>0</v>
      </c>
      <c r="D7" s="84">
        <v>0</v>
      </c>
      <c r="E7" s="84">
        <v>0</v>
      </c>
      <c r="F7" s="84">
        <v>0</v>
      </c>
      <c r="G7" s="85">
        <v>4</v>
      </c>
      <c r="H7" s="84">
        <v>0</v>
      </c>
      <c r="I7" s="84">
        <v>0</v>
      </c>
      <c r="J7" s="84">
        <v>3</v>
      </c>
      <c r="K7" s="84">
        <v>0</v>
      </c>
      <c r="L7" s="94">
        <v>0</v>
      </c>
      <c r="N7" s="64">
        <v>1</v>
      </c>
      <c r="O7" s="73">
        <f>X6+C7</f>
        <v>10</v>
      </c>
      <c r="P7" s="66">
        <f>O7+D7</f>
        <v>10</v>
      </c>
      <c r="Q7" s="66">
        <f t="shared" ref="Q7:Q15" si="11">P7+E7</f>
        <v>10</v>
      </c>
      <c r="R7" s="66">
        <f t="shared" ref="R7:R15" si="12">Q7+F7</f>
        <v>10</v>
      </c>
      <c r="S7" s="66">
        <f t="shared" ref="S7:S15" si="13">R7+G7</f>
        <v>14</v>
      </c>
      <c r="T7" s="66">
        <f t="shared" ref="T7:T15" si="14">S7+H7</f>
        <v>14</v>
      </c>
      <c r="U7" s="66">
        <f t="shared" si="0"/>
        <v>14</v>
      </c>
      <c r="V7" s="66">
        <f t="shared" ref="V7:V15" si="15">U7+J7</f>
        <v>17</v>
      </c>
      <c r="W7" s="66">
        <f t="shared" si="1"/>
        <v>17</v>
      </c>
      <c r="X7" s="67">
        <f>W7+L7</f>
        <v>17</v>
      </c>
      <c r="Z7" s="64">
        <v>1</v>
      </c>
      <c r="AA7" s="84">
        <f>O7-$X6</f>
        <v>0</v>
      </c>
      <c r="AB7" s="84">
        <f t="shared" ref="AB7:AB15" si="16">P7-$X6</f>
        <v>0</v>
      </c>
      <c r="AC7" s="84">
        <f t="shared" ref="AC7:AC8" si="17">Q7-$X6</f>
        <v>0</v>
      </c>
      <c r="AD7" s="84">
        <f t="shared" ref="AD7:AD8" si="18">R7-$X6</f>
        <v>0</v>
      </c>
      <c r="AE7" s="85">
        <f t="shared" ref="AE7:AE15" si="19">S7-$X6</f>
        <v>4</v>
      </c>
      <c r="AF7" s="84">
        <f t="shared" ref="AF7:AF15" si="20">T7-$X6</f>
        <v>4</v>
      </c>
      <c r="AG7" s="84">
        <f t="shared" ref="AG7:AG15" si="21">U7-$X6</f>
        <v>4</v>
      </c>
      <c r="AH7" s="84">
        <f t="shared" ref="AH7:AH15" si="22">V7-$X6</f>
        <v>7</v>
      </c>
      <c r="AI7" s="84">
        <f t="shared" ref="AI7:AI15" si="23">W7-$X6</f>
        <v>7</v>
      </c>
      <c r="AJ7" s="94">
        <f t="shared" ref="AJ7:AJ15" si="24">X7-$X6</f>
        <v>7</v>
      </c>
    </row>
    <row r="8" spans="2:36" ht="18.75" customHeight="1" x14ac:dyDescent="0.25">
      <c r="B8" s="64">
        <v>2</v>
      </c>
      <c r="C8" s="93">
        <v>4</v>
      </c>
      <c r="D8" s="93">
        <v>0</v>
      </c>
      <c r="E8" s="93">
        <v>0</v>
      </c>
      <c r="F8" s="93">
        <v>0</v>
      </c>
      <c r="G8" s="82">
        <v>3</v>
      </c>
      <c r="H8" s="82">
        <v>0</v>
      </c>
      <c r="I8" s="82">
        <v>0</v>
      </c>
      <c r="J8" s="89">
        <v>3</v>
      </c>
      <c r="K8" s="89">
        <v>0</v>
      </c>
      <c r="L8" s="90">
        <v>0</v>
      </c>
      <c r="N8" s="64">
        <v>2</v>
      </c>
      <c r="O8" s="73">
        <f t="shared" ref="O8:O15" si="25">X7+C8</f>
        <v>21</v>
      </c>
      <c r="P8" s="66">
        <f t="shared" ref="P8:P15" si="26">O8+D8</f>
        <v>21</v>
      </c>
      <c r="Q8" s="66">
        <f t="shared" si="11"/>
        <v>21</v>
      </c>
      <c r="R8" s="66">
        <f t="shared" si="12"/>
        <v>21</v>
      </c>
      <c r="S8" s="66">
        <f t="shared" si="13"/>
        <v>24</v>
      </c>
      <c r="T8" s="66">
        <f t="shared" si="14"/>
        <v>24</v>
      </c>
      <c r="U8" s="66">
        <f t="shared" si="0"/>
        <v>24</v>
      </c>
      <c r="V8" s="66">
        <f t="shared" si="15"/>
        <v>27</v>
      </c>
      <c r="W8" s="66">
        <f t="shared" si="1"/>
        <v>27</v>
      </c>
      <c r="X8" s="67">
        <f t="shared" ref="X8:X15" si="27">W8+L8</f>
        <v>27</v>
      </c>
      <c r="Z8" s="64">
        <v>2</v>
      </c>
      <c r="AA8" s="93">
        <f>O8-$X7</f>
        <v>4</v>
      </c>
      <c r="AB8" s="93">
        <f t="shared" si="16"/>
        <v>4</v>
      </c>
      <c r="AC8" s="93">
        <f t="shared" si="17"/>
        <v>4</v>
      </c>
      <c r="AD8" s="93">
        <f t="shared" si="18"/>
        <v>4</v>
      </c>
      <c r="AE8" s="82">
        <f t="shared" si="19"/>
        <v>7</v>
      </c>
      <c r="AF8" s="82">
        <f t="shared" si="20"/>
        <v>7</v>
      </c>
      <c r="AG8" s="82">
        <f t="shared" si="21"/>
        <v>7</v>
      </c>
      <c r="AH8" s="89">
        <f t="shared" si="22"/>
        <v>10</v>
      </c>
      <c r="AI8" s="89">
        <f t="shared" si="23"/>
        <v>10</v>
      </c>
      <c r="AJ8" s="90">
        <f t="shared" si="24"/>
        <v>10</v>
      </c>
    </row>
    <row r="9" spans="2:36" ht="18.75" customHeight="1" x14ac:dyDescent="0.25">
      <c r="B9" s="64">
        <v>3</v>
      </c>
      <c r="C9" s="93">
        <v>4</v>
      </c>
      <c r="D9" s="93">
        <v>0</v>
      </c>
      <c r="E9" s="93">
        <v>0</v>
      </c>
      <c r="F9" s="93">
        <v>0</v>
      </c>
      <c r="G9" s="84">
        <v>0</v>
      </c>
      <c r="H9" s="84">
        <v>0</v>
      </c>
      <c r="I9" s="84">
        <v>0</v>
      </c>
      <c r="J9" s="89">
        <v>6</v>
      </c>
      <c r="K9" s="89">
        <v>0</v>
      </c>
      <c r="L9" s="90">
        <v>0</v>
      </c>
      <c r="N9" s="64">
        <v>3</v>
      </c>
      <c r="O9" s="73">
        <f t="shared" si="25"/>
        <v>31</v>
      </c>
      <c r="P9" s="66">
        <f t="shared" si="26"/>
        <v>31</v>
      </c>
      <c r="Q9" s="66">
        <f t="shared" si="11"/>
        <v>31</v>
      </c>
      <c r="R9" s="66">
        <f t="shared" si="12"/>
        <v>31</v>
      </c>
      <c r="S9" s="66">
        <f t="shared" si="13"/>
        <v>31</v>
      </c>
      <c r="T9" s="66">
        <f t="shared" si="14"/>
        <v>31</v>
      </c>
      <c r="U9" s="66">
        <f t="shared" si="0"/>
        <v>31</v>
      </c>
      <c r="V9" s="66">
        <f t="shared" si="15"/>
        <v>37</v>
      </c>
      <c r="W9" s="66">
        <f t="shared" si="1"/>
        <v>37</v>
      </c>
      <c r="X9" s="67">
        <f t="shared" si="27"/>
        <v>37</v>
      </c>
      <c r="Z9" s="64">
        <v>3</v>
      </c>
      <c r="AA9" s="93">
        <f>O9-$X8</f>
        <v>4</v>
      </c>
      <c r="AB9" s="93">
        <f t="shared" si="16"/>
        <v>4</v>
      </c>
      <c r="AC9" s="93">
        <f>Q9-$X8</f>
        <v>4</v>
      </c>
      <c r="AD9" s="93">
        <f>R9-$X8</f>
        <v>4</v>
      </c>
      <c r="AE9" s="84">
        <f t="shared" si="19"/>
        <v>4</v>
      </c>
      <c r="AF9" s="84">
        <f t="shared" si="20"/>
        <v>4</v>
      </c>
      <c r="AG9" s="84">
        <f t="shared" si="21"/>
        <v>4</v>
      </c>
      <c r="AH9" s="89">
        <f t="shared" si="22"/>
        <v>10</v>
      </c>
      <c r="AI9" s="89">
        <f t="shared" si="23"/>
        <v>10</v>
      </c>
      <c r="AJ9" s="90">
        <f t="shared" si="24"/>
        <v>10</v>
      </c>
    </row>
    <row r="10" spans="2:36" ht="18.75" customHeight="1" x14ac:dyDescent="0.25">
      <c r="B10" s="64">
        <v>4</v>
      </c>
      <c r="C10" s="93">
        <v>4</v>
      </c>
      <c r="D10" s="93">
        <v>0</v>
      </c>
      <c r="E10" s="93">
        <v>0</v>
      </c>
      <c r="F10" s="93">
        <v>0</v>
      </c>
      <c r="G10" s="82">
        <v>3</v>
      </c>
      <c r="H10" s="82">
        <v>0</v>
      </c>
      <c r="I10" s="82">
        <v>0</v>
      </c>
      <c r="J10" s="89">
        <v>3</v>
      </c>
      <c r="K10" s="89">
        <v>0</v>
      </c>
      <c r="L10" s="90">
        <v>0</v>
      </c>
      <c r="N10" s="64">
        <v>4</v>
      </c>
      <c r="O10" s="73">
        <f t="shared" si="25"/>
        <v>41</v>
      </c>
      <c r="P10" s="66">
        <f t="shared" si="26"/>
        <v>41</v>
      </c>
      <c r="Q10" s="66">
        <f t="shared" si="11"/>
        <v>41</v>
      </c>
      <c r="R10" s="66">
        <f t="shared" si="12"/>
        <v>41</v>
      </c>
      <c r="S10" s="66">
        <f t="shared" si="13"/>
        <v>44</v>
      </c>
      <c r="T10" s="66">
        <f t="shared" si="14"/>
        <v>44</v>
      </c>
      <c r="U10" s="66">
        <f t="shared" si="0"/>
        <v>44</v>
      </c>
      <c r="V10" s="66">
        <f t="shared" si="15"/>
        <v>47</v>
      </c>
      <c r="W10" s="66">
        <f t="shared" si="1"/>
        <v>47</v>
      </c>
      <c r="X10" s="67">
        <f t="shared" si="27"/>
        <v>47</v>
      </c>
      <c r="Z10" s="64">
        <v>4</v>
      </c>
      <c r="AA10" s="93">
        <f t="shared" ref="AA10:AA15" si="28">O10-$X9</f>
        <v>4</v>
      </c>
      <c r="AB10" s="93">
        <f t="shared" si="16"/>
        <v>4</v>
      </c>
      <c r="AC10" s="93">
        <f t="shared" ref="AC10:AC15" si="29">Q10-$X9</f>
        <v>4</v>
      </c>
      <c r="AD10" s="93">
        <f t="shared" ref="AD10:AD15" si="30">R10-$X9</f>
        <v>4</v>
      </c>
      <c r="AE10" s="82">
        <f t="shared" si="19"/>
        <v>7</v>
      </c>
      <c r="AF10" s="82">
        <f t="shared" si="20"/>
        <v>7</v>
      </c>
      <c r="AG10" s="82">
        <f t="shared" si="21"/>
        <v>7</v>
      </c>
      <c r="AH10" s="89">
        <f t="shared" si="22"/>
        <v>10</v>
      </c>
      <c r="AI10" s="89">
        <f t="shared" si="23"/>
        <v>10</v>
      </c>
      <c r="AJ10" s="90">
        <f t="shared" si="24"/>
        <v>10</v>
      </c>
    </row>
    <row r="11" spans="2:36" ht="18.75" customHeight="1" x14ac:dyDescent="0.25">
      <c r="B11" s="64">
        <v>5</v>
      </c>
      <c r="C11" s="93">
        <v>4</v>
      </c>
      <c r="D11" s="93">
        <v>0</v>
      </c>
      <c r="E11" s="93">
        <v>0</v>
      </c>
      <c r="F11" s="93">
        <v>0</v>
      </c>
      <c r="G11" s="82">
        <v>3</v>
      </c>
      <c r="H11" s="82">
        <v>0</v>
      </c>
      <c r="I11" s="82">
        <v>0</v>
      </c>
      <c r="J11" s="84">
        <v>0</v>
      </c>
      <c r="K11" s="84">
        <v>0</v>
      </c>
      <c r="L11" s="94">
        <v>0</v>
      </c>
      <c r="N11" s="64">
        <v>5</v>
      </c>
      <c r="O11" s="73">
        <f t="shared" si="25"/>
        <v>51</v>
      </c>
      <c r="P11" s="66">
        <f t="shared" si="26"/>
        <v>51</v>
      </c>
      <c r="Q11" s="66">
        <f t="shared" si="11"/>
        <v>51</v>
      </c>
      <c r="R11" s="66">
        <f t="shared" si="12"/>
        <v>51</v>
      </c>
      <c r="S11" s="66">
        <f t="shared" si="13"/>
        <v>54</v>
      </c>
      <c r="T11" s="66">
        <f t="shared" si="14"/>
        <v>54</v>
      </c>
      <c r="U11" s="66">
        <f t="shared" si="0"/>
        <v>54</v>
      </c>
      <c r="V11" s="66">
        <f t="shared" si="15"/>
        <v>54</v>
      </c>
      <c r="W11" s="66">
        <f t="shared" si="1"/>
        <v>54</v>
      </c>
      <c r="X11" s="67">
        <f t="shared" si="27"/>
        <v>54</v>
      </c>
      <c r="Z11" s="64">
        <v>5</v>
      </c>
      <c r="AA11" s="93">
        <f t="shared" si="28"/>
        <v>4</v>
      </c>
      <c r="AB11" s="93">
        <f t="shared" si="16"/>
        <v>4</v>
      </c>
      <c r="AC11" s="93">
        <f t="shared" si="29"/>
        <v>4</v>
      </c>
      <c r="AD11" s="93">
        <f t="shared" si="30"/>
        <v>4</v>
      </c>
      <c r="AE11" s="82">
        <f t="shared" si="19"/>
        <v>7</v>
      </c>
      <c r="AF11" s="82">
        <f t="shared" si="20"/>
        <v>7</v>
      </c>
      <c r="AG11" s="82">
        <f t="shared" si="21"/>
        <v>7</v>
      </c>
      <c r="AH11" s="84">
        <f t="shared" si="22"/>
        <v>7</v>
      </c>
      <c r="AI11" s="84">
        <f t="shared" si="23"/>
        <v>7</v>
      </c>
      <c r="AJ11" s="94">
        <f t="shared" si="24"/>
        <v>7</v>
      </c>
    </row>
    <row r="12" spans="2:36" ht="18.75" customHeight="1" x14ac:dyDescent="0.25">
      <c r="B12" s="64">
        <v>6</v>
      </c>
      <c r="C12" s="93">
        <v>4</v>
      </c>
      <c r="D12" s="93">
        <v>0</v>
      </c>
      <c r="E12" s="93">
        <v>0</v>
      </c>
      <c r="F12" s="93">
        <v>0</v>
      </c>
      <c r="G12" s="84">
        <v>0</v>
      </c>
      <c r="H12" s="84">
        <v>0</v>
      </c>
      <c r="I12" s="84">
        <v>0</v>
      </c>
      <c r="J12" s="89">
        <v>6</v>
      </c>
      <c r="K12" s="89">
        <v>0</v>
      </c>
      <c r="L12" s="90">
        <v>0</v>
      </c>
      <c r="N12" s="64">
        <v>6</v>
      </c>
      <c r="O12" s="73">
        <f t="shared" si="25"/>
        <v>58</v>
      </c>
      <c r="P12" s="66">
        <f t="shared" si="26"/>
        <v>58</v>
      </c>
      <c r="Q12" s="66">
        <f t="shared" si="11"/>
        <v>58</v>
      </c>
      <c r="R12" s="66">
        <f t="shared" si="12"/>
        <v>58</v>
      </c>
      <c r="S12" s="66">
        <f t="shared" si="13"/>
        <v>58</v>
      </c>
      <c r="T12" s="66">
        <f t="shared" si="14"/>
        <v>58</v>
      </c>
      <c r="U12" s="66">
        <f t="shared" si="0"/>
        <v>58</v>
      </c>
      <c r="V12" s="66">
        <f t="shared" si="15"/>
        <v>64</v>
      </c>
      <c r="W12" s="66">
        <f t="shared" si="1"/>
        <v>64</v>
      </c>
      <c r="X12" s="67">
        <f t="shared" si="27"/>
        <v>64</v>
      </c>
      <c r="Z12" s="64">
        <v>6</v>
      </c>
      <c r="AA12" s="93">
        <f t="shared" si="28"/>
        <v>4</v>
      </c>
      <c r="AB12" s="93">
        <f t="shared" si="16"/>
        <v>4</v>
      </c>
      <c r="AC12" s="93">
        <f t="shared" si="29"/>
        <v>4</v>
      </c>
      <c r="AD12" s="93">
        <f t="shared" si="30"/>
        <v>4</v>
      </c>
      <c r="AE12" s="84">
        <f t="shared" si="19"/>
        <v>4</v>
      </c>
      <c r="AF12" s="84">
        <f t="shared" si="20"/>
        <v>4</v>
      </c>
      <c r="AG12" s="84">
        <f t="shared" si="21"/>
        <v>4</v>
      </c>
      <c r="AH12" s="89">
        <f t="shared" si="22"/>
        <v>10</v>
      </c>
      <c r="AI12" s="89">
        <f t="shared" si="23"/>
        <v>10</v>
      </c>
      <c r="AJ12" s="90">
        <f t="shared" si="24"/>
        <v>10</v>
      </c>
    </row>
    <row r="13" spans="2:36" ht="18.75" customHeight="1" x14ac:dyDescent="0.25">
      <c r="B13" s="64">
        <v>7</v>
      </c>
      <c r="C13" s="84">
        <v>0</v>
      </c>
      <c r="D13" s="84">
        <v>0</v>
      </c>
      <c r="E13" s="84">
        <v>0</v>
      </c>
      <c r="F13" s="84">
        <v>0</v>
      </c>
      <c r="G13" s="82">
        <v>7</v>
      </c>
      <c r="H13" s="82">
        <v>0</v>
      </c>
      <c r="I13" s="82">
        <v>0</v>
      </c>
      <c r="J13" s="84">
        <v>0</v>
      </c>
      <c r="K13" s="84">
        <v>0</v>
      </c>
      <c r="L13" s="94">
        <v>0</v>
      </c>
      <c r="N13" s="64">
        <v>7</v>
      </c>
      <c r="O13" s="73">
        <f t="shared" si="25"/>
        <v>64</v>
      </c>
      <c r="P13" s="66">
        <f t="shared" si="26"/>
        <v>64</v>
      </c>
      <c r="Q13" s="66">
        <f t="shared" si="11"/>
        <v>64</v>
      </c>
      <c r="R13" s="66">
        <f t="shared" si="12"/>
        <v>64</v>
      </c>
      <c r="S13" s="66">
        <f t="shared" si="13"/>
        <v>71</v>
      </c>
      <c r="T13" s="66">
        <f t="shared" si="14"/>
        <v>71</v>
      </c>
      <c r="U13" s="66">
        <f t="shared" si="0"/>
        <v>71</v>
      </c>
      <c r="V13" s="66">
        <f t="shared" si="15"/>
        <v>71</v>
      </c>
      <c r="W13" s="66">
        <f t="shared" si="1"/>
        <v>71</v>
      </c>
      <c r="X13" s="67">
        <f t="shared" si="27"/>
        <v>71</v>
      </c>
      <c r="Z13" s="64">
        <v>7</v>
      </c>
      <c r="AA13" s="84">
        <f t="shared" si="28"/>
        <v>0</v>
      </c>
      <c r="AB13" s="84">
        <f t="shared" si="16"/>
        <v>0</v>
      </c>
      <c r="AC13" s="84">
        <f t="shared" si="29"/>
        <v>0</v>
      </c>
      <c r="AD13" s="84">
        <f t="shared" si="30"/>
        <v>0</v>
      </c>
      <c r="AE13" s="82">
        <f t="shared" si="19"/>
        <v>7</v>
      </c>
      <c r="AF13" s="82">
        <f t="shared" si="20"/>
        <v>7</v>
      </c>
      <c r="AG13" s="82">
        <f t="shared" si="21"/>
        <v>7</v>
      </c>
      <c r="AH13" s="84">
        <f t="shared" si="22"/>
        <v>7</v>
      </c>
      <c r="AI13" s="84">
        <f t="shared" si="23"/>
        <v>7</v>
      </c>
      <c r="AJ13" s="94">
        <f t="shared" si="24"/>
        <v>7</v>
      </c>
    </row>
    <row r="14" spans="2:36" ht="18.75" customHeight="1" x14ac:dyDescent="0.25">
      <c r="B14" s="64">
        <v>8</v>
      </c>
      <c r="C14" s="93">
        <v>4</v>
      </c>
      <c r="D14" s="93">
        <v>0</v>
      </c>
      <c r="E14" s="93">
        <v>0</v>
      </c>
      <c r="F14" s="93">
        <v>0</v>
      </c>
      <c r="G14" s="82">
        <v>3</v>
      </c>
      <c r="H14" s="82">
        <v>0</v>
      </c>
      <c r="I14" s="82">
        <v>0</v>
      </c>
      <c r="J14" s="89">
        <v>3</v>
      </c>
      <c r="K14" s="89">
        <v>0</v>
      </c>
      <c r="L14" s="90">
        <v>0</v>
      </c>
      <c r="N14" s="64">
        <v>8</v>
      </c>
      <c r="O14" s="73">
        <f t="shared" si="25"/>
        <v>75</v>
      </c>
      <c r="P14" s="66">
        <f t="shared" si="26"/>
        <v>75</v>
      </c>
      <c r="Q14" s="66">
        <f t="shared" si="11"/>
        <v>75</v>
      </c>
      <c r="R14" s="66">
        <f t="shared" si="12"/>
        <v>75</v>
      </c>
      <c r="S14" s="66">
        <f t="shared" si="13"/>
        <v>78</v>
      </c>
      <c r="T14" s="66">
        <f t="shared" si="14"/>
        <v>78</v>
      </c>
      <c r="U14" s="66">
        <f t="shared" si="0"/>
        <v>78</v>
      </c>
      <c r="V14" s="66">
        <f t="shared" si="15"/>
        <v>81</v>
      </c>
      <c r="W14" s="66">
        <f t="shared" si="1"/>
        <v>81</v>
      </c>
      <c r="X14" s="67">
        <f t="shared" si="27"/>
        <v>81</v>
      </c>
      <c r="Z14" s="64">
        <v>8</v>
      </c>
      <c r="AA14" s="93">
        <f t="shared" si="28"/>
        <v>4</v>
      </c>
      <c r="AB14" s="93">
        <f t="shared" si="16"/>
        <v>4</v>
      </c>
      <c r="AC14" s="93">
        <f t="shared" si="29"/>
        <v>4</v>
      </c>
      <c r="AD14" s="93">
        <f t="shared" si="30"/>
        <v>4</v>
      </c>
      <c r="AE14" s="82">
        <f t="shared" si="19"/>
        <v>7</v>
      </c>
      <c r="AF14" s="82">
        <f t="shared" si="20"/>
        <v>7</v>
      </c>
      <c r="AG14" s="82">
        <f t="shared" si="21"/>
        <v>7</v>
      </c>
      <c r="AH14" s="89">
        <f t="shared" si="22"/>
        <v>10</v>
      </c>
      <c r="AI14" s="89">
        <f t="shared" si="23"/>
        <v>10</v>
      </c>
      <c r="AJ14" s="90">
        <f t="shared" si="24"/>
        <v>10</v>
      </c>
    </row>
    <row r="15" spans="2:36" ht="18.75" customHeight="1" thickBot="1" x14ac:dyDescent="0.3">
      <c r="B15" s="65">
        <v>9</v>
      </c>
      <c r="C15" s="95">
        <v>0</v>
      </c>
      <c r="D15" s="95">
        <v>0</v>
      </c>
      <c r="E15" s="95">
        <v>0</v>
      </c>
      <c r="F15" s="95">
        <v>0</v>
      </c>
      <c r="G15" s="95">
        <v>4</v>
      </c>
      <c r="H15" s="95">
        <v>0</v>
      </c>
      <c r="I15" s="95">
        <v>0</v>
      </c>
      <c r="J15" s="95">
        <v>3</v>
      </c>
      <c r="K15" s="95">
        <v>0</v>
      </c>
      <c r="L15" s="96">
        <v>0</v>
      </c>
      <c r="N15" s="65">
        <v>9</v>
      </c>
      <c r="O15" s="74">
        <f t="shared" si="25"/>
        <v>81</v>
      </c>
      <c r="P15" s="68">
        <f t="shared" si="26"/>
        <v>81</v>
      </c>
      <c r="Q15" s="68">
        <f t="shared" si="11"/>
        <v>81</v>
      </c>
      <c r="R15" s="68">
        <f t="shared" si="12"/>
        <v>81</v>
      </c>
      <c r="S15" s="68">
        <f t="shared" si="13"/>
        <v>85</v>
      </c>
      <c r="T15" s="68">
        <f t="shared" si="14"/>
        <v>85</v>
      </c>
      <c r="U15" s="68">
        <f t="shared" si="0"/>
        <v>85</v>
      </c>
      <c r="V15" s="68">
        <f t="shared" si="15"/>
        <v>88</v>
      </c>
      <c r="W15" s="68">
        <f t="shared" si="1"/>
        <v>88</v>
      </c>
      <c r="X15" s="69">
        <f t="shared" si="27"/>
        <v>88</v>
      </c>
      <c r="Z15" s="65">
        <v>9</v>
      </c>
      <c r="AA15" s="95">
        <f t="shared" si="28"/>
        <v>0</v>
      </c>
      <c r="AB15" s="95">
        <f t="shared" si="16"/>
        <v>0</v>
      </c>
      <c r="AC15" s="95">
        <f t="shared" si="29"/>
        <v>0</v>
      </c>
      <c r="AD15" s="95">
        <f t="shared" si="30"/>
        <v>0</v>
      </c>
      <c r="AE15" s="95">
        <f t="shared" si="19"/>
        <v>4</v>
      </c>
      <c r="AF15" s="95">
        <f t="shared" si="20"/>
        <v>4</v>
      </c>
      <c r="AG15" s="95">
        <f t="shared" si="21"/>
        <v>4</v>
      </c>
      <c r="AH15" s="95">
        <f t="shared" si="22"/>
        <v>7</v>
      </c>
      <c r="AI15" s="95">
        <f t="shared" si="23"/>
        <v>7</v>
      </c>
      <c r="AJ15" s="96">
        <f t="shared" si="24"/>
        <v>7</v>
      </c>
    </row>
    <row r="16" spans="2:36" ht="18.75" customHeight="1" thickBot="1" x14ac:dyDescent="0.3"/>
    <row r="17" spans="2:36" ht="18.75" customHeight="1" thickBot="1" x14ac:dyDescent="0.3">
      <c r="C17" s="224" t="s">
        <v>74</v>
      </c>
      <c r="D17" s="225"/>
      <c r="E17" s="225"/>
      <c r="F17" s="225"/>
      <c r="G17" s="225"/>
      <c r="H17" s="224" t="s">
        <v>47</v>
      </c>
      <c r="I17" s="225"/>
      <c r="J17" s="225"/>
      <c r="K17" s="225"/>
      <c r="L17" s="226"/>
      <c r="N17" s="111">
        <v>0</v>
      </c>
      <c r="O17" s="110">
        <v>3</v>
      </c>
      <c r="P17" s="111">
        <v>4</v>
      </c>
      <c r="Q17" s="112">
        <v>6</v>
      </c>
      <c r="R17" s="113">
        <v>7</v>
      </c>
      <c r="S17" s="113">
        <v>12</v>
      </c>
      <c r="T17" s="105">
        <v>13</v>
      </c>
      <c r="U17" s="107">
        <v>15</v>
      </c>
      <c r="V17" s="106">
        <v>16</v>
      </c>
      <c r="W17" s="107">
        <v>18</v>
      </c>
    </row>
    <row r="18" spans="2:36" ht="18.75" customHeight="1" thickBot="1" x14ac:dyDescent="0.3">
      <c r="C18" s="221">
        <v>10</v>
      </c>
      <c r="D18" s="222"/>
      <c r="E18" s="222"/>
      <c r="F18" s="222"/>
      <c r="G18" s="222"/>
      <c r="H18" s="221">
        <v>9</v>
      </c>
      <c r="I18" s="222"/>
      <c r="J18" s="222"/>
      <c r="K18" s="222"/>
      <c r="L18" s="223"/>
      <c r="N18" s="114"/>
      <c r="O18" s="115"/>
      <c r="P18" s="114"/>
      <c r="Q18" s="116"/>
      <c r="R18" s="114">
        <f>IF(AND(R17&gt;=$C$18,S17&lt;($C$18+$H$18)),0,1)</f>
        <v>1</v>
      </c>
      <c r="S18" s="115">
        <f>IF(R18=0,S17-R17+1,S17-($C$18)+1)</f>
        <v>3</v>
      </c>
      <c r="T18" s="114">
        <f>IF(AND(T17&gt;=$C$18,U17&lt;($C$18+$H$18)),0,1)</f>
        <v>0</v>
      </c>
      <c r="U18" s="115">
        <f>IF(T18=0,U17-T17+1,U17-($C$18+$H$18)+1)</f>
        <v>3</v>
      </c>
      <c r="V18" s="114">
        <f>IF(AND(V17&gt;=$C$18,W17&lt;($C$18+$H$18)),0,1)</f>
        <v>0</v>
      </c>
      <c r="W18" s="115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63"/>
      <c r="C20" s="79">
        <v>0</v>
      </c>
      <c r="D20" s="79">
        <v>1</v>
      </c>
      <c r="E20" s="79">
        <v>2</v>
      </c>
      <c r="F20" s="79">
        <v>3</v>
      </c>
      <c r="G20" s="79">
        <v>4</v>
      </c>
      <c r="H20" s="79">
        <v>5</v>
      </c>
      <c r="I20" s="79">
        <v>6</v>
      </c>
      <c r="J20" s="79">
        <v>7</v>
      </c>
      <c r="K20" s="79">
        <v>8</v>
      </c>
      <c r="L20" s="80">
        <v>9</v>
      </c>
      <c r="N20" s="63"/>
      <c r="O20" s="62">
        <v>0</v>
      </c>
      <c r="P20" s="62">
        <v>1</v>
      </c>
      <c r="Q20" s="62">
        <v>2</v>
      </c>
      <c r="R20" s="62">
        <v>3</v>
      </c>
      <c r="S20" s="62">
        <v>4</v>
      </c>
      <c r="T20" s="62">
        <v>5</v>
      </c>
      <c r="U20" s="62">
        <v>6</v>
      </c>
      <c r="V20" s="62">
        <v>7</v>
      </c>
      <c r="W20" s="62">
        <v>8</v>
      </c>
      <c r="X20" s="60">
        <v>9</v>
      </c>
      <c r="Z20" s="63"/>
      <c r="AA20" s="79">
        <v>0</v>
      </c>
      <c r="AB20" s="79">
        <v>1</v>
      </c>
      <c r="AC20" s="79">
        <v>2</v>
      </c>
      <c r="AD20" s="79">
        <v>3</v>
      </c>
      <c r="AE20" s="79">
        <v>4</v>
      </c>
      <c r="AF20" s="79">
        <v>5</v>
      </c>
      <c r="AG20" s="79">
        <v>6</v>
      </c>
      <c r="AH20" s="79">
        <v>7</v>
      </c>
      <c r="AI20" s="79">
        <v>8</v>
      </c>
      <c r="AJ20" s="80">
        <v>9</v>
      </c>
    </row>
    <row r="21" spans="2:36" ht="18.75" customHeight="1" x14ac:dyDescent="0.25">
      <c r="B21" s="76">
        <v>0</v>
      </c>
      <c r="C21" s="99">
        <v>3</v>
      </c>
      <c r="D21" s="92">
        <v>0</v>
      </c>
      <c r="E21" s="92">
        <v>0</v>
      </c>
      <c r="F21" s="81">
        <v>3</v>
      </c>
      <c r="G21" s="81">
        <v>0</v>
      </c>
      <c r="H21" s="81">
        <v>0</v>
      </c>
      <c r="I21" s="87">
        <v>3</v>
      </c>
      <c r="J21" s="87">
        <v>0</v>
      </c>
      <c r="K21" s="87">
        <v>0</v>
      </c>
      <c r="L21" s="97">
        <v>0</v>
      </c>
      <c r="N21" s="75">
        <v>0</v>
      </c>
      <c r="O21" s="70">
        <f>C21</f>
        <v>3</v>
      </c>
      <c r="P21" s="71">
        <f>O21+D21</f>
        <v>3</v>
      </c>
      <c r="Q21" s="71">
        <f>P21+E21</f>
        <v>3</v>
      </c>
      <c r="R21" s="71">
        <f>Q21+F21</f>
        <v>6</v>
      </c>
      <c r="S21" s="71">
        <f>R21+G21</f>
        <v>6</v>
      </c>
      <c r="T21" s="71">
        <f>S21+H21</f>
        <v>6</v>
      </c>
      <c r="U21" s="71">
        <f t="shared" ref="U21:V30" si="31">T21+I21</f>
        <v>9</v>
      </c>
      <c r="V21" s="71">
        <f>U21+J21</f>
        <v>9</v>
      </c>
      <c r="W21" s="71">
        <f t="shared" ref="W21:X30" si="32">V21+K21</f>
        <v>9</v>
      </c>
      <c r="X21" s="72">
        <f t="shared" si="32"/>
        <v>9</v>
      </c>
      <c r="Z21" s="75">
        <v>0</v>
      </c>
      <c r="AA21" s="99">
        <f>O21</f>
        <v>3</v>
      </c>
      <c r="AB21" s="92">
        <f>P21</f>
        <v>3</v>
      </c>
      <c r="AC21" s="92">
        <f t="shared" ref="AC21:AJ21" si="33">Q21</f>
        <v>3</v>
      </c>
      <c r="AD21" s="81">
        <f t="shared" si="33"/>
        <v>6</v>
      </c>
      <c r="AE21" s="81">
        <f t="shared" si="33"/>
        <v>6</v>
      </c>
      <c r="AF21" s="81">
        <f t="shared" si="33"/>
        <v>6</v>
      </c>
      <c r="AG21" s="87">
        <f t="shared" si="33"/>
        <v>9</v>
      </c>
      <c r="AH21" s="87">
        <f t="shared" si="33"/>
        <v>9</v>
      </c>
      <c r="AI21" s="87">
        <f t="shared" si="33"/>
        <v>9</v>
      </c>
      <c r="AJ21" s="97">
        <f t="shared" si="33"/>
        <v>9</v>
      </c>
    </row>
    <row r="22" spans="2:36" ht="18.75" customHeight="1" x14ac:dyDescent="0.25">
      <c r="B22" s="77">
        <v>1</v>
      </c>
      <c r="C22" s="100">
        <v>0</v>
      </c>
      <c r="D22" s="84">
        <v>0</v>
      </c>
      <c r="E22" s="84">
        <v>0</v>
      </c>
      <c r="F22" s="84">
        <v>3</v>
      </c>
      <c r="G22" s="85">
        <v>0</v>
      </c>
      <c r="H22" s="84">
        <v>0</v>
      </c>
      <c r="I22" s="89">
        <v>6</v>
      </c>
      <c r="J22" s="89">
        <v>0</v>
      </c>
      <c r="K22" s="89">
        <v>0</v>
      </c>
      <c r="L22" s="86">
        <v>0</v>
      </c>
      <c r="N22" s="64">
        <v>1</v>
      </c>
      <c r="O22" s="73">
        <f>X21+C22</f>
        <v>9</v>
      </c>
      <c r="P22" s="66">
        <f>O22+D22</f>
        <v>9</v>
      </c>
      <c r="Q22" s="66">
        <f t="shared" ref="Q22:R30" si="34">P22+E22</f>
        <v>9</v>
      </c>
      <c r="R22" s="66">
        <f t="shared" si="34"/>
        <v>12</v>
      </c>
      <c r="S22" s="66">
        <f t="shared" ref="S22:S30" si="35">R22+G22</f>
        <v>12</v>
      </c>
      <c r="T22" s="66">
        <f t="shared" ref="T22:T30" si="36">S22+H22</f>
        <v>12</v>
      </c>
      <c r="U22" s="66">
        <f t="shared" si="31"/>
        <v>18</v>
      </c>
      <c r="V22" s="66">
        <f t="shared" si="31"/>
        <v>18</v>
      </c>
      <c r="W22" s="66">
        <f t="shared" si="32"/>
        <v>18</v>
      </c>
      <c r="X22" s="67">
        <f>W22+L22</f>
        <v>18</v>
      </c>
      <c r="Z22" s="64">
        <v>1</v>
      </c>
      <c r="AA22" s="100">
        <f>O22-$X21</f>
        <v>0</v>
      </c>
      <c r="AB22" s="84">
        <f t="shared" ref="AB22:AJ30" si="37">P22-$X21</f>
        <v>0</v>
      </c>
      <c r="AC22" s="84">
        <f t="shared" si="37"/>
        <v>0</v>
      </c>
      <c r="AD22" s="84">
        <f t="shared" si="37"/>
        <v>3</v>
      </c>
      <c r="AE22" s="85">
        <f t="shared" si="37"/>
        <v>3</v>
      </c>
      <c r="AF22" s="84">
        <f t="shared" si="37"/>
        <v>3</v>
      </c>
      <c r="AG22" s="89">
        <f t="shared" si="37"/>
        <v>9</v>
      </c>
      <c r="AH22" s="89">
        <f t="shared" si="37"/>
        <v>9</v>
      </c>
      <c r="AI22" s="89">
        <f t="shared" si="37"/>
        <v>9</v>
      </c>
      <c r="AJ22" s="86">
        <f t="shared" si="37"/>
        <v>9</v>
      </c>
    </row>
    <row r="23" spans="2:36" ht="18.75" customHeight="1" x14ac:dyDescent="0.25">
      <c r="B23" s="77">
        <v>2</v>
      </c>
      <c r="C23" s="101">
        <v>3</v>
      </c>
      <c r="D23" s="93">
        <v>0</v>
      </c>
      <c r="E23" s="93">
        <v>0</v>
      </c>
      <c r="F23" s="82">
        <v>3</v>
      </c>
      <c r="G23" s="82">
        <v>0</v>
      </c>
      <c r="H23" s="82">
        <v>0</v>
      </c>
      <c r="I23" s="89">
        <v>3</v>
      </c>
      <c r="J23" s="89">
        <v>0</v>
      </c>
      <c r="K23" s="89">
        <v>0</v>
      </c>
      <c r="L23" s="86">
        <v>0</v>
      </c>
      <c r="N23" s="64">
        <v>2</v>
      </c>
      <c r="O23" s="73">
        <f t="shared" ref="O23:O30" si="38">X22+C23</f>
        <v>21</v>
      </c>
      <c r="P23" s="66">
        <f t="shared" ref="P23:P30" si="39">O23+D23</f>
        <v>21</v>
      </c>
      <c r="Q23" s="66">
        <f t="shared" si="34"/>
        <v>21</v>
      </c>
      <c r="R23" s="66">
        <f t="shared" si="34"/>
        <v>24</v>
      </c>
      <c r="S23" s="66">
        <f t="shared" si="35"/>
        <v>24</v>
      </c>
      <c r="T23" s="66">
        <f t="shared" si="36"/>
        <v>24</v>
      </c>
      <c r="U23" s="66">
        <f t="shared" si="31"/>
        <v>27</v>
      </c>
      <c r="V23" s="66">
        <f t="shared" si="31"/>
        <v>27</v>
      </c>
      <c r="W23" s="66">
        <f t="shared" si="32"/>
        <v>27</v>
      </c>
      <c r="X23" s="67">
        <f t="shared" si="32"/>
        <v>27</v>
      </c>
      <c r="Z23" s="64">
        <v>2</v>
      </c>
      <c r="AA23" s="101">
        <f t="shared" ref="AA23:AA30" si="40">O23-$X22</f>
        <v>3</v>
      </c>
      <c r="AB23" s="93">
        <f t="shared" si="37"/>
        <v>3</v>
      </c>
      <c r="AC23" s="93">
        <f t="shared" si="37"/>
        <v>3</v>
      </c>
      <c r="AD23" s="82">
        <f t="shared" si="37"/>
        <v>6</v>
      </c>
      <c r="AE23" s="82">
        <f t="shared" si="37"/>
        <v>6</v>
      </c>
      <c r="AF23" s="82">
        <f t="shared" si="37"/>
        <v>6</v>
      </c>
      <c r="AG23" s="89">
        <f t="shared" si="37"/>
        <v>9</v>
      </c>
      <c r="AH23" s="89">
        <f t="shared" si="37"/>
        <v>9</v>
      </c>
      <c r="AI23" s="89">
        <f t="shared" si="37"/>
        <v>9</v>
      </c>
      <c r="AJ23" s="86">
        <f t="shared" si="37"/>
        <v>9</v>
      </c>
    </row>
    <row r="24" spans="2:36" ht="18.75" customHeight="1" x14ac:dyDescent="0.25">
      <c r="B24" s="77">
        <v>3</v>
      </c>
      <c r="C24" s="101">
        <v>3</v>
      </c>
      <c r="D24" s="93">
        <v>0</v>
      </c>
      <c r="E24" s="93">
        <v>0</v>
      </c>
      <c r="F24" s="82">
        <v>3</v>
      </c>
      <c r="G24" s="82">
        <v>0</v>
      </c>
      <c r="H24" s="82">
        <v>0</v>
      </c>
      <c r="I24" s="89">
        <v>3</v>
      </c>
      <c r="J24" s="89">
        <v>0</v>
      </c>
      <c r="K24" s="89">
        <v>0</v>
      </c>
      <c r="L24" s="86">
        <v>0</v>
      </c>
      <c r="N24" s="64">
        <v>3</v>
      </c>
      <c r="O24" s="73">
        <f t="shared" si="38"/>
        <v>30</v>
      </c>
      <c r="P24" s="66">
        <f t="shared" si="39"/>
        <v>30</v>
      </c>
      <c r="Q24" s="66">
        <f t="shared" si="34"/>
        <v>30</v>
      </c>
      <c r="R24" s="66">
        <f t="shared" si="34"/>
        <v>33</v>
      </c>
      <c r="S24" s="66">
        <f t="shared" si="35"/>
        <v>33</v>
      </c>
      <c r="T24" s="66">
        <f t="shared" si="36"/>
        <v>33</v>
      </c>
      <c r="U24" s="66">
        <f t="shared" si="31"/>
        <v>36</v>
      </c>
      <c r="V24" s="66">
        <f t="shared" si="31"/>
        <v>36</v>
      </c>
      <c r="W24" s="66">
        <f t="shared" si="32"/>
        <v>36</v>
      </c>
      <c r="X24" s="67">
        <f t="shared" si="32"/>
        <v>36</v>
      </c>
      <c r="Z24" s="64">
        <v>3</v>
      </c>
      <c r="AA24" s="101">
        <f t="shared" si="40"/>
        <v>3</v>
      </c>
      <c r="AB24" s="93">
        <f t="shared" si="37"/>
        <v>3</v>
      </c>
      <c r="AC24" s="93">
        <f>Q24-$X23</f>
        <v>3</v>
      </c>
      <c r="AD24" s="82">
        <f>R24-$X23</f>
        <v>6</v>
      </c>
      <c r="AE24" s="82">
        <f t="shared" si="37"/>
        <v>6</v>
      </c>
      <c r="AF24" s="82">
        <f t="shared" si="37"/>
        <v>6</v>
      </c>
      <c r="AG24" s="89">
        <f t="shared" si="37"/>
        <v>9</v>
      </c>
      <c r="AH24" s="89">
        <f t="shared" si="37"/>
        <v>9</v>
      </c>
      <c r="AI24" s="89">
        <f t="shared" si="37"/>
        <v>9</v>
      </c>
      <c r="AJ24" s="86">
        <f t="shared" si="37"/>
        <v>9</v>
      </c>
    </row>
    <row r="25" spans="2:36" ht="18.75" customHeight="1" x14ac:dyDescent="0.25">
      <c r="B25" s="77">
        <v>4</v>
      </c>
      <c r="C25" s="101">
        <v>3</v>
      </c>
      <c r="D25" s="93">
        <v>0</v>
      </c>
      <c r="E25" s="93">
        <v>0</v>
      </c>
      <c r="F25" s="82">
        <v>3</v>
      </c>
      <c r="G25" s="82">
        <v>0</v>
      </c>
      <c r="H25" s="82">
        <v>0</v>
      </c>
      <c r="I25" s="89">
        <v>3</v>
      </c>
      <c r="J25" s="89">
        <v>0</v>
      </c>
      <c r="K25" s="89">
        <v>0</v>
      </c>
      <c r="L25" s="86">
        <v>0</v>
      </c>
      <c r="N25" s="64">
        <v>4</v>
      </c>
      <c r="O25" s="73">
        <f t="shared" si="38"/>
        <v>39</v>
      </c>
      <c r="P25" s="66">
        <f t="shared" si="39"/>
        <v>39</v>
      </c>
      <c r="Q25" s="66">
        <f t="shared" si="34"/>
        <v>39</v>
      </c>
      <c r="R25" s="66">
        <f t="shared" si="34"/>
        <v>42</v>
      </c>
      <c r="S25" s="66">
        <f t="shared" si="35"/>
        <v>42</v>
      </c>
      <c r="T25" s="66">
        <f t="shared" si="36"/>
        <v>42</v>
      </c>
      <c r="U25" s="66">
        <f t="shared" si="31"/>
        <v>45</v>
      </c>
      <c r="V25" s="66">
        <f t="shared" si="31"/>
        <v>45</v>
      </c>
      <c r="W25" s="66">
        <f t="shared" si="32"/>
        <v>45</v>
      </c>
      <c r="X25" s="67">
        <f t="shared" si="32"/>
        <v>45</v>
      </c>
      <c r="Z25" s="64">
        <v>4</v>
      </c>
      <c r="AA25" s="101">
        <f t="shared" si="40"/>
        <v>3</v>
      </c>
      <c r="AB25" s="93">
        <f t="shared" si="37"/>
        <v>3</v>
      </c>
      <c r="AC25" s="93">
        <f t="shared" si="37"/>
        <v>3</v>
      </c>
      <c r="AD25" s="82">
        <f t="shared" si="37"/>
        <v>6</v>
      </c>
      <c r="AE25" s="82">
        <f t="shared" si="37"/>
        <v>6</v>
      </c>
      <c r="AF25" s="82">
        <f t="shared" si="37"/>
        <v>6</v>
      </c>
      <c r="AG25" s="89">
        <f t="shared" si="37"/>
        <v>9</v>
      </c>
      <c r="AH25" s="89">
        <f t="shared" si="37"/>
        <v>9</v>
      </c>
      <c r="AI25" s="89">
        <f t="shared" si="37"/>
        <v>9</v>
      </c>
      <c r="AJ25" s="86">
        <f t="shared" si="37"/>
        <v>9</v>
      </c>
    </row>
    <row r="26" spans="2:36" ht="18.75" customHeight="1" x14ac:dyDescent="0.25">
      <c r="B26" s="77">
        <v>5</v>
      </c>
      <c r="C26" s="100">
        <v>0</v>
      </c>
      <c r="D26" s="84">
        <v>0</v>
      </c>
      <c r="E26" s="84">
        <v>0</v>
      </c>
      <c r="F26" s="82">
        <v>6</v>
      </c>
      <c r="G26" s="82">
        <v>0</v>
      </c>
      <c r="H26" s="82">
        <v>0</v>
      </c>
      <c r="I26" s="84">
        <v>0</v>
      </c>
      <c r="J26" s="84">
        <v>0</v>
      </c>
      <c r="K26" s="84">
        <v>0</v>
      </c>
      <c r="L26" s="86">
        <v>0</v>
      </c>
      <c r="N26" s="64">
        <v>5</v>
      </c>
      <c r="O26" s="73">
        <f t="shared" si="38"/>
        <v>45</v>
      </c>
      <c r="P26" s="66">
        <f t="shared" si="39"/>
        <v>45</v>
      </c>
      <c r="Q26" s="66">
        <f t="shared" si="34"/>
        <v>45</v>
      </c>
      <c r="R26" s="66">
        <f t="shared" si="34"/>
        <v>51</v>
      </c>
      <c r="S26" s="66">
        <f t="shared" si="35"/>
        <v>51</v>
      </c>
      <c r="T26" s="66">
        <f t="shared" si="36"/>
        <v>51</v>
      </c>
      <c r="U26" s="66">
        <f t="shared" si="31"/>
        <v>51</v>
      </c>
      <c r="V26" s="66">
        <f t="shared" si="31"/>
        <v>51</v>
      </c>
      <c r="W26" s="66">
        <f t="shared" si="32"/>
        <v>51</v>
      </c>
      <c r="X26" s="67">
        <f t="shared" si="32"/>
        <v>51</v>
      </c>
      <c r="Z26" s="64">
        <v>5</v>
      </c>
      <c r="AA26" s="100">
        <f t="shared" si="40"/>
        <v>0</v>
      </c>
      <c r="AB26" s="84">
        <f t="shared" si="37"/>
        <v>0</v>
      </c>
      <c r="AC26" s="84">
        <f t="shared" si="37"/>
        <v>0</v>
      </c>
      <c r="AD26" s="82">
        <f t="shared" si="37"/>
        <v>6</v>
      </c>
      <c r="AE26" s="82">
        <f t="shared" si="37"/>
        <v>6</v>
      </c>
      <c r="AF26" s="82">
        <f t="shared" si="37"/>
        <v>6</v>
      </c>
      <c r="AG26" s="84">
        <f t="shared" si="37"/>
        <v>6</v>
      </c>
      <c r="AH26" s="84">
        <f t="shared" si="37"/>
        <v>6</v>
      </c>
      <c r="AI26" s="84">
        <f t="shared" si="37"/>
        <v>6</v>
      </c>
      <c r="AJ26" s="86">
        <f t="shared" si="37"/>
        <v>6</v>
      </c>
    </row>
    <row r="27" spans="2:36" ht="18.75" customHeight="1" x14ac:dyDescent="0.25">
      <c r="B27" s="77">
        <v>6</v>
      </c>
      <c r="C27" s="101">
        <v>3</v>
      </c>
      <c r="D27" s="93">
        <v>0</v>
      </c>
      <c r="E27" s="93">
        <v>0</v>
      </c>
      <c r="F27" s="82">
        <v>3</v>
      </c>
      <c r="G27" s="82">
        <v>0</v>
      </c>
      <c r="H27" s="82">
        <v>0</v>
      </c>
      <c r="I27" s="89">
        <v>3</v>
      </c>
      <c r="J27" s="89">
        <v>0</v>
      </c>
      <c r="K27" s="89">
        <v>0</v>
      </c>
      <c r="L27" s="86">
        <v>0</v>
      </c>
      <c r="N27" s="64">
        <v>6</v>
      </c>
      <c r="O27" s="73">
        <f t="shared" si="38"/>
        <v>54</v>
      </c>
      <c r="P27" s="66">
        <f t="shared" si="39"/>
        <v>54</v>
      </c>
      <c r="Q27" s="66">
        <f t="shared" si="34"/>
        <v>54</v>
      </c>
      <c r="R27" s="66">
        <f t="shared" si="34"/>
        <v>57</v>
      </c>
      <c r="S27" s="66">
        <f t="shared" si="35"/>
        <v>57</v>
      </c>
      <c r="T27" s="66">
        <f t="shared" si="36"/>
        <v>57</v>
      </c>
      <c r="U27" s="66">
        <f t="shared" si="31"/>
        <v>60</v>
      </c>
      <c r="V27" s="66">
        <f t="shared" si="31"/>
        <v>60</v>
      </c>
      <c r="W27" s="66">
        <f t="shared" si="32"/>
        <v>60</v>
      </c>
      <c r="X27" s="67">
        <f t="shared" si="32"/>
        <v>60</v>
      </c>
      <c r="Z27" s="64">
        <v>6</v>
      </c>
      <c r="AA27" s="101">
        <f t="shared" si="40"/>
        <v>3</v>
      </c>
      <c r="AB27" s="93">
        <f t="shared" si="37"/>
        <v>3</v>
      </c>
      <c r="AC27" s="93">
        <f t="shared" si="37"/>
        <v>3</v>
      </c>
      <c r="AD27" s="82">
        <f t="shared" si="37"/>
        <v>6</v>
      </c>
      <c r="AE27" s="82">
        <f t="shared" si="37"/>
        <v>6</v>
      </c>
      <c r="AF27" s="82">
        <f t="shared" si="37"/>
        <v>6</v>
      </c>
      <c r="AG27" s="89">
        <f t="shared" si="37"/>
        <v>9</v>
      </c>
      <c r="AH27" s="89">
        <f t="shared" si="37"/>
        <v>9</v>
      </c>
      <c r="AI27" s="89">
        <f t="shared" si="37"/>
        <v>9</v>
      </c>
      <c r="AJ27" s="86">
        <f t="shared" si="37"/>
        <v>9</v>
      </c>
    </row>
    <row r="28" spans="2:36" ht="18.75" customHeight="1" x14ac:dyDescent="0.25">
      <c r="B28" s="77">
        <v>7</v>
      </c>
      <c r="C28" s="100">
        <v>0</v>
      </c>
      <c r="D28" s="84">
        <v>0</v>
      </c>
      <c r="E28" s="84">
        <v>0</v>
      </c>
      <c r="F28" s="82">
        <v>6</v>
      </c>
      <c r="G28" s="82">
        <v>0</v>
      </c>
      <c r="H28" s="82">
        <v>0</v>
      </c>
      <c r="I28" s="89">
        <v>3</v>
      </c>
      <c r="J28" s="89">
        <v>0</v>
      </c>
      <c r="K28" s="89">
        <v>0</v>
      </c>
      <c r="L28" s="86">
        <v>0</v>
      </c>
      <c r="N28" s="64">
        <v>7</v>
      </c>
      <c r="O28" s="73">
        <f t="shared" si="38"/>
        <v>60</v>
      </c>
      <c r="P28" s="66">
        <f t="shared" si="39"/>
        <v>60</v>
      </c>
      <c r="Q28" s="66">
        <f t="shared" si="34"/>
        <v>60</v>
      </c>
      <c r="R28" s="66">
        <f t="shared" si="34"/>
        <v>66</v>
      </c>
      <c r="S28" s="66">
        <f t="shared" si="35"/>
        <v>66</v>
      </c>
      <c r="T28" s="66">
        <f t="shared" si="36"/>
        <v>66</v>
      </c>
      <c r="U28" s="66">
        <f t="shared" si="31"/>
        <v>69</v>
      </c>
      <c r="V28" s="66">
        <f t="shared" si="31"/>
        <v>69</v>
      </c>
      <c r="W28" s="66">
        <f t="shared" si="32"/>
        <v>69</v>
      </c>
      <c r="X28" s="67">
        <f t="shared" si="32"/>
        <v>69</v>
      </c>
      <c r="Z28" s="64">
        <v>7</v>
      </c>
      <c r="AA28" s="100">
        <f t="shared" si="40"/>
        <v>0</v>
      </c>
      <c r="AB28" s="84">
        <f t="shared" si="37"/>
        <v>0</v>
      </c>
      <c r="AC28" s="84">
        <f t="shared" si="37"/>
        <v>0</v>
      </c>
      <c r="AD28" s="82">
        <f t="shared" si="37"/>
        <v>6</v>
      </c>
      <c r="AE28" s="82">
        <f t="shared" si="37"/>
        <v>6</v>
      </c>
      <c r="AF28" s="82">
        <f t="shared" si="37"/>
        <v>6</v>
      </c>
      <c r="AG28" s="89">
        <f t="shared" si="37"/>
        <v>9</v>
      </c>
      <c r="AH28" s="89">
        <f t="shared" si="37"/>
        <v>9</v>
      </c>
      <c r="AI28" s="89">
        <f t="shared" si="37"/>
        <v>9</v>
      </c>
      <c r="AJ28" s="86">
        <f t="shared" si="37"/>
        <v>9</v>
      </c>
    </row>
    <row r="29" spans="2:36" ht="18.75" customHeight="1" x14ac:dyDescent="0.25">
      <c r="B29" s="77">
        <v>8</v>
      </c>
      <c r="C29" s="101">
        <v>3</v>
      </c>
      <c r="D29" s="93">
        <v>0</v>
      </c>
      <c r="E29" s="93">
        <v>0</v>
      </c>
      <c r="F29" s="82">
        <v>3</v>
      </c>
      <c r="G29" s="82">
        <v>0</v>
      </c>
      <c r="H29" s="82">
        <v>0</v>
      </c>
      <c r="I29" s="89">
        <v>3</v>
      </c>
      <c r="J29" s="89">
        <v>0</v>
      </c>
      <c r="K29" s="89">
        <v>0</v>
      </c>
      <c r="L29" s="86">
        <v>0</v>
      </c>
      <c r="N29" s="64">
        <v>8</v>
      </c>
      <c r="O29" s="73">
        <f t="shared" si="38"/>
        <v>72</v>
      </c>
      <c r="P29" s="66">
        <f t="shared" si="39"/>
        <v>72</v>
      </c>
      <c r="Q29" s="66">
        <f t="shared" si="34"/>
        <v>72</v>
      </c>
      <c r="R29" s="66">
        <f t="shared" si="34"/>
        <v>75</v>
      </c>
      <c r="S29" s="66">
        <f t="shared" si="35"/>
        <v>75</v>
      </c>
      <c r="T29" s="66">
        <f t="shared" si="36"/>
        <v>75</v>
      </c>
      <c r="U29" s="66">
        <f t="shared" si="31"/>
        <v>78</v>
      </c>
      <c r="V29" s="66">
        <f t="shared" si="31"/>
        <v>78</v>
      </c>
      <c r="W29" s="66">
        <f t="shared" si="32"/>
        <v>78</v>
      </c>
      <c r="X29" s="67">
        <f t="shared" si="32"/>
        <v>78</v>
      </c>
      <c r="Z29" s="64">
        <v>8</v>
      </c>
      <c r="AA29" s="101">
        <f t="shared" si="40"/>
        <v>3</v>
      </c>
      <c r="AB29" s="93">
        <f t="shared" si="37"/>
        <v>3</v>
      </c>
      <c r="AC29" s="93">
        <f t="shared" si="37"/>
        <v>3</v>
      </c>
      <c r="AD29" s="82">
        <f t="shared" si="37"/>
        <v>6</v>
      </c>
      <c r="AE29" s="82">
        <f t="shared" si="37"/>
        <v>6</v>
      </c>
      <c r="AF29" s="82">
        <f t="shared" si="37"/>
        <v>6</v>
      </c>
      <c r="AG29" s="89">
        <f t="shared" si="37"/>
        <v>9</v>
      </c>
      <c r="AH29" s="89">
        <f t="shared" si="37"/>
        <v>9</v>
      </c>
      <c r="AI29" s="89">
        <f t="shared" si="37"/>
        <v>9</v>
      </c>
      <c r="AJ29" s="86">
        <f t="shared" si="37"/>
        <v>9</v>
      </c>
    </row>
    <row r="30" spans="2:36" ht="18.75" customHeight="1" thickBot="1" x14ac:dyDescent="0.3">
      <c r="B30" s="78">
        <v>9</v>
      </c>
      <c r="C30" s="102">
        <v>0</v>
      </c>
      <c r="D30" s="95">
        <v>0</v>
      </c>
      <c r="E30" s="95">
        <v>0</v>
      </c>
      <c r="F30" s="83">
        <v>6</v>
      </c>
      <c r="G30" s="83">
        <v>0</v>
      </c>
      <c r="H30" s="83">
        <v>0</v>
      </c>
      <c r="I30" s="91">
        <v>3</v>
      </c>
      <c r="J30" s="91">
        <v>0</v>
      </c>
      <c r="K30" s="91">
        <v>0</v>
      </c>
      <c r="L30" s="98">
        <v>0</v>
      </c>
      <c r="N30" s="65">
        <v>9</v>
      </c>
      <c r="O30" s="74">
        <f t="shared" si="38"/>
        <v>78</v>
      </c>
      <c r="P30" s="68">
        <f t="shared" si="39"/>
        <v>78</v>
      </c>
      <c r="Q30" s="68">
        <f t="shared" si="34"/>
        <v>78</v>
      </c>
      <c r="R30" s="68">
        <f t="shared" si="34"/>
        <v>84</v>
      </c>
      <c r="S30" s="68">
        <f t="shared" si="35"/>
        <v>84</v>
      </c>
      <c r="T30" s="68">
        <f t="shared" si="36"/>
        <v>84</v>
      </c>
      <c r="U30" s="68">
        <f t="shared" si="31"/>
        <v>87</v>
      </c>
      <c r="V30" s="68">
        <f t="shared" si="31"/>
        <v>87</v>
      </c>
      <c r="W30" s="68">
        <f t="shared" si="32"/>
        <v>87</v>
      </c>
      <c r="X30" s="69">
        <f t="shared" si="32"/>
        <v>87</v>
      </c>
      <c r="Z30" s="65">
        <v>9</v>
      </c>
      <c r="AA30" s="102">
        <f t="shared" si="40"/>
        <v>0</v>
      </c>
      <c r="AB30" s="95">
        <f t="shared" si="37"/>
        <v>0</v>
      </c>
      <c r="AC30" s="95">
        <f t="shared" si="37"/>
        <v>0</v>
      </c>
      <c r="AD30" s="83">
        <f t="shared" si="37"/>
        <v>6</v>
      </c>
      <c r="AE30" s="83">
        <f t="shared" si="37"/>
        <v>6</v>
      </c>
      <c r="AF30" s="83">
        <f t="shared" si="37"/>
        <v>6</v>
      </c>
      <c r="AG30" s="91">
        <f t="shared" si="37"/>
        <v>9</v>
      </c>
      <c r="AH30" s="91">
        <f t="shared" si="37"/>
        <v>9</v>
      </c>
      <c r="AI30" s="91">
        <f t="shared" si="37"/>
        <v>9</v>
      </c>
      <c r="AJ30" s="98">
        <f t="shared" si="37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topLeftCell="A139"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41" t="s">
        <v>130</v>
      </c>
      <c r="D2" s="142" t="s">
        <v>131</v>
      </c>
      <c r="E2" s="142" t="s">
        <v>132</v>
      </c>
      <c r="F2" s="142" t="s">
        <v>133</v>
      </c>
      <c r="G2" s="142" t="s">
        <v>134</v>
      </c>
      <c r="H2" s="142" t="s">
        <v>135</v>
      </c>
      <c r="I2" s="142" t="s">
        <v>136</v>
      </c>
      <c r="J2" s="142" t="s">
        <v>137</v>
      </c>
      <c r="K2" s="142" t="s">
        <v>138</v>
      </c>
      <c r="L2" s="142" t="s">
        <v>139</v>
      </c>
      <c r="M2" s="142" t="s">
        <v>140</v>
      </c>
      <c r="N2" s="142" t="s">
        <v>141</v>
      </c>
      <c r="O2" s="142" t="s">
        <v>142</v>
      </c>
      <c r="P2" s="142" t="s">
        <v>144</v>
      </c>
      <c r="Q2" s="143" t="s">
        <v>143</v>
      </c>
    </row>
    <row r="3" spans="2:19" ht="21.75" customHeight="1" x14ac:dyDescent="0.25">
      <c r="B3" s="120">
        <v>0</v>
      </c>
      <c r="C3" s="123">
        <v>12</v>
      </c>
      <c r="D3" s="124">
        <v>12</v>
      </c>
      <c r="E3" s="124">
        <v>732</v>
      </c>
      <c r="F3" s="124">
        <v>1452</v>
      </c>
      <c r="G3" s="124">
        <v>2172</v>
      </c>
      <c r="H3" s="124">
        <v>2892</v>
      </c>
      <c r="I3" s="124">
        <v>3612</v>
      </c>
      <c r="J3" s="124">
        <v>4332</v>
      </c>
      <c r="K3" s="124">
        <v>5052</v>
      </c>
      <c r="L3" s="124">
        <v>5772</v>
      </c>
      <c r="M3" s="125">
        <v>7212</v>
      </c>
      <c r="N3" s="124">
        <v>7212</v>
      </c>
      <c r="O3" s="124">
        <v>7932</v>
      </c>
      <c r="P3" s="125">
        <v>9372</v>
      </c>
      <c r="Q3" s="126">
        <v>10000</v>
      </c>
      <c r="R3" s="117"/>
      <c r="S3" s="117"/>
    </row>
    <row r="4" spans="2:19" ht="21.75" customHeight="1" x14ac:dyDescent="0.25">
      <c r="B4" s="121">
        <v>1</v>
      </c>
      <c r="C4" s="127">
        <v>12</v>
      </c>
      <c r="D4" s="128">
        <v>12</v>
      </c>
      <c r="E4" s="128">
        <v>732</v>
      </c>
      <c r="F4" s="128">
        <v>1452</v>
      </c>
      <c r="G4" s="128">
        <v>2172</v>
      </c>
      <c r="H4" s="129">
        <v>3612</v>
      </c>
      <c r="I4" s="128">
        <v>3612</v>
      </c>
      <c r="J4" s="128">
        <v>4332</v>
      </c>
      <c r="K4" s="128">
        <v>5052</v>
      </c>
      <c r="L4" s="129">
        <v>6492</v>
      </c>
      <c r="M4" s="129">
        <v>7212</v>
      </c>
      <c r="N4" s="128">
        <v>7212</v>
      </c>
      <c r="O4" s="128">
        <v>7932</v>
      </c>
      <c r="P4" s="129">
        <v>9372</v>
      </c>
      <c r="Q4" s="130">
        <v>10000</v>
      </c>
      <c r="R4" s="117"/>
      <c r="S4" s="117"/>
    </row>
    <row r="5" spans="2:19" ht="21.75" customHeight="1" x14ac:dyDescent="0.25">
      <c r="B5" s="121">
        <v>2</v>
      </c>
      <c r="C5" s="127">
        <v>12</v>
      </c>
      <c r="D5" s="128">
        <v>12</v>
      </c>
      <c r="E5" s="128">
        <v>732</v>
      </c>
      <c r="F5" s="129">
        <v>2172</v>
      </c>
      <c r="G5" s="129">
        <v>2892</v>
      </c>
      <c r="H5" s="129">
        <v>3612</v>
      </c>
      <c r="I5" s="128">
        <v>3612</v>
      </c>
      <c r="J5" s="128">
        <v>4332</v>
      </c>
      <c r="K5" s="129">
        <v>5772</v>
      </c>
      <c r="L5" s="129">
        <v>6492</v>
      </c>
      <c r="M5" s="129">
        <v>7212</v>
      </c>
      <c r="N5" s="128">
        <v>7212</v>
      </c>
      <c r="O5" s="128">
        <v>7932</v>
      </c>
      <c r="P5" s="129">
        <v>9372</v>
      </c>
      <c r="Q5" s="130">
        <v>10000</v>
      </c>
      <c r="R5" s="117"/>
      <c r="S5" s="117"/>
    </row>
    <row r="6" spans="2:19" ht="21.75" customHeight="1" x14ac:dyDescent="0.25">
      <c r="B6" s="121">
        <v>3</v>
      </c>
      <c r="C6" s="127">
        <v>12</v>
      </c>
      <c r="D6" s="128">
        <v>12</v>
      </c>
      <c r="E6" s="129">
        <v>1452</v>
      </c>
      <c r="F6" s="129">
        <v>2172</v>
      </c>
      <c r="G6" s="129">
        <v>2892</v>
      </c>
      <c r="H6" s="129">
        <v>3612</v>
      </c>
      <c r="I6" s="128">
        <v>3612</v>
      </c>
      <c r="J6" s="128">
        <v>4332</v>
      </c>
      <c r="K6" s="129">
        <v>5772</v>
      </c>
      <c r="L6" s="129">
        <v>6492</v>
      </c>
      <c r="M6" s="129">
        <v>7212</v>
      </c>
      <c r="N6" s="128">
        <v>7212</v>
      </c>
      <c r="O6" s="128">
        <v>7932</v>
      </c>
      <c r="P6" s="129">
        <v>9372</v>
      </c>
      <c r="Q6" s="130">
        <v>10000</v>
      </c>
      <c r="R6" s="117"/>
      <c r="S6" s="117"/>
    </row>
    <row r="7" spans="2:19" ht="21.75" customHeight="1" x14ac:dyDescent="0.25">
      <c r="B7" s="121">
        <v>4</v>
      </c>
      <c r="C7" s="127">
        <v>12</v>
      </c>
      <c r="D7" s="129">
        <v>732</v>
      </c>
      <c r="E7" s="129">
        <v>1452</v>
      </c>
      <c r="F7" s="129">
        <v>2172</v>
      </c>
      <c r="G7" s="129">
        <v>2892</v>
      </c>
      <c r="H7" s="129">
        <v>3612</v>
      </c>
      <c r="I7" s="129">
        <v>4332</v>
      </c>
      <c r="J7" s="129">
        <v>5052</v>
      </c>
      <c r="K7" s="129">
        <v>5772</v>
      </c>
      <c r="L7" s="129">
        <v>6492</v>
      </c>
      <c r="M7" s="129">
        <v>7212</v>
      </c>
      <c r="N7" s="129">
        <v>7932</v>
      </c>
      <c r="O7" s="129">
        <v>8652</v>
      </c>
      <c r="P7" s="129">
        <v>9372</v>
      </c>
      <c r="Q7" s="130">
        <v>10000</v>
      </c>
      <c r="R7" s="117"/>
      <c r="S7" s="117"/>
    </row>
    <row r="8" spans="2:19" ht="21.75" customHeight="1" x14ac:dyDescent="0.25">
      <c r="B8" s="121">
        <v>5</v>
      </c>
      <c r="C8" s="127">
        <v>12</v>
      </c>
      <c r="D8" s="129">
        <v>732</v>
      </c>
      <c r="E8" s="129">
        <v>1452</v>
      </c>
      <c r="F8" s="129">
        <v>2172</v>
      </c>
      <c r="G8" s="129">
        <v>2892</v>
      </c>
      <c r="H8" s="129">
        <v>3612</v>
      </c>
      <c r="I8" s="129">
        <v>4332</v>
      </c>
      <c r="J8" s="129">
        <v>5052</v>
      </c>
      <c r="K8" s="129">
        <v>5772</v>
      </c>
      <c r="L8" s="129">
        <v>6492</v>
      </c>
      <c r="M8" s="129">
        <v>7212</v>
      </c>
      <c r="N8" s="129">
        <v>7932</v>
      </c>
      <c r="O8" s="129">
        <v>8652</v>
      </c>
      <c r="P8" s="129">
        <v>9372</v>
      </c>
      <c r="Q8" s="130">
        <v>10000</v>
      </c>
      <c r="R8" s="117"/>
      <c r="S8" s="117"/>
    </row>
    <row r="9" spans="2:19" ht="21.75" customHeight="1" x14ac:dyDescent="0.25">
      <c r="B9" s="121">
        <v>6</v>
      </c>
      <c r="C9" s="127">
        <v>12</v>
      </c>
      <c r="D9" s="129">
        <v>732</v>
      </c>
      <c r="E9" s="129">
        <v>1452</v>
      </c>
      <c r="F9" s="129">
        <v>2172</v>
      </c>
      <c r="G9" s="129">
        <v>2892</v>
      </c>
      <c r="H9" s="129">
        <v>3612</v>
      </c>
      <c r="I9" s="129">
        <v>4332</v>
      </c>
      <c r="J9" s="129">
        <v>5052</v>
      </c>
      <c r="K9" s="129">
        <v>5772</v>
      </c>
      <c r="L9" s="129">
        <v>6492</v>
      </c>
      <c r="M9" s="128">
        <v>6492</v>
      </c>
      <c r="N9" s="129">
        <v>7932</v>
      </c>
      <c r="O9" s="129">
        <v>8652</v>
      </c>
      <c r="P9" s="129">
        <v>9372</v>
      </c>
      <c r="Q9" s="131">
        <v>9372</v>
      </c>
      <c r="R9" s="117"/>
      <c r="S9" s="117"/>
    </row>
    <row r="10" spans="2:19" ht="21.75" customHeight="1" x14ac:dyDescent="0.25">
      <c r="B10" s="121">
        <v>7</v>
      </c>
      <c r="C10" s="127">
        <v>12</v>
      </c>
      <c r="D10" s="129">
        <v>732</v>
      </c>
      <c r="E10" s="129">
        <v>1452</v>
      </c>
      <c r="F10" s="129">
        <v>2172</v>
      </c>
      <c r="G10" s="129">
        <v>2892</v>
      </c>
      <c r="H10" s="128">
        <v>2892</v>
      </c>
      <c r="I10" s="129">
        <v>4332</v>
      </c>
      <c r="J10" s="129">
        <v>5052</v>
      </c>
      <c r="K10" s="129">
        <v>5772</v>
      </c>
      <c r="L10" s="128">
        <v>5772</v>
      </c>
      <c r="M10" s="128">
        <v>6492</v>
      </c>
      <c r="N10" s="129">
        <v>7932</v>
      </c>
      <c r="O10" s="129">
        <v>8652</v>
      </c>
      <c r="P10" s="129">
        <v>9372</v>
      </c>
      <c r="Q10" s="131">
        <v>9372</v>
      </c>
      <c r="R10" s="117"/>
      <c r="S10" s="117"/>
    </row>
    <row r="11" spans="2:19" ht="21.75" customHeight="1" x14ac:dyDescent="0.25">
      <c r="B11" s="121">
        <v>8</v>
      </c>
      <c r="C11" s="127">
        <v>12</v>
      </c>
      <c r="D11" s="129">
        <v>732</v>
      </c>
      <c r="E11" s="129">
        <v>1452</v>
      </c>
      <c r="F11" s="128">
        <v>1452</v>
      </c>
      <c r="G11" s="128">
        <v>2172</v>
      </c>
      <c r="H11" s="128">
        <v>2892</v>
      </c>
      <c r="I11" s="129">
        <v>4332</v>
      </c>
      <c r="J11" s="129">
        <v>5052</v>
      </c>
      <c r="K11" s="129">
        <v>5772</v>
      </c>
      <c r="L11" s="128">
        <v>5772</v>
      </c>
      <c r="M11" s="128">
        <v>6492</v>
      </c>
      <c r="N11" s="129">
        <v>7932</v>
      </c>
      <c r="O11" s="129">
        <v>8652</v>
      </c>
      <c r="P11" s="129">
        <v>9372</v>
      </c>
      <c r="Q11" s="131">
        <v>9372</v>
      </c>
      <c r="R11" s="117"/>
      <c r="S11" s="117"/>
    </row>
    <row r="12" spans="2:19" ht="21.75" customHeight="1" x14ac:dyDescent="0.25">
      <c r="B12" s="121">
        <v>9</v>
      </c>
      <c r="C12" s="127">
        <v>12</v>
      </c>
      <c r="D12" s="128">
        <v>12</v>
      </c>
      <c r="E12" s="128">
        <v>732</v>
      </c>
      <c r="F12" s="128">
        <v>1452</v>
      </c>
      <c r="G12" s="128">
        <v>2172</v>
      </c>
      <c r="H12" s="128">
        <v>2892</v>
      </c>
      <c r="I12" s="129">
        <v>4332</v>
      </c>
      <c r="J12" s="129">
        <v>5052</v>
      </c>
      <c r="K12" s="128">
        <v>5052</v>
      </c>
      <c r="L12" s="128">
        <v>5772</v>
      </c>
      <c r="M12" s="128">
        <v>6492</v>
      </c>
      <c r="N12" s="129">
        <v>7932</v>
      </c>
      <c r="O12" s="129">
        <v>8652</v>
      </c>
      <c r="P12" s="128">
        <v>8652</v>
      </c>
      <c r="Q12" s="131">
        <v>9372</v>
      </c>
      <c r="R12" s="117"/>
      <c r="S12" s="117"/>
    </row>
    <row r="13" spans="2:19" ht="21.75" customHeight="1" x14ac:dyDescent="0.25">
      <c r="B13" s="121">
        <v>10</v>
      </c>
      <c r="C13" s="127">
        <v>12</v>
      </c>
      <c r="D13" s="129">
        <v>732</v>
      </c>
      <c r="E13" s="129">
        <v>1452</v>
      </c>
      <c r="F13" s="129">
        <v>2172</v>
      </c>
      <c r="G13" s="129">
        <v>2892</v>
      </c>
      <c r="H13" s="129">
        <v>3612</v>
      </c>
      <c r="I13" s="129">
        <v>4332</v>
      </c>
      <c r="J13" s="129">
        <v>5052</v>
      </c>
      <c r="K13" s="129">
        <v>5772</v>
      </c>
      <c r="L13" s="129">
        <v>6492</v>
      </c>
      <c r="M13" s="129">
        <v>7212</v>
      </c>
      <c r="N13" s="129">
        <v>7932</v>
      </c>
      <c r="O13" s="129">
        <v>8652</v>
      </c>
      <c r="P13" s="129">
        <v>9372</v>
      </c>
      <c r="Q13" s="130">
        <v>10000</v>
      </c>
      <c r="R13" s="117"/>
      <c r="S13" s="117"/>
    </row>
    <row r="14" spans="2:19" ht="21.75" customHeight="1" x14ac:dyDescent="0.25">
      <c r="B14" s="121">
        <v>11</v>
      </c>
      <c r="C14" s="127">
        <v>12</v>
      </c>
      <c r="D14" s="128">
        <v>12</v>
      </c>
      <c r="E14" s="128">
        <v>732</v>
      </c>
      <c r="F14" s="128">
        <v>1452</v>
      </c>
      <c r="G14" s="128">
        <v>2172</v>
      </c>
      <c r="H14" s="128">
        <v>2892</v>
      </c>
      <c r="I14" s="128">
        <v>3612</v>
      </c>
      <c r="J14" s="128">
        <v>4332</v>
      </c>
      <c r="K14" s="128">
        <v>5052</v>
      </c>
      <c r="L14" s="128">
        <v>5772</v>
      </c>
      <c r="M14" s="128">
        <v>6492</v>
      </c>
      <c r="N14" s="128">
        <v>7212</v>
      </c>
      <c r="O14" s="128">
        <v>7932</v>
      </c>
      <c r="P14" s="128">
        <v>8652</v>
      </c>
      <c r="Q14" s="130">
        <v>10000</v>
      </c>
      <c r="R14" s="117"/>
      <c r="S14" s="117"/>
    </row>
    <row r="15" spans="2:19" ht="21.75" customHeight="1" x14ac:dyDescent="0.25">
      <c r="B15" s="121">
        <v>12</v>
      </c>
      <c r="C15" s="127">
        <v>12</v>
      </c>
      <c r="D15" s="128">
        <v>12</v>
      </c>
      <c r="E15" s="128">
        <v>732</v>
      </c>
      <c r="F15" s="128">
        <v>1452</v>
      </c>
      <c r="G15" s="128">
        <v>2172</v>
      </c>
      <c r="H15" s="128">
        <v>2892</v>
      </c>
      <c r="I15" s="128">
        <v>3612</v>
      </c>
      <c r="J15" s="128">
        <v>4332</v>
      </c>
      <c r="K15" s="128">
        <v>5052</v>
      </c>
      <c r="L15" s="128">
        <v>5772</v>
      </c>
      <c r="M15" s="128">
        <v>6492</v>
      </c>
      <c r="N15" s="128">
        <v>7212</v>
      </c>
      <c r="O15" s="128">
        <v>7932</v>
      </c>
      <c r="P15" s="128">
        <v>8652</v>
      </c>
      <c r="Q15" s="130">
        <v>10000</v>
      </c>
      <c r="R15" s="117"/>
      <c r="S15" s="117"/>
    </row>
    <row r="16" spans="2:19" ht="21.75" customHeight="1" x14ac:dyDescent="0.25">
      <c r="B16" s="121">
        <v>13</v>
      </c>
      <c r="C16" s="127">
        <v>12</v>
      </c>
      <c r="D16" s="128">
        <v>12</v>
      </c>
      <c r="E16" s="128">
        <v>732</v>
      </c>
      <c r="F16" s="128">
        <v>1452</v>
      </c>
      <c r="G16" s="128">
        <v>2172</v>
      </c>
      <c r="H16" s="128">
        <v>2892</v>
      </c>
      <c r="I16" s="128">
        <v>3612</v>
      </c>
      <c r="J16" s="128">
        <v>4332</v>
      </c>
      <c r="K16" s="128">
        <v>5052</v>
      </c>
      <c r="L16" s="128">
        <v>5772</v>
      </c>
      <c r="M16" s="128">
        <v>6492</v>
      </c>
      <c r="N16" s="128">
        <v>7212</v>
      </c>
      <c r="O16" s="128">
        <v>7932</v>
      </c>
      <c r="P16" s="129">
        <v>9372</v>
      </c>
      <c r="Q16" s="130">
        <v>10000</v>
      </c>
      <c r="R16" s="117"/>
      <c r="S16" s="117"/>
    </row>
    <row r="17" spans="2:19" ht="21.75" customHeight="1" x14ac:dyDescent="0.25">
      <c r="B17" s="121">
        <v>14</v>
      </c>
      <c r="C17" s="127">
        <v>12</v>
      </c>
      <c r="D17" s="128">
        <v>12</v>
      </c>
      <c r="E17" s="128">
        <v>732</v>
      </c>
      <c r="F17" s="128">
        <v>1452</v>
      </c>
      <c r="G17" s="128">
        <v>2172</v>
      </c>
      <c r="H17" s="128">
        <v>2892</v>
      </c>
      <c r="I17" s="128">
        <v>3612</v>
      </c>
      <c r="J17" s="128">
        <v>4332</v>
      </c>
      <c r="K17" s="128">
        <v>5052</v>
      </c>
      <c r="L17" s="128">
        <v>5772</v>
      </c>
      <c r="M17" s="128">
        <v>6492</v>
      </c>
      <c r="N17" s="128">
        <v>7212</v>
      </c>
      <c r="O17" s="128">
        <v>7932</v>
      </c>
      <c r="P17" s="129">
        <v>9372</v>
      </c>
      <c r="Q17" s="130">
        <v>10000</v>
      </c>
      <c r="R17" s="117"/>
      <c r="S17" s="117"/>
    </row>
    <row r="18" spans="2:19" ht="21.75" customHeight="1" x14ac:dyDescent="0.25">
      <c r="B18" s="121">
        <v>15</v>
      </c>
      <c r="C18" s="127">
        <v>12</v>
      </c>
      <c r="D18" s="128">
        <v>12</v>
      </c>
      <c r="E18" s="128">
        <v>732</v>
      </c>
      <c r="F18" s="128">
        <v>1452</v>
      </c>
      <c r="G18" s="128">
        <v>2172</v>
      </c>
      <c r="H18" s="128">
        <v>2892</v>
      </c>
      <c r="I18" s="128">
        <v>3612</v>
      </c>
      <c r="J18" s="128">
        <v>4332</v>
      </c>
      <c r="K18" s="128">
        <v>5052</v>
      </c>
      <c r="L18" s="128">
        <v>5772</v>
      </c>
      <c r="M18" s="128">
        <v>6492</v>
      </c>
      <c r="N18" s="128">
        <v>7212</v>
      </c>
      <c r="O18" s="128">
        <v>7932</v>
      </c>
      <c r="P18" s="129">
        <v>9372</v>
      </c>
      <c r="Q18" s="130">
        <v>10000</v>
      </c>
      <c r="R18" s="117"/>
      <c r="S18" s="117"/>
    </row>
    <row r="19" spans="2:19" ht="21.75" customHeight="1" x14ac:dyDescent="0.25">
      <c r="B19" s="121">
        <v>16</v>
      </c>
      <c r="C19" s="127">
        <v>12</v>
      </c>
      <c r="D19" s="128">
        <v>12</v>
      </c>
      <c r="E19" s="128">
        <v>732</v>
      </c>
      <c r="F19" s="128">
        <v>1452</v>
      </c>
      <c r="G19" s="128">
        <v>2172</v>
      </c>
      <c r="H19" s="128">
        <v>2892</v>
      </c>
      <c r="I19" s="128">
        <v>3612</v>
      </c>
      <c r="J19" s="128">
        <v>4332</v>
      </c>
      <c r="K19" s="128">
        <v>5052</v>
      </c>
      <c r="L19" s="128">
        <v>5772</v>
      </c>
      <c r="M19" s="128">
        <v>6492</v>
      </c>
      <c r="N19" s="128">
        <v>7212</v>
      </c>
      <c r="O19" s="129">
        <v>8652</v>
      </c>
      <c r="P19" s="129">
        <v>9372</v>
      </c>
      <c r="Q19" s="131">
        <v>9372</v>
      </c>
      <c r="R19" s="117"/>
      <c r="S19" s="117"/>
    </row>
    <row r="20" spans="2:19" ht="21.75" customHeight="1" x14ac:dyDescent="0.25">
      <c r="B20" s="121">
        <v>17</v>
      </c>
      <c r="C20" s="127">
        <v>12</v>
      </c>
      <c r="D20" s="128">
        <v>12</v>
      </c>
      <c r="E20" s="128">
        <v>732</v>
      </c>
      <c r="F20" s="128">
        <v>1452</v>
      </c>
      <c r="G20" s="128">
        <v>2172</v>
      </c>
      <c r="H20" s="128">
        <v>2892</v>
      </c>
      <c r="I20" s="128">
        <v>3612</v>
      </c>
      <c r="J20" s="128">
        <v>4332</v>
      </c>
      <c r="K20" s="128">
        <v>5052</v>
      </c>
      <c r="L20" s="128">
        <v>5772</v>
      </c>
      <c r="M20" s="128">
        <v>6492</v>
      </c>
      <c r="N20" s="129">
        <v>7932</v>
      </c>
      <c r="O20" s="129">
        <v>8652</v>
      </c>
      <c r="P20" s="129">
        <v>9372</v>
      </c>
      <c r="Q20" s="131">
        <v>9372</v>
      </c>
      <c r="R20" s="117"/>
      <c r="S20" s="117"/>
    </row>
    <row r="21" spans="2:19" ht="21.75" customHeight="1" x14ac:dyDescent="0.25">
      <c r="B21" s="121">
        <v>18</v>
      </c>
      <c r="C21" s="127">
        <v>12</v>
      </c>
      <c r="D21" s="128">
        <v>12</v>
      </c>
      <c r="E21" s="128">
        <v>732</v>
      </c>
      <c r="F21" s="128">
        <v>1452</v>
      </c>
      <c r="G21" s="128">
        <v>2172</v>
      </c>
      <c r="H21" s="128">
        <v>2892</v>
      </c>
      <c r="I21" s="128">
        <v>3612</v>
      </c>
      <c r="J21" s="128">
        <v>4332</v>
      </c>
      <c r="K21" s="128">
        <v>5052</v>
      </c>
      <c r="L21" s="128">
        <v>5772</v>
      </c>
      <c r="M21" s="128">
        <v>6492</v>
      </c>
      <c r="N21" s="129">
        <v>7932</v>
      </c>
      <c r="O21" s="129">
        <v>8652</v>
      </c>
      <c r="P21" s="129">
        <v>9372</v>
      </c>
      <c r="Q21" s="131">
        <v>9372</v>
      </c>
      <c r="R21" s="117"/>
      <c r="S21" s="117"/>
    </row>
    <row r="22" spans="2:19" ht="21.75" customHeight="1" x14ac:dyDescent="0.25">
      <c r="B22" s="121">
        <v>19</v>
      </c>
      <c r="C22" s="127">
        <v>12</v>
      </c>
      <c r="D22" s="128">
        <v>12</v>
      </c>
      <c r="E22" s="128">
        <v>732</v>
      </c>
      <c r="F22" s="128">
        <v>1452</v>
      </c>
      <c r="G22" s="128">
        <v>2172</v>
      </c>
      <c r="H22" s="128">
        <v>2892</v>
      </c>
      <c r="I22" s="128">
        <v>3612</v>
      </c>
      <c r="J22" s="128">
        <v>4332</v>
      </c>
      <c r="K22" s="128">
        <v>5052</v>
      </c>
      <c r="L22" s="128">
        <v>5772</v>
      </c>
      <c r="M22" s="128">
        <v>6492</v>
      </c>
      <c r="N22" s="129">
        <v>7932</v>
      </c>
      <c r="O22" s="129">
        <v>8652</v>
      </c>
      <c r="P22" s="128">
        <v>8652</v>
      </c>
      <c r="Q22" s="131">
        <v>9372</v>
      </c>
      <c r="R22" s="117"/>
      <c r="S22" s="117"/>
    </row>
    <row r="23" spans="2:19" ht="21.75" customHeight="1" x14ac:dyDescent="0.25">
      <c r="B23" s="121">
        <v>20</v>
      </c>
      <c r="C23" s="127">
        <v>12</v>
      </c>
      <c r="D23" s="128">
        <v>12</v>
      </c>
      <c r="E23" s="128">
        <v>732</v>
      </c>
      <c r="F23" s="128">
        <v>1452</v>
      </c>
      <c r="G23" s="128">
        <v>2172</v>
      </c>
      <c r="H23" s="128">
        <v>2892</v>
      </c>
      <c r="I23" s="128">
        <v>3612</v>
      </c>
      <c r="J23" s="128">
        <v>4332</v>
      </c>
      <c r="K23" s="128">
        <v>5052</v>
      </c>
      <c r="L23" s="128">
        <v>5772</v>
      </c>
      <c r="M23" s="128">
        <v>6492</v>
      </c>
      <c r="N23" s="129">
        <v>7932</v>
      </c>
      <c r="O23" s="129">
        <v>8652</v>
      </c>
      <c r="P23" s="128">
        <v>8652</v>
      </c>
      <c r="Q23" s="131">
        <v>9372</v>
      </c>
      <c r="R23" s="117"/>
      <c r="S23" s="117"/>
    </row>
    <row r="24" spans="2:19" ht="21.75" customHeight="1" x14ac:dyDescent="0.25">
      <c r="B24" s="121">
        <v>21</v>
      </c>
      <c r="C24" s="127">
        <v>12</v>
      </c>
      <c r="D24" s="128">
        <v>12</v>
      </c>
      <c r="E24" s="128">
        <v>732</v>
      </c>
      <c r="F24" s="128">
        <v>1452</v>
      </c>
      <c r="G24" s="128">
        <v>2172</v>
      </c>
      <c r="H24" s="128">
        <v>2892</v>
      </c>
      <c r="I24" s="128">
        <v>3612</v>
      </c>
      <c r="J24" s="128">
        <v>4332</v>
      </c>
      <c r="K24" s="128">
        <v>5052</v>
      </c>
      <c r="L24" s="128">
        <v>5772</v>
      </c>
      <c r="M24" s="128">
        <v>6492</v>
      </c>
      <c r="N24" s="129">
        <v>7932</v>
      </c>
      <c r="O24" s="129">
        <v>8652</v>
      </c>
      <c r="P24" s="128">
        <v>8652</v>
      </c>
      <c r="Q24" s="131">
        <v>9372</v>
      </c>
      <c r="R24" s="117"/>
      <c r="S24" s="117"/>
    </row>
    <row r="25" spans="2:19" ht="21.75" customHeight="1" x14ac:dyDescent="0.25">
      <c r="B25" s="121">
        <v>22</v>
      </c>
      <c r="C25" s="127">
        <v>12</v>
      </c>
      <c r="D25" s="129">
        <v>732</v>
      </c>
      <c r="E25" s="129">
        <v>1452</v>
      </c>
      <c r="F25" s="129">
        <v>2172</v>
      </c>
      <c r="G25" s="129">
        <v>2892</v>
      </c>
      <c r="H25" s="129">
        <v>3612</v>
      </c>
      <c r="I25" s="129">
        <v>4332</v>
      </c>
      <c r="J25" s="129">
        <v>5052</v>
      </c>
      <c r="K25" s="129">
        <v>5772</v>
      </c>
      <c r="L25" s="129">
        <v>6492</v>
      </c>
      <c r="M25" s="129">
        <v>7212</v>
      </c>
      <c r="N25" s="129">
        <v>7932</v>
      </c>
      <c r="O25" s="129">
        <v>8652</v>
      </c>
      <c r="P25" s="129">
        <v>9372</v>
      </c>
      <c r="Q25" s="130">
        <v>10000</v>
      </c>
      <c r="R25" s="117"/>
      <c r="S25" s="117"/>
    </row>
    <row r="26" spans="2:19" ht="21.75" customHeight="1" x14ac:dyDescent="0.25">
      <c r="B26" s="121">
        <v>23</v>
      </c>
      <c r="C26" s="127">
        <v>12</v>
      </c>
      <c r="D26" s="128">
        <v>12</v>
      </c>
      <c r="E26" s="128">
        <v>732</v>
      </c>
      <c r="F26" s="128">
        <v>1452</v>
      </c>
      <c r="G26" s="129">
        <v>2892</v>
      </c>
      <c r="H26" s="129">
        <v>3612</v>
      </c>
      <c r="I26" s="128">
        <v>3612</v>
      </c>
      <c r="J26" s="128">
        <v>4332</v>
      </c>
      <c r="K26" s="128">
        <v>5052</v>
      </c>
      <c r="L26" s="129">
        <v>6492</v>
      </c>
      <c r="M26" s="129">
        <v>7212</v>
      </c>
      <c r="N26" s="128">
        <v>7212</v>
      </c>
      <c r="O26" s="128">
        <v>7932</v>
      </c>
      <c r="P26" s="129">
        <v>9372</v>
      </c>
      <c r="Q26" s="130">
        <v>10000</v>
      </c>
      <c r="R26" s="117"/>
      <c r="S26" s="117"/>
    </row>
    <row r="27" spans="2:19" ht="21.75" customHeight="1" x14ac:dyDescent="0.25">
      <c r="B27" s="121">
        <v>24</v>
      </c>
      <c r="C27" s="127">
        <v>12</v>
      </c>
      <c r="D27" s="128">
        <v>12</v>
      </c>
      <c r="E27" s="128">
        <v>732</v>
      </c>
      <c r="F27" s="129">
        <v>2172</v>
      </c>
      <c r="G27" s="129">
        <v>2892</v>
      </c>
      <c r="H27" s="129">
        <v>3612</v>
      </c>
      <c r="I27" s="128">
        <v>3612</v>
      </c>
      <c r="J27" s="128">
        <v>4332</v>
      </c>
      <c r="K27" s="129">
        <v>5772</v>
      </c>
      <c r="L27" s="129">
        <v>6492</v>
      </c>
      <c r="M27" s="129">
        <v>7212</v>
      </c>
      <c r="N27" s="128">
        <v>7212</v>
      </c>
      <c r="O27" s="128">
        <v>7932</v>
      </c>
      <c r="P27" s="129">
        <v>9372</v>
      </c>
      <c r="Q27" s="130">
        <v>10000</v>
      </c>
      <c r="R27" s="117"/>
      <c r="S27" s="117"/>
    </row>
    <row r="28" spans="2:19" ht="21.75" customHeight="1" x14ac:dyDescent="0.25">
      <c r="B28" s="121">
        <v>25</v>
      </c>
      <c r="C28" s="127">
        <v>12</v>
      </c>
      <c r="D28" s="128">
        <v>12</v>
      </c>
      <c r="E28" s="129">
        <v>1452</v>
      </c>
      <c r="F28" s="129">
        <v>2172</v>
      </c>
      <c r="G28" s="129">
        <v>2892</v>
      </c>
      <c r="H28" s="129">
        <v>3612</v>
      </c>
      <c r="I28" s="128">
        <v>3612</v>
      </c>
      <c r="J28" s="128">
        <v>4332</v>
      </c>
      <c r="K28" s="129">
        <v>5772</v>
      </c>
      <c r="L28" s="129">
        <v>6492</v>
      </c>
      <c r="M28" s="129">
        <v>7212</v>
      </c>
      <c r="N28" s="128">
        <v>7212</v>
      </c>
      <c r="O28" s="128">
        <v>7932</v>
      </c>
      <c r="P28" s="129">
        <v>9372</v>
      </c>
      <c r="Q28" s="130">
        <v>10000</v>
      </c>
      <c r="R28" s="117"/>
      <c r="S28" s="117"/>
    </row>
    <row r="29" spans="2:19" ht="21.75" customHeight="1" x14ac:dyDescent="0.25">
      <c r="B29" s="121">
        <v>26</v>
      </c>
      <c r="C29" s="127">
        <v>12</v>
      </c>
      <c r="D29" s="129">
        <v>732</v>
      </c>
      <c r="E29" s="129">
        <v>1452</v>
      </c>
      <c r="F29" s="129">
        <v>2172</v>
      </c>
      <c r="G29" s="129">
        <v>2892</v>
      </c>
      <c r="H29" s="129">
        <v>3612</v>
      </c>
      <c r="I29" s="129">
        <v>4332</v>
      </c>
      <c r="J29" s="129">
        <v>5052</v>
      </c>
      <c r="K29" s="129">
        <v>5772</v>
      </c>
      <c r="L29" s="129">
        <v>6492</v>
      </c>
      <c r="M29" s="129">
        <v>7212</v>
      </c>
      <c r="N29" s="129">
        <v>7932</v>
      </c>
      <c r="O29" s="129">
        <v>8652</v>
      </c>
      <c r="P29" s="129">
        <v>9372</v>
      </c>
      <c r="Q29" s="130">
        <v>10000</v>
      </c>
      <c r="R29" s="117"/>
      <c r="S29" s="117"/>
    </row>
    <row r="30" spans="2:19" ht="21.75" customHeight="1" x14ac:dyDescent="0.25">
      <c r="B30" s="121">
        <v>27</v>
      </c>
      <c r="C30" s="127">
        <v>12</v>
      </c>
      <c r="D30" s="129">
        <v>732</v>
      </c>
      <c r="E30" s="129">
        <v>1452</v>
      </c>
      <c r="F30" s="129">
        <v>2172</v>
      </c>
      <c r="G30" s="129">
        <v>2892</v>
      </c>
      <c r="H30" s="129">
        <v>3612</v>
      </c>
      <c r="I30" s="129">
        <v>4332</v>
      </c>
      <c r="J30" s="129">
        <v>5052</v>
      </c>
      <c r="K30" s="129">
        <v>5772</v>
      </c>
      <c r="L30" s="129">
        <v>6492</v>
      </c>
      <c r="M30" s="129">
        <v>7212</v>
      </c>
      <c r="N30" s="129">
        <v>7932</v>
      </c>
      <c r="O30" s="129">
        <v>8652</v>
      </c>
      <c r="P30" s="129">
        <v>9372</v>
      </c>
      <c r="Q30" s="130">
        <v>10000</v>
      </c>
      <c r="R30" s="117"/>
      <c r="S30" s="117"/>
    </row>
    <row r="31" spans="2:19" ht="21.75" customHeight="1" x14ac:dyDescent="0.25">
      <c r="B31" s="121">
        <v>28</v>
      </c>
      <c r="C31" s="127">
        <v>12</v>
      </c>
      <c r="D31" s="129">
        <v>732</v>
      </c>
      <c r="E31" s="129">
        <v>1452</v>
      </c>
      <c r="F31" s="129">
        <v>2172</v>
      </c>
      <c r="G31" s="129">
        <v>2892</v>
      </c>
      <c r="H31" s="129">
        <v>3612</v>
      </c>
      <c r="I31" s="129">
        <v>4332</v>
      </c>
      <c r="J31" s="129">
        <v>5052</v>
      </c>
      <c r="K31" s="129">
        <v>5772</v>
      </c>
      <c r="L31" s="129">
        <v>6492</v>
      </c>
      <c r="M31" s="129">
        <v>7212</v>
      </c>
      <c r="N31" s="129">
        <v>7932</v>
      </c>
      <c r="O31" s="129">
        <v>8652</v>
      </c>
      <c r="P31" s="129">
        <v>9372</v>
      </c>
      <c r="Q31" s="130">
        <v>10000</v>
      </c>
      <c r="R31" s="117"/>
      <c r="S31" s="117"/>
    </row>
    <row r="32" spans="2:19" ht="21.75" customHeight="1" x14ac:dyDescent="0.25">
      <c r="B32" s="121">
        <v>29</v>
      </c>
      <c r="C32" s="127">
        <v>12</v>
      </c>
      <c r="D32" s="129">
        <v>732</v>
      </c>
      <c r="E32" s="129">
        <v>1452</v>
      </c>
      <c r="F32" s="129">
        <v>2172</v>
      </c>
      <c r="G32" s="128">
        <v>2172</v>
      </c>
      <c r="H32" s="128">
        <v>2892</v>
      </c>
      <c r="I32" s="129">
        <v>4332</v>
      </c>
      <c r="J32" s="129">
        <v>5052</v>
      </c>
      <c r="K32" s="129">
        <v>5772</v>
      </c>
      <c r="L32" s="128">
        <v>5772</v>
      </c>
      <c r="M32" s="128">
        <v>6492</v>
      </c>
      <c r="N32" s="129">
        <v>7932</v>
      </c>
      <c r="O32" s="129">
        <v>8652</v>
      </c>
      <c r="P32" s="129">
        <v>9372</v>
      </c>
      <c r="Q32" s="131">
        <v>9372</v>
      </c>
      <c r="R32" s="117"/>
      <c r="S32" s="117"/>
    </row>
    <row r="33" spans="2:19" ht="21.75" customHeight="1" x14ac:dyDescent="0.25">
      <c r="B33" s="121">
        <v>30</v>
      </c>
      <c r="C33" s="127">
        <v>12</v>
      </c>
      <c r="D33" s="129">
        <v>732</v>
      </c>
      <c r="E33" s="129">
        <v>1452</v>
      </c>
      <c r="F33" s="128">
        <v>1452</v>
      </c>
      <c r="G33" s="128">
        <v>2172</v>
      </c>
      <c r="H33" s="128">
        <v>2892</v>
      </c>
      <c r="I33" s="129">
        <v>4332</v>
      </c>
      <c r="J33" s="129">
        <v>5052</v>
      </c>
      <c r="K33" s="128">
        <v>5052</v>
      </c>
      <c r="L33" s="128">
        <v>5772</v>
      </c>
      <c r="M33" s="128">
        <v>6492</v>
      </c>
      <c r="N33" s="129">
        <v>7932</v>
      </c>
      <c r="O33" s="129">
        <v>8652</v>
      </c>
      <c r="P33" s="129">
        <v>9372</v>
      </c>
      <c r="Q33" s="131">
        <v>9372</v>
      </c>
      <c r="R33" s="117"/>
      <c r="S33" s="117"/>
    </row>
    <row r="34" spans="2:19" ht="21.75" customHeight="1" x14ac:dyDescent="0.25">
      <c r="B34" s="121">
        <v>31</v>
      </c>
      <c r="C34" s="127">
        <v>12</v>
      </c>
      <c r="D34" s="129">
        <v>732</v>
      </c>
      <c r="E34" s="128">
        <v>732</v>
      </c>
      <c r="F34" s="128">
        <v>1452</v>
      </c>
      <c r="G34" s="128">
        <v>2172</v>
      </c>
      <c r="H34" s="128">
        <v>2892</v>
      </c>
      <c r="I34" s="129">
        <v>4332</v>
      </c>
      <c r="J34" s="129">
        <v>5052</v>
      </c>
      <c r="K34" s="128">
        <v>5052</v>
      </c>
      <c r="L34" s="128">
        <v>5772</v>
      </c>
      <c r="M34" s="128">
        <v>6492</v>
      </c>
      <c r="N34" s="129">
        <v>7932</v>
      </c>
      <c r="O34" s="129">
        <v>8652</v>
      </c>
      <c r="P34" s="129">
        <v>9372</v>
      </c>
      <c r="Q34" s="131">
        <v>9372</v>
      </c>
      <c r="R34" s="117"/>
      <c r="S34" s="117"/>
    </row>
    <row r="35" spans="2:19" ht="21.75" customHeight="1" x14ac:dyDescent="0.25">
      <c r="B35" s="121">
        <v>32</v>
      </c>
      <c r="C35" s="127">
        <v>12</v>
      </c>
      <c r="D35" s="129">
        <v>732</v>
      </c>
      <c r="E35" s="129">
        <v>1452</v>
      </c>
      <c r="F35" s="129">
        <v>2172</v>
      </c>
      <c r="G35" s="129">
        <v>2892</v>
      </c>
      <c r="H35" s="129">
        <v>3612</v>
      </c>
      <c r="I35" s="129">
        <v>4332</v>
      </c>
      <c r="J35" s="129">
        <v>5052</v>
      </c>
      <c r="K35" s="129">
        <v>5772</v>
      </c>
      <c r="L35" s="129">
        <v>6492</v>
      </c>
      <c r="M35" s="129">
        <v>7212</v>
      </c>
      <c r="N35" s="129">
        <v>7932</v>
      </c>
      <c r="O35" s="129">
        <v>8652</v>
      </c>
      <c r="P35" s="129">
        <v>9372</v>
      </c>
      <c r="Q35" s="130">
        <v>10000</v>
      </c>
      <c r="R35" s="117"/>
      <c r="S35" s="117"/>
    </row>
    <row r="36" spans="2:19" ht="21.75" customHeight="1" x14ac:dyDescent="0.25">
      <c r="B36" s="121">
        <v>33</v>
      </c>
      <c r="C36" s="127">
        <v>12</v>
      </c>
      <c r="D36" s="128">
        <v>12</v>
      </c>
      <c r="E36" s="128">
        <v>732</v>
      </c>
      <c r="F36" s="128">
        <v>1452</v>
      </c>
      <c r="G36" s="128">
        <v>2172</v>
      </c>
      <c r="H36" s="128">
        <v>2892</v>
      </c>
      <c r="I36" s="128">
        <v>3612</v>
      </c>
      <c r="J36" s="128">
        <v>4332</v>
      </c>
      <c r="K36" s="128">
        <v>5052</v>
      </c>
      <c r="L36" s="128">
        <v>5772</v>
      </c>
      <c r="M36" s="128">
        <v>6492</v>
      </c>
      <c r="N36" s="128">
        <v>7212</v>
      </c>
      <c r="O36" s="128">
        <v>7932</v>
      </c>
      <c r="P36" s="129">
        <v>9372</v>
      </c>
      <c r="Q36" s="130">
        <v>10000</v>
      </c>
      <c r="R36" s="117"/>
      <c r="S36" s="117"/>
    </row>
    <row r="37" spans="2:19" ht="21.75" customHeight="1" x14ac:dyDescent="0.25">
      <c r="B37" s="121">
        <v>34</v>
      </c>
      <c r="C37" s="127">
        <v>12</v>
      </c>
      <c r="D37" s="128">
        <v>12</v>
      </c>
      <c r="E37" s="128">
        <v>732</v>
      </c>
      <c r="F37" s="128">
        <v>1452</v>
      </c>
      <c r="G37" s="128">
        <v>2172</v>
      </c>
      <c r="H37" s="128">
        <v>2892</v>
      </c>
      <c r="I37" s="128">
        <v>3612</v>
      </c>
      <c r="J37" s="128">
        <v>4332</v>
      </c>
      <c r="K37" s="128">
        <v>5052</v>
      </c>
      <c r="L37" s="128">
        <v>5772</v>
      </c>
      <c r="M37" s="128">
        <v>6492</v>
      </c>
      <c r="N37" s="128">
        <v>7212</v>
      </c>
      <c r="O37" s="128">
        <v>7932</v>
      </c>
      <c r="P37" s="129">
        <v>9372</v>
      </c>
      <c r="Q37" s="130">
        <v>10000</v>
      </c>
      <c r="R37" s="117"/>
      <c r="S37" s="117"/>
    </row>
    <row r="38" spans="2:19" ht="21.75" customHeight="1" x14ac:dyDescent="0.25">
      <c r="B38" s="121">
        <v>35</v>
      </c>
      <c r="C38" s="127">
        <v>12</v>
      </c>
      <c r="D38" s="128">
        <v>12</v>
      </c>
      <c r="E38" s="128">
        <v>732</v>
      </c>
      <c r="F38" s="128">
        <v>1452</v>
      </c>
      <c r="G38" s="128">
        <v>2172</v>
      </c>
      <c r="H38" s="128">
        <v>2892</v>
      </c>
      <c r="I38" s="128">
        <v>3612</v>
      </c>
      <c r="J38" s="128">
        <v>4332</v>
      </c>
      <c r="K38" s="128">
        <v>5052</v>
      </c>
      <c r="L38" s="128">
        <v>5772</v>
      </c>
      <c r="M38" s="129">
        <v>7212</v>
      </c>
      <c r="N38" s="128">
        <v>7212</v>
      </c>
      <c r="O38" s="128">
        <v>7932</v>
      </c>
      <c r="P38" s="129">
        <v>9372</v>
      </c>
      <c r="Q38" s="130">
        <v>10000</v>
      </c>
      <c r="R38" s="117"/>
      <c r="S38" s="117"/>
    </row>
    <row r="39" spans="2:19" ht="21.75" customHeight="1" x14ac:dyDescent="0.25">
      <c r="B39" s="121">
        <v>36</v>
      </c>
      <c r="C39" s="127">
        <v>12</v>
      </c>
      <c r="D39" s="128">
        <v>12</v>
      </c>
      <c r="E39" s="128">
        <v>732</v>
      </c>
      <c r="F39" s="128">
        <v>1452</v>
      </c>
      <c r="G39" s="128">
        <v>2172</v>
      </c>
      <c r="H39" s="128">
        <v>2892</v>
      </c>
      <c r="I39" s="128">
        <v>3612</v>
      </c>
      <c r="J39" s="128">
        <v>4332</v>
      </c>
      <c r="K39" s="128">
        <v>5052</v>
      </c>
      <c r="L39" s="128">
        <v>5772</v>
      </c>
      <c r="M39" s="128">
        <v>6492</v>
      </c>
      <c r="N39" s="128">
        <v>7212</v>
      </c>
      <c r="O39" s="128">
        <v>7932</v>
      </c>
      <c r="P39" s="129">
        <v>9372</v>
      </c>
      <c r="Q39" s="130">
        <v>10000</v>
      </c>
      <c r="R39" s="117"/>
      <c r="S39" s="117"/>
    </row>
    <row r="40" spans="2:19" ht="21.75" customHeight="1" x14ac:dyDescent="0.25">
      <c r="B40" s="121">
        <v>37</v>
      </c>
      <c r="C40" s="127">
        <v>12</v>
      </c>
      <c r="D40" s="128">
        <v>12</v>
      </c>
      <c r="E40" s="128">
        <v>732</v>
      </c>
      <c r="F40" s="128">
        <v>1452</v>
      </c>
      <c r="G40" s="128">
        <v>2172</v>
      </c>
      <c r="H40" s="128">
        <v>2892</v>
      </c>
      <c r="I40" s="128">
        <v>3612</v>
      </c>
      <c r="J40" s="128">
        <v>4332</v>
      </c>
      <c r="K40" s="128">
        <v>5052</v>
      </c>
      <c r="L40" s="128">
        <v>5772</v>
      </c>
      <c r="M40" s="128">
        <v>6492</v>
      </c>
      <c r="N40" s="128">
        <v>7212</v>
      </c>
      <c r="O40" s="128">
        <v>7932</v>
      </c>
      <c r="P40" s="129">
        <v>9372</v>
      </c>
      <c r="Q40" s="131">
        <v>9372</v>
      </c>
      <c r="R40" s="117"/>
      <c r="S40" s="117"/>
    </row>
    <row r="41" spans="2:19" ht="21.75" customHeight="1" x14ac:dyDescent="0.25">
      <c r="B41" s="121">
        <v>38</v>
      </c>
      <c r="C41" s="127">
        <v>12</v>
      </c>
      <c r="D41" s="128">
        <v>12</v>
      </c>
      <c r="E41" s="128">
        <v>732</v>
      </c>
      <c r="F41" s="128">
        <v>1452</v>
      </c>
      <c r="G41" s="128">
        <v>2172</v>
      </c>
      <c r="H41" s="128">
        <v>2892</v>
      </c>
      <c r="I41" s="128">
        <v>3612</v>
      </c>
      <c r="J41" s="128">
        <v>4332</v>
      </c>
      <c r="K41" s="128">
        <v>5052</v>
      </c>
      <c r="L41" s="128">
        <v>5772</v>
      </c>
      <c r="M41" s="128">
        <v>6492</v>
      </c>
      <c r="N41" s="129">
        <v>7932</v>
      </c>
      <c r="O41" s="129">
        <v>8652</v>
      </c>
      <c r="P41" s="129">
        <v>9372</v>
      </c>
      <c r="Q41" s="131">
        <v>9372</v>
      </c>
      <c r="R41" s="117"/>
      <c r="S41" s="117"/>
    </row>
    <row r="42" spans="2:19" ht="21.75" customHeight="1" x14ac:dyDescent="0.25">
      <c r="B42" s="121">
        <v>39</v>
      </c>
      <c r="C42" s="127">
        <v>12</v>
      </c>
      <c r="D42" s="128">
        <v>12</v>
      </c>
      <c r="E42" s="128">
        <v>732</v>
      </c>
      <c r="F42" s="128">
        <v>1452</v>
      </c>
      <c r="G42" s="128">
        <v>2172</v>
      </c>
      <c r="H42" s="128">
        <v>2892</v>
      </c>
      <c r="I42" s="129">
        <v>4332</v>
      </c>
      <c r="J42" s="128">
        <v>4332</v>
      </c>
      <c r="K42" s="128">
        <v>5052</v>
      </c>
      <c r="L42" s="128">
        <v>5772</v>
      </c>
      <c r="M42" s="128">
        <v>6492</v>
      </c>
      <c r="N42" s="129">
        <v>7932</v>
      </c>
      <c r="O42" s="129">
        <v>8652</v>
      </c>
      <c r="P42" s="129">
        <v>9372</v>
      </c>
      <c r="Q42" s="131">
        <v>9372</v>
      </c>
      <c r="R42" s="117"/>
      <c r="S42" s="117"/>
    </row>
    <row r="43" spans="2:19" ht="21.75" customHeight="1" x14ac:dyDescent="0.25">
      <c r="B43" s="121">
        <v>40</v>
      </c>
      <c r="C43" s="127">
        <v>12</v>
      </c>
      <c r="D43" s="128">
        <v>12</v>
      </c>
      <c r="E43" s="128">
        <v>732</v>
      </c>
      <c r="F43" s="128">
        <v>1452</v>
      </c>
      <c r="G43" s="128">
        <v>2172</v>
      </c>
      <c r="H43" s="128">
        <v>2892</v>
      </c>
      <c r="I43" s="128">
        <v>3612</v>
      </c>
      <c r="J43" s="128">
        <v>4332</v>
      </c>
      <c r="K43" s="128">
        <v>5052</v>
      </c>
      <c r="L43" s="128">
        <v>5772</v>
      </c>
      <c r="M43" s="128">
        <v>6492</v>
      </c>
      <c r="N43" s="129">
        <v>7932</v>
      </c>
      <c r="O43" s="129">
        <v>8652</v>
      </c>
      <c r="P43" s="129">
        <v>9372</v>
      </c>
      <c r="Q43" s="131">
        <v>9372</v>
      </c>
      <c r="R43" s="117"/>
      <c r="S43" s="117"/>
    </row>
    <row r="44" spans="2:19" ht="21.75" customHeight="1" x14ac:dyDescent="0.25">
      <c r="B44" s="121">
        <v>41</v>
      </c>
      <c r="C44" s="127">
        <v>12</v>
      </c>
      <c r="D44" s="128">
        <v>12</v>
      </c>
      <c r="E44" s="128">
        <v>732</v>
      </c>
      <c r="F44" s="128">
        <v>1452</v>
      </c>
      <c r="G44" s="128">
        <v>2172</v>
      </c>
      <c r="H44" s="128">
        <v>2892</v>
      </c>
      <c r="I44" s="128">
        <v>3612</v>
      </c>
      <c r="J44" s="128">
        <v>4332</v>
      </c>
      <c r="K44" s="128">
        <v>5052</v>
      </c>
      <c r="L44" s="128">
        <v>5772</v>
      </c>
      <c r="M44" s="128">
        <v>6492</v>
      </c>
      <c r="N44" s="129">
        <v>7932</v>
      </c>
      <c r="O44" s="129">
        <v>8652</v>
      </c>
      <c r="P44" s="129">
        <v>9372</v>
      </c>
      <c r="Q44" s="131">
        <v>9372</v>
      </c>
      <c r="R44" s="117"/>
      <c r="S44" s="117"/>
    </row>
    <row r="45" spans="2:19" ht="21.75" customHeight="1" x14ac:dyDescent="0.25">
      <c r="B45" s="121">
        <v>42</v>
      </c>
      <c r="C45" s="127">
        <v>12</v>
      </c>
      <c r="D45" s="128">
        <v>12</v>
      </c>
      <c r="E45" s="128">
        <v>732</v>
      </c>
      <c r="F45" s="128">
        <v>1452</v>
      </c>
      <c r="G45" s="128">
        <v>2172</v>
      </c>
      <c r="H45" s="128">
        <v>2892</v>
      </c>
      <c r="I45" s="128">
        <v>3612</v>
      </c>
      <c r="J45" s="128">
        <v>4332</v>
      </c>
      <c r="K45" s="128">
        <v>5052</v>
      </c>
      <c r="L45" s="128">
        <v>5772</v>
      </c>
      <c r="M45" s="128">
        <v>6492</v>
      </c>
      <c r="N45" s="128">
        <v>7212</v>
      </c>
      <c r="O45" s="129">
        <v>8652</v>
      </c>
      <c r="P45" s="129">
        <v>9372</v>
      </c>
      <c r="Q45" s="131">
        <v>9372</v>
      </c>
      <c r="R45" s="117"/>
      <c r="S45" s="117"/>
    </row>
    <row r="46" spans="2:19" ht="21.75" customHeight="1" thickBot="1" x14ac:dyDescent="0.3">
      <c r="B46" s="122">
        <v>43</v>
      </c>
      <c r="C46" s="134">
        <v>12</v>
      </c>
      <c r="D46" s="135">
        <v>732</v>
      </c>
      <c r="E46" s="135">
        <v>1452</v>
      </c>
      <c r="F46" s="135">
        <v>2172</v>
      </c>
      <c r="G46" s="135">
        <v>2892</v>
      </c>
      <c r="H46" s="135">
        <v>3612</v>
      </c>
      <c r="I46" s="135">
        <v>4332</v>
      </c>
      <c r="J46" s="135">
        <v>5052</v>
      </c>
      <c r="K46" s="135">
        <v>5772</v>
      </c>
      <c r="L46" s="135">
        <v>6492</v>
      </c>
      <c r="M46" s="135">
        <v>7212</v>
      </c>
      <c r="N46" s="135">
        <v>7932</v>
      </c>
      <c r="O46" s="135">
        <v>8652</v>
      </c>
      <c r="P46" s="135">
        <v>9372</v>
      </c>
      <c r="Q46" s="136">
        <v>10000</v>
      </c>
      <c r="R46" s="117"/>
      <c r="S46" s="117"/>
    </row>
    <row r="49" spans="2:17" ht="15.75" thickBot="1" x14ac:dyDescent="0.3"/>
    <row r="50" spans="2:17" s="2" customFormat="1" ht="48" customHeight="1" thickBot="1" x14ac:dyDescent="0.3">
      <c r="C50" s="141" t="s">
        <v>130</v>
      </c>
      <c r="D50" s="142" t="s">
        <v>131</v>
      </c>
      <c r="E50" s="142" t="s">
        <v>132</v>
      </c>
      <c r="F50" s="142" t="s">
        <v>133</v>
      </c>
      <c r="G50" s="142" t="s">
        <v>134</v>
      </c>
      <c r="H50" s="142" t="s">
        <v>135</v>
      </c>
      <c r="I50" s="142" t="s">
        <v>136</v>
      </c>
      <c r="J50" s="142" t="s">
        <v>137</v>
      </c>
      <c r="K50" s="142" t="s">
        <v>138</v>
      </c>
      <c r="L50" s="142" t="s">
        <v>139</v>
      </c>
      <c r="M50" s="142" t="s">
        <v>140</v>
      </c>
      <c r="N50" s="142" t="s">
        <v>141</v>
      </c>
      <c r="O50" s="142" t="s">
        <v>142</v>
      </c>
      <c r="P50" s="142" t="s">
        <v>144</v>
      </c>
      <c r="Q50" s="143" t="s">
        <v>143</v>
      </c>
    </row>
    <row r="51" spans="2:17" ht="21.75" customHeight="1" x14ac:dyDescent="0.25">
      <c r="B51" s="120">
        <v>0</v>
      </c>
      <c r="C51" s="137">
        <v>12</v>
      </c>
      <c r="D51" s="138">
        <v>0</v>
      </c>
      <c r="E51" s="138">
        <v>720</v>
      </c>
      <c r="F51" s="138">
        <v>720</v>
      </c>
      <c r="G51" s="138">
        <v>720</v>
      </c>
      <c r="H51" s="138">
        <v>720</v>
      </c>
      <c r="I51" s="138">
        <v>720</v>
      </c>
      <c r="J51" s="138">
        <v>720</v>
      </c>
      <c r="K51" s="138">
        <v>720</v>
      </c>
      <c r="L51" s="138">
        <v>720</v>
      </c>
      <c r="M51" s="139">
        <v>1440</v>
      </c>
      <c r="N51" s="138">
        <v>0</v>
      </c>
      <c r="O51" s="138">
        <v>720</v>
      </c>
      <c r="P51" s="139">
        <v>1440</v>
      </c>
      <c r="Q51" s="140">
        <v>628</v>
      </c>
    </row>
    <row r="52" spans="2:17" ht="21.75" customHeight="1" x14ac:dyDescent="0.25">
      <c r="B52" s="121">
        <v>1</v>
      </c>
      <c r="C52" s="127">
        <v>12</v>
      </c>
      <c r="D52" s="128">
        <v>0</v>
      </c>
      <c r="E52" s="128">
        <v>720</v>
      </c>
      <c r="F52" s="128">
        <v>720</v>
      </c>
      <c r="G52" s="128">
        <v>720</v>
      </c>
      <c r="H52" s="129">
        <v>1440</v>
      </c>
      <c r="I52" s="128">
        <v>0</v>
      </c>
      <c r="J52" s="128">
        <v>720</v>
      </c>
      <c r="K52" s="128">
        <v>720</v>
      </c>
      <c r="L52" s="129">
        <v>1440</v>
      </c>
      <c r="M52" s="129">
        <v>720</v>
      </c>
      <c r="N52" s="128">
        <v>0</v>
      </c>
      <c r="O52" s="128">
        <v>720</v>
      </c>
      <c r="P52" s="129">
        <v>1440</v>
      </c>
      <c r="Q52" s="130">
        <v>628</v>
      </c>
    </row>
    <row r="53" spans="2:17" ht="21.75" customHeight="1" x14ac:dyDescent="0.25">
      <c r="B53" s="121">
        <v>2</v>
      </c>
      <c r="C53" s="127">
        <v>12</v>
      </c>
      <c r="D53" s="128">
        <v>0</v>
      </c>
      <c r="E53" s="128">
        <v>720</v>
      </c>
      <c r="F53" s="129">
        <v>1440</v>
      </c>
      <c r="G53" s="129">
        <v>720</v>
      </c>
      <c r="H53" s="129">
        <v>720</v>
      </c>
      <c r="I53" s="128">
        <v>0</v>
      </c>
      <c r="J53" s="128">
        <v>720</v>
      </c>
      <c r="K53" s="129">
        <v>1440</v>
      </c>
      <c r="L53" s="129">
        <v>720</v>
      </c>
      <c r="M53" s="129">
        <v>720</v>
      </c>
      <c r="N53" s="128">
        <v>0</v>
      </c>
      <c r="O53" s="128">
        <v>720</v>
      </c>
      <c r="P53" s="129">
        <v>1440</v>
      </c>
      <c r="Q53" s="130">
        <v>628</v>
      </c>
    </row>
    <row r="54" spans="2:17" ht="21.75" customHeight="1" x14ac:dyDescent="0.25">
      <c r="B54" s="121">
        <v>3</v>
      </c>
      <c r="C54" s="127">
        <v>12</v>
      </c>
      <c r="D54" s="128">
        <v>0</v>
      </c>
      <c r="E54" s="129">
        <v>1440</v>
      </c>
      <c r="F54" s="129">
        <v>720</v>
      </c>
      <c r="G54" s="129">
        <v>720</v>
      </c>
      <c r="H54" s="129">
        <v>720</v>
      </c>
      <c r="I54" s="128">
        <v>0</v>
      </c>
      <c r="J54" s="128">
        <v>720</v>
      </c>
      <c r="K54" s="129">
        <v>1440</v>
      </c>
      <c r="L54" s="129">
        <v>720</v>
      </c>
      <c r="M54" s="129">
        <v>720</v>
      </c>
      <c r="N54" s="128">
        <v>0</v>
      </c>
      <c r="O54" s="128">
        <v>720</v>
      </c>
      <c r="P54" s="129">
        <v>1440</v>
      </c>
      <c r="Q54" s="130">
        <v>628</v>
      </c>
    </row>
    <row r="55" spans="2:17" ht="21.75" customHeight="1" x14ac:dyDescent="0.25">
      <c r="B55" s="121">
        <v>4</v>
      </c>
      <c r="C55" s="127">
        <v>12</v>
      </c>
      <c r="D55" s="129">
        <v>720</v>
      </c>
      <c r="E55" s="129">
        <v>720</v>
      </c>
      <c r="F55" s="129">
        <v>720</v>
      </c>
      <c r="G55" s="129">
        <v>720</v>
      </c>
      <c r="H55" s="129">
        <v>720</v>
      </c>
      <c r="I55" s="129">
        <v>720</v>
      </c>
      <c r="J55" s="129">
        <v>720</v>
      </c>
      <c r="K55" s="129">
        <v>720</v>
      </c>
      <c r="L55" s="129">
        <v>720</v>
      </c>
      <c r="M55" s="129">
        <v>720</v>
      </c>
      <c r="N55" s="129">
        <v>720</v>
      </c>
      <c r="O55" s="129">
        <v>720</v>
      </c>
      <c r="P55" s="129">
        <v>720</v>
      </c>
      <c r="Q55" s="130">
        <v>628</v>
      </c>
    </row>
    <row r="56" spans="2:17" ht="21.75" customHeight="1" x14ac:dyDescent="0.25">
      <c r="B56" s="121">
        <v>5</v>
      </c>
      <c r="C56" s="127">
        <v>12</v>
      </c>
      <c r="D56" s="129">
        <v>720</v>
      </c>
      <c r="E56" s="129">
        <v>720</v>
      </c>
      <c r="F56" s="129">
        <v>720</v>
      </c>
      <c r="G56" s="129">
        <v>720</v>
      </c>
      <c r="H56" s="129">
        <v>720</v>
      </c>
      <c r="I56" s="129">
        <v>720</v>
      </c>
      <c r="J56" s="129">
        <v>720</v>
      </c>
      <c r="K56" s="129">
        <v>720</v>
      </c>
      <c r="L56" s="129">
        <v>720</v>
      </c>
      <c r="M56" s="129">
        <v>720</v>
      </c>
      <c r="N56" s="129">
        <v>720</v>
      </c>
      <c r="O56" s="129">
        <v>720</v>
      </c>
      <c r="P56" s="129">
        <v>720</v>
      </c>
      <c r="Q56" s="130">
        <v>628</v>
      </c>
    </row>
    <row r="57" spans="2:17" ht="21.75" customHeight="1" x14ac:dyDescent="0.25">
      <c r="B57" s="121">
        <v>6</v>
      </c>
      <c r="C57" s="127">
        <v>12</v>
      </c>
      <c r="D57" s="129">
        <v>720</v>
      </c>
      <c r="E57" s="129">
        <v>720</v>
      </c>
      <c r="F57" s="129">
        <v>720</v>
      </c>
      <c r="G57" s="129">
        <v>720</v>
      </c>
      <c r="H57" s="129">
        <v>720</v>
      </c>
      <c r="I57" s="129">
        <v>720</v>
      </c>
      <c r="J57" s="129">
        <v>720</v>
      </c>
      <c r="K57" s="129">
        <v>720</v>
      </c>
      <c r="L57" s="129">
        <v>720</v>
      </c>
      <c r="M57" s="128">
        <v>0</v>
      </c>
      <c r="N57" s="129">
        <v>1440</v>
      </c>
      <c r="O57" s="129">
        <v>720</v>
      </c>
      <c r="P57" s="129">
        <v>720</v>
      </c>
      <c r="Q57" s="131">
        <v>0</v>
      </c>
    </row>
    <row r="58" spans="2:17" ht="21.75" customHeight="1" x14ac:dyDescent="0.25">
      <c r="B58" s="121">
        <v>7</v>
      </c>
      <c r="C58" s="127">
        <v>12</v>
      </c>
      <c r="D58" s="129">
        <v>720</v>
      </c>
      <c r="E58" s="129">
        <v>720</v>
      </c>
      <c r="F58" s="129">
        <v>720</v>
      </c>
      <c r="G58" s="129">
        <v>720</v>
      </c>
      <c r="H58" s="128">
        <v>0</v>
      </c>
      <c r="I58" s="129">
        <v>1440</v>
      </c>
      <c r="J58" s="129">
        <v>720</v>
      </c>
      <c r="K58" s="129">
        <v>720</v>
      </c>
      <c r="L58" s="128">
        <v>0</v>
      </c>
      <c r="M58" s="128">
        <v>720</v>
      </c>
      <c r="N58" s="129">
        <v>1440</v>
      </c>
      <c r="O58" s="129">
        <v>720</v>
      </c>
      <c r="P58" s="129">
        <v>720</v>
      </c>
      <c r="Q58" s="131">
        <v>0</v>
      </c>
    </row>
    <row r="59" spans="2:17" ht="21.75" customHeight="1" x14ac:dyDescent="0.25">
      <c r="B59" s="121">
        <v>8</v>
      </c>
      <c r="C59" s="127">
        <v>12</v>
      </c>
      <c r="D59" s="129">
        <v>720</v>
      </c>
      <c r="E59" s="129">
        <v>720</v>
      </c>
      <c r="F59" s="128">
        <v>0</v>
      </c>
      <c r="G59" s="128">
        <v>720</v>
      </c>
      <c r="H59" s="128">
        <v>720</v>
      </c>
      <c r="I59" s="129">
        <v>1440</v>
      </c>
      <c r="J59" s="129">
        <v>720</v>
      </c>
      <c r="K59" s="129">
        <v>720</v>
      </c>
      <c r="L59" s="128">
        <v>0</v>
      </c>
      <c r="M59" s="128">
        <v>720</v>
      </c>
      <c r="N59" s="129">
        <v>1440</v>
      </c>
      <c r="O59" s="129">
        <v>720</v>
      </c>
      <c r="P59" s="129">
        <v>720</v>
      </c>
      <c r="Q59" s="131">
        <v>0</v>
      </c>
    </row>
    <row r="60" spans="2:17" ht="21.75" customHeight="1" x14ac:dyDescent="0.25">
      <c r="B60" s="121">
        <v>9</v>
      </c>
      <c r="C60" s="127">
        <v>12</v>
      </c>
      <c r="D60" s="128">
        <v>0</v>
      </c>
      <c r="E60" s="128">
        <v>720</v>
      </c>
      <c r="F60" s="128">
        <v>720</v>
      </c>
      <c r="G60" s="128">
        <v>720</v>
      </c>
      <c r="H60" s="128">
        <v>720</v>
      </c>
      <c r="I60" s="129">
        <v>1440</v>
      </c>
      <c r="J60" s="129">
        <v>720</v>
      </c>
      <c r="K60" s="128">
        <v>0</v>
      </c>
      <c r="L60" s="128">
        <v>720</v>
      </c>
      <c r="M60" s="128">
        <v>720</v>
      </c>
      <c r="N60" s="129">
        <v>1440</v>
      </c>
      <c r="O60" s="129">
        <v>720</v>
      </c>
      <c r="P60" s="128">
        <v>0</v>
      </c>
      <c r="Q60" s="131">
        <v>720</v>
      </c>
    </row>
    <row r="61" spans="2:17" ht="21.75" customHeight="1" x14ac:dyDescent="0.25">
      <c r="B61" s="121">
        <v>10</v>
      </c>
      <c r="C61" s="127">
        <v>12</v>
      </c>
      <c r="D61" s="129">
        <v>720</v>
      </c>
      <c r="E61" s="129">
        <v>720</v>
      </c>
      <c r="F61" s="129">
        <v>720</v>
      </c>
      <c r="G61" s="129">
        <v>720</v>
      </c>
      <c r="H61" s="129">
        <v>720</v>
      </c>
      <c r="I61" s="129">
        <v>720</v>
      </c>
      <c r="J61" s="129">
        <v>720</v>
      </c>
      <c r="K61" s="129">
        <v>720</v>
      </c>
      <c r="L61" s="129">
        <v>720</v>
      </c>
      <c r="M61" s="129">
        <v>720</v>
      </c>
      <c r="N61" s="129">
        <v>720</v>
      </c>
      <c r="O61" s="129">
        <v>720</v>
      </c>
      <c r="P61" s="129">
        <v>720</v>
      </c>
      <c r="Q61" s="130">
        <v>628</v>
      </c>
    </row>
    <row r="62" spans="2:17" ht="21.75" customHeight="1" x14ac:dyDescent="0.25">
      <c r="B62" s="121">
        <v>11</v>
      </c>
      <c r="C62" s="127">
        <v>12</v>
      </c>
      <c r="D62" s="128">
        <v>0</v>
      </c>
      <c r="E62" s="128">
        <v>720</v>
      </c>
      <c r="F62" s="128">
        <v>720</v>
      </c>
      <c r="G62" s="128">
        <v>720</v>
      </c>
      <c r="H62" s="128">
        <v>720</v>
      </c>
      <c r="I62" s="128">
        <v>720</v>
      </c>
      <c r="J62" s="128">
        <v>720</v>
      </c>
      <c r="K62" s="128">
        <v>720</v>
      </c>
      <c r="L62" s="128">
        <v>720</v>
      </c>
      <c r="M62" s="128">
        <v>720</v>
      </c>
      <c r="N62" s="128">
        <v>720</v>
      </c>
      <c r="O62" s="128">
        <v>720</v>
      </c>
      <c r="P62" s="128">
        <v>720</v>
      </c>
      <c r="Q62" s="130">
        <v>1348</v>
      </c>
    </row>
    <row r="63" spans="2:17" ht="21.75" customHeight="1" x14ac:dyDescent="0.25">
      <c r="B63" s="121">
        <v>12</v>
      </c>
      <c r="C63" s="127">
        <v>12</v>
      </c>
      <c r="D63" s="128">
        <v>0</v>
      </c>
      <c r="E63" s="128">
        <v>720</v>
      </c>
      <c r="F63" s="128">
        <v>720</v>
      </c>
      <c r="G63" s="128">
        <v>720</v>
      </c>
      <c r="H63" s="128">
        <v>720</v>
      </c>
      <c r="I63" s="128">
        <v>720</v>
      </c>
      <c r="J63" s="128">
        <v>720</v>
      </c>
      <c r="K63" s="128">
        <v>720</v>
      </c>
      <c r="L63" s="128">
        <v>720</v>
      </c>
      <c r="M63" s="128">
        <v>720</v>
      </c>
      <c r="N63" s="128">
        <v>720</v>
      </c>
      <c r="O63" s="128">
        <v>720</v>
      </c>
      <c r="P63" s="128">
        <v>720</v>
      </c>
      <c r="Q63" s="130">
        <v>1348</v>
      </c>
    </row>
    <row r="64" spans="2:17" ht="21.75" customHeight="1" x14ac:dyDescent="0.25">
      <c r="B64" s="121">
        <v>13</v>
      </c>
      <c r="C64" s="127">
        <v>12</v>
      </c>
      <c r="D64" s="128">
        <v>0</v>
      </c>
      <c r="E64" s="128">
        <v>720</v>
      </c>
      <c r="F64" s="128">
        <v>720</v>
      </c>
      <c r="G64" s="128">
        <v>720</v>
      </c>
      <c r="H64" s="128">
        <v>720</v>
      </c>
      <c r="I64" s="128">
        <v>720</v>
      </c>
      <c r="J64" s="128">
        <v>720</v>
      </c>
      <c r="K64" s="128">
        <v>720</v>
      </c>
      <c r="L64" s="128">
        <v>720</v>
      </c>
      <c r="M64" s="128">
        <v>720</v>
      </c>
      <c r="N64" s="128">
        <v>720</v>
      </c>
      <c r="O64" s="128">
        <v>720</v>
      </c>
      <c r="P64" s="129">
        <v>1440</v>
      </c>
      <c r="Q64" s="130">
        <v>628</v>
      </c>
    </row>
    <row r="65" spans="2:17" ht="21.75" customHeight="1" x14ac:dyDescent="0.25">
      <c r="B65" s="121">
        <v>14</v>
      </c>
      <c r="C65" s="127">
        <v>12</v>
      </c>
      <c r="D65" s="128">
        <v>0</v>
      </c>
      <c r="E65" s="128">
        <v>720</v>
      </c>
      <c r="F65" s="128">
        <v>720</v>
      </c>
      <c r="G65" s="128">
        <v>720</v>
      </c>
      <c r="H65" s="128">
        <v>720</v>
      </c>
      <c r="I65" s="128">
        <v>720</v>
      </c>
      <c r="J65" s="128">
        <v>720</v>
      </c>
      <c r="K65" s="128">
        <v>720</v>
      </c>
      <c r="L65" s="128">
        <v>720</v>
      </c>
      <c r="M65" s="128">
        <v>720</v>
      </c>
      <c r="N65" s="128">
        <v>720</v>
      </c>
      <c r="O65" s="128">
        <v>720</v>
      </c>
      <c r="P65" s="129">
        <v>1440</v>
      </c>
      <c r="Q65" s="130">
        <v>628</v>
      </c>
    </row>
    <row r="66" spans="2:17" ht="21.75" customHeight="1" x14ac:dyDescent="0.25">
      <c r="B66" s="121">
        <v>15</v>
      </c>
      <c r="C66" s="127">
        <v>12</v>
      </c>
      <c r="D66" s="128">
        <v>0</v>
      </c>
      <c r="E66" s="128">
        <v>720</v>
      </c>
      <c r="F66" s="128">
        <v>720</v>
      </c>
      <c r="G66" s="128">
        <v>720</v>
      </c>
      <c r="H66" s="128">
        <v>720</v>
      </c>
      <c r="I66" s="128">
        <v>720</v>
      </c>
      <c r="J66" s="128">
        <v>720</v>
      </c>
      <c r="K66" s="128">
        <v>720</v>
      </c>
      <c r="L66" s="128">
        <v>720</v>
      </c>
      <c r="M66" s="128">
        <v>720</v>
      </c>
      <c r="N66" s="128">
        <v>720</v>
      </c>
      <c r="O66" s="128">
        <v>720</v>
      </c>
      <c r="P66" s="129">
        <v>1440</v>
      </c>
      <c r="Q66" s="130">
        <v>628</v>
      </c>
    </row>
    <row r="67" spans="2:17" ht="21.75" customHeight="1" x14ac:dyDescent="0.25">
      <c r="B67" s="121">
        <v>16</v>
      </c>
      <c r="C67" s="127">
        <v>12</v>
      </c>
      <c r="D67" s="128">
        <v>0</v>
      </c>
      <c r="E67" s="128">
        <v>720</v>
      </c>
      <c r="F67" s="128">
        <v>720</v>
      </c>
      <c r="G67" s="128">
        <v>720</v>
      </c>
      <c r="H67" s="128">
        <v>720</v>
      </c>
      <c r="I67" s="128">
        <v>720</v>
      </c>
      <c r="J67" s="128">
        <v>720</v>
      </c>
      <c r="K67" s="128">
        <v>720</v>
      </c>
      <c r="L67" s="128">
        <v>720</v>
      </c>
      <c r="M67" s="128">
        <v>720</v>
      </c>
      <c r="N67" s="128">
        <v>720</v>
      </c>
      <c r="O67" s="129">
        <v>1440</v>
      </c>
      <c r="P67" s="129">
        <v>720</v>
      </c>
      <c r="Q67" s="131">
        <v>0</v>
      </c>
    </row>
    <row r="68" spans="2:17" ht="21.75" customHeight="1" x14ac:dyDescent="0.25">
      <c r="B68" s="121">
        <v>17</v>
      </c>
      <c r="C68" s="127">
        <v>12</v>
      </c>
      <c r="D68" s="128">
        <v>0</v>
      </c>
      <c r="E68" s="128">
        <v>720</v>
      </c>
      <c r="F68" s="128">
        <v>720</v>
      </c>
      <c r="G68" s="128">
        <v>720</v>
      </c>
      <c r="H68" s="128">
        <v>720</v>
      </c>
      <c r="I68" s="128">
        <v>720</v>
      </c>
      <c r="J68" s="128">
        <v>720</v>
      </c>
      <c r="K68" s="128">
        <v>720</v>
      </c>
      <c r="L68" s="128">
        <v>720</v>
      </c>
      <c r="M68" s="128">
        <v>720</v>
      </c>
      <c r="N68" s="129">
        <v>1440</v>
      </c>
      <c r="O68" s="129">
        <v>720</v>
      </c>
      <c r="P68" s="129">
        <v>720</v>
      </c>
      <c r="Q68" s="131">
        <v>0</v>
      </c>
    </row>
    <row r="69" spans="2:17" ht="21.75" customHeight="1" x14ac:dyDescent="0.25">
      <c r="B69" s="121">
        <v>18</v>
      </c>
      <c r="C69" s="127">
        <v>12</v>
      </c>
      <c r="D69" s="128">
        <v>0</v>
      </c>
      <c r="E69" s="128">
        <v>720</v>
      </c>
      <c r="F69" s="128">
        <v>720</v>
      </c>
      <c r="G69" s="128">
        <v>720</v>
      </c>
      <c r="H69" s="128">
        <v>720</v>
      </c>
      <c r="I69" s="128">
        <v>720</v>
      </c>
      <c r="J69" s="128">
        <v>720</v>
      </c>
      <c r="K69" s="128">
        <v>720</v>
      </c>
      <c r="L69" s="128">
        <v>720</v>
      </c>
      <c r="M69" s="128">
        <v>720</v>
      </c>
      <c r="N69" s="129">
        <v>1440</v>
      </c>
      <c r="O69" s="129">
        <v>720</v>
      </c>
      <c r="P69" s="129">
        <v>720</v>
      </c>
      <c r="Q69" s="131">
        <v>0</v>
      </c>
    </row>
    <row r="70" spans="2:17" ht="21.75" customHeight="1" x14ac:dyDescent="0.25">
      <c r="B70" s="121">
        <v>19</v>
      </c>
      <c r="C70" s="127">
        <v>12</v>
      </c>
      <c r="D70" s="128">
        <v>0</v>
      </c>
      <c r="E70" s="128">
        <v>720</v>
      </c>
      <c r="F70" s="128">
        <v>720</v>
      </c>
      <c r="G70" s="128">
        <v>720</v>
      </c>
      <c r="H70" s="128">
        <v>720</v>
      </c>
      <c r="I70" s="128">
        <v>720</v>
      </c>
      <c r="J70" s="128">
        <v>720</v>
      </c>
      <c r="K70" s="128">
        <v>720</v>
      </c>
      <c r="L70" s="128">
        <v>720</v>
      </c>
      <c r="M70" s="128">
        <v>720</v>
      </c>
      <c r="N70" s="129">
        <v>1440</v>
      </c>
      <c r="O70" s="129">
        <v>720</v>
      </c>
      <c r="P70" s="128">
        <v>0</v>
      </c>
      <c r="Q70" s="131">
        <v>720</v>
      </c>
    </row>
    <row r="71" spans="2:17" ht="21.75" customHeight="1" x14ac:dyDescent="0.25">
      <c r="B71" s="121">
        <v>20</v>
      </c>
      <c r="C71" s="127">
        <v>12</v>
      </c>
      <c r="D71" s="128">
        <v>0</v>
      </c>
      <c r="E71" s="128">
        <v>720</v>
      </c>
      <c r="F71" s="128">
        <v>720</v>
      </c>
      <c r="G71" s="128">
        <v>720</v>
      </c>
      <c r="H71" s="128">
        <v>720</v>
      </c>
      <c r="I71" s="128">
        <v>720</v>
      </c>
      <c r="J71" s="128">
        <v>720</v>
      </c>
      <c r="K71" s="128">
        <v>720</v>
      </c>
      <c r="L71" s="128">
        <v>720</v>
      </c>
      <c r="M71" s="128">
        <v>720</v>
      </c>
      <c r="N71" s="129">
        <v>1440</v>
      </c>
      <c r="O71" s="129">
        <v>720</v>
      </c>
      <c r="P71" s="128">
        <v>0</v>
      </c>
      <c r="Q71" s="131">
        <v>720</v>
      </c>
    </row>
    <row r="72" spans="2:17" ht="21.75" customHeight="1" x14ac:dyDescent="0.25">
      <c r="B72" s="121">
        <v>21</v>
      </c>
      <c r="C72" s="127">
        <v>12</v>
      </c>
      <c r="D72" s="128">
        <v>0</v>
      </c>
      <c r="E72" s="128">
        <v>720</v>
      </c>
      <c r="F72" s="128">
        <v>720</v>
      </c>
      <c r="G72" s="128">
        <v>720</v>
      </c>
      <c r="H72" s="128">
        <v>720</v>
      </c>
      <c r="I72" s="128">
        <v>720</v>
      </c>
      <c r="J72" s="128">
        <v>720</v>
      </c>
      <c r="K72" s="128">
        <v>720</v>
      </c>
      <c r="L72" s="128">
        <v>720</v>
      </c>
      <c r="M72" s="128">
        <v>720</v>
      </c>
      <c r="N72" s="129">
        <v>1440</v>
      </c>
      <c r="O72" s="129">
        <v>720</v>
      </c>
      <c r="P72" s="128">
        <v>0</v>
      </c>
      <c r="Q72" s="131">
        <v>720</v>
      </c>
    </row>
    <row r="73" spans="2:17" ht="21.75" customHeight="1" x14ac:dyDescent="0.25">
      <c r="B73" s="121">
        <v>22</v>
      </c>
      <c r="C73" s="127">
        <v>12</v>
      </c>
      <c r="D73" s="129">
        <v>720</v>
      </c>
      <c r="E73" s="129">
        <v>720</v>
      </c>
      <c r="F73" s="129">
        <v>720</v>
      </c>
      <c r="G73" s="129">
        <v>720</v>
      </c>
      <c r="H73" s="129">
        <v>720</v>
      </c>
      <c r="I73" s="129">
        <v>720</v>
      </c>
      <c r="J73" s="129">
        <v>720</v>
      </c>
      <c r="K73" s="129">
        <v>720</v>
      </c>
      <c r="L73" s="129">
        <v>720</v>
      </c>
      <c r="M73" s="129">
        <v>720</v>
      </c>
      <c r="N73" s="129">
        <v>720</v>
      </c>
      <c r="O73" s="129">
        <v>720</v>
      </c>
      <c r="P73" s="129">
        <v>720</v>
      </c>
      <c r="Q73" s="130">
        <v>628</v>
      </c>
    </row>
    <row r="74" spans="2:17" ht="21.75" customHeight="1" x14ac:dyDescent="0.25">
      <c r="B74" s="121">
        <v>23</v>
      </c>
      <c r="C74" s="127">
        <v>12</v>
      </c>
      <c r="D74" s="128">
        <v>0</v>
      </c>
      <c r="E74" s="128">
        <v>720</v>
      </c>
      <c r="F74" s="128">
        <v>720</v>
      </c>
      <c r="G74" s="129">
        <v>1440</v>
      </c>
      <c r="H74" s="129">
        <v>720</v>
      </c>
      <c r="I74" s="128">
        <v>0</v>
      </c>
      <c r="J74" s="128">
        <v>720</v>
      </c>
      <c r="K74" s="128">
        <v>720</v>
      </c>
      <c r="L74" s="129">
        <v>1440</v>
      </c>
      <c r="M74" s="129">
        <v>720</v>
      </c>
      <c r="N74" s="128">
        <v>0</v>
      </c>
      <c r="O74" s="128">
        <v>720</v>
      </c>
      <c r="P74" s="129">
        <v>1440</v>
      </c>
      <c r="Q74" s="130">
        <v>628</v>
      </c>
    </row>
    <row r="75" spans="2:17" ht="21.75" customHeight="1" x14ac:dyDescent="0.25">
      <c r="B75" s="121">
        <v>24</v>
      </c>
      <c r="C75" s="127">
        <v>12</v>
      </c>
      <c r="D75" s="128">
        <v>0</v>
      </c>
      <c r="E75" s="128">
        <v>720</v>
      </c>
      <c r="F75" s="129">
        <v>1440</v>
      </c>
      <c r="G75" s="129">
        <v>720</v>
      </c>
      <c r="H75" s="129">
        <v>720</v>
      </c>
      <c r="I75" s="128">
        <v>0</v>
      </c>
      <c r="J75" s="128">
        <v>720</v>
      </c>
      <c r="K75" s="129">
        <v>1440</v>
      </c>
      <c r="L75" s="129">
        <v>720</v>
      </c>
      <c r="M75" s="129">
        <v>720</v>
      </c>
      <c r="N75" s="128">
        <v>0</v>
      </c>
      <c r="O75" s="128">
        <v>720</v>
      </c>
      <c r="P75" s="129">
        <v>1440</v>
      </c>
      <c r="Q75" s="130">
        <v>628</v>
      </c>
    </row>
    <row r="76" spans="2:17" ht="21.75" customHeight="1" x14ac:dyDescent="0.25">
      <c r="B76" s="121">
        <v>25</v>
      </c>
      <c r="C76" s="127">
        <v>12</v>
      </c>
      <c r="D76" s="128">
        <v>0</v>
      </c>
      <c r="E76" s="129">
        <v>1440</v>
      </c>
      <c r="F76" s="129">
        <v>720</v>
      </c>
      <c r="G76" s="129">
        <v>720</v>
      </c>
      <c r="H76" s="129">
        <v>720</v>
      </c>
      <c r="I76" s="128">
        <v>0</v>
      </c>
      <c r="J76" s="128">
        <v>720</v>
      </c>
      <c r="K76" s="129">
        <v>1440</v>
      </c>
      <c r="L76" s="129">
        <v>720</v>
      </c>
      <c r="M76" s="129">
        <v>720</v>
      </c>
      <c r="N76" s="128">
        <v>0</v>
      </c>
      <c r="O76" s="128">
        <v>720</v>
      </c>
      <c r="P76" s="129">
        <v>1440</v>
      </c>
      <c r="Q76" s="130">
        <v>628</v>
      </c>
    </row>
    <row r="77" spans="2:17" ht="21.75" customHeight="1" x14ac:dyDescent="0.25">
      <c r="B77" s="121">
        <v>26</v>
      </c>
      <c r="C77" s="127">
        <v>12</v>
      </c>
      <c r="D77" s="129">
        <v>720</v>
      </c>
      <c r="E77" s="129">
        <v>720</v>
      </c>
      <c r="F77" s="129">
        <v>720</v>
      </c>
      <c r="G77" s="129">
        <v>720</v>
      </c>
      <c r="H77" s="129">
        <v>720</v>
      </c>
      <c r="I77" s="129">
        <v>720</v>
      </c>
      <c r="J77" s="129">
        <v>720</v>
      </c>
      <c r="K77" s="129">
        <v>720</v>
      </c>
      <c r="L77" s="129">
        <v>720</v>
      </c>
      <c r="M77" s="129">
        <v>720</v>
      </c>
      <c r="N77" s="129">
        <v>720</v>
      </c>
      <c r="O77" s="129">
        <v>720</v>
      </c>
      <c r="P77" s="129">
        <v>720</v>
      </c>
      <c r="Q77" s="130">
        <v>628</v>
      </c>
    </row>
    <row r="78" spans="2:17" ht="21.75" customHeight="1" x14ac:dyDescent="0.25">
      <c r="B78" s="121">
        <v>27</v>
      </c>
      <c r="C78" s="127">
        <v>12</v>
      </c>
      <c r="D78" s="129">
        <v>720</v>
      </c>
      <c r="E78" s="129">
        <v>720</v>
      </c>
      <c r="F78" s="129">
        <v>720</v>
      </c>
      <c r="G78" s="129">
        <v>720</v>
      </c>
      <c r="H78" s="129">
        <v>720</v>
      </c>
      <c r="I78" s="129">
        <v>720</v>
      </c>
      <c r="J78" s="129">
        <v>720</v>
      </c>
      <c r="K78" s="129">
        <v>720</v>
      </c>
      <c r="L78" s="129">
        <v>720</v>
      </c>
      <c r="M78" s="129">
        <v>720</v>
      </c>
      <c r="N78" s="129">
        <v>720</v>
      </c>
      <c r="O78" s="129">
        <v>720</v>
      </c>
      <c r="P78" s="129">
        <v>720</v>
      </c>
      <c r="Q78" s="130">
        <v>628</v>
      </c>
    </row>
    <row r="79" spans="2:17" ht="21.75" customHeight="1" x14ac:dyDescent="0.25">
      <c r="B79" s="121">
        <v>28</v>
      </c>
      <c r="C79" s="127">
        <v>12</v>
      </c>
      <c r="D79" s="129">
        <v>720</v>
      </c>
      <c r="E79" s="129">
        <v>720</v>
      </c>
      <c r="F79" s="129">
        <v>720</v>
      </c>
      <c r="G79" s="129">
        <v>720</v>
      </c>
      <c r="H79" s="129">
        <v>720</v>
      </c>
      <c r="I79" s="129">
        <v>720</v>
      </c>
      <c r="J79" s="129">
        <v>720</v>
      </c>
      <c r="K79" s="129">
        <v>720</v>
      </c>
      <c r="L79" s="129">
        <v>720</v>
      </c>
      <c r="M79" s="129">
        <v>720</v>
      </c>
      <c r="N79" s="129">
        <v>720</v>
      </c>
      <c r="O79" s="129">
        <v>720</v>
      </c>
      <c r="P79" s="129">
        <v>720</v>
      </c>
      <c r="Q79" s="130">
        <v>628</v>
      </c>
    </row>
    <row r="80" spans="2:17" ht="21.75" customHeight="1" x14ac:dyDescent="0.25">
      <c r="B80" s="121">
        <v>29</v>
      </c>
      <c r="C80" s="127">
        <v>12</v>
      </c>
      <c r="D80" s="129">
        <v>720</v>
      </c>
      <c r="E80" s="129">
        <v>720</v>
      </c>
      <c r="F80" s="129">
        <v>720</v>
      </c>
      <c r="G80" s="128">
        <v>0</v>
      </c>
      <c r="H80" s="128">
        <v>720</v>
      </c>
      <c r="I80" s="129">
        <v>1440</v>
      </c>
      <c r="J80" s="129">
        <v>720</v>
      </c>
      <c r="K80" s="129">
        <v>720</v>
      </c>
      <c r="L80" s="128">
        <v>0</v>
      </c>
      <c r="M80" s="128">
        <v>720</v>
      </c>
      <c r="N80" s="129">
        <v>1440</v>
      </c>
      <c r="O80" s="129">
        <v>720</v>
      </c>
      <c r="P80" s="129">
        <v>720</v>
      </c>
      <c r="Q80" s="131">
        <v>0</v>
      </c>
    </row>
    <row r="81" spans="2:17" ht="21.75" customHeight="1" x14ac:dyDescent="0.25">
      <c r="B81" s="121">
        <v>30</v>
      </c>
      <c r="C81" s="127">
        <v>12</v>
      </c>
      <c r="D81" s="129">
        <v>720</v>
      </c>
      <c r="E81" s="129">
        <v>720</v>
      </c>
      <c r="F81" s="128">
        <v>0</v>
      </c>
      <c r="G81" s="128">
        <v>720</v>
      </c>
      <c r="H81" s="128">
        <v>720</v>
      </c>
      <c r="I81" s="129">
        <v>1440</v>
      </c>
      <c r="J81" s="129">
        <v>720</v>
      </c>
      <c r="K81" s="128">
        <v>0</v>
      </c>
      <c r="L81" s="128">
        <v>720</v>
      </c>
      <c r="M81" s="128">
        <v>720</v>
      </c>
      <c r="N81" s="129">
        <v>1440</v>
      </c>
      <c r="O81" s="129">
        <v>720</v>
      </c>
      <c r="P81" s="129">
        <v>720</v>
      </c>
      <c r="Q81" s="131">
        <v>0</v>
      </c>
    </row>
    <row r="82" spans="2:17" ht="21.75" customHeight="1" x14ac:dyDescent="0.25">
      <c r="B82" s="121">
        <v>31</v>
      </c>
      <c r="C82" s="127">
        <v>12</v>
      </c>
      <c r="D82" s="129">
        <v>720</v>
      </c>
      <c r="E82" s="128">
        <v>0</v>
      </c>
      <c r="F82" s="128">
        <v>720</v>
      </c>
      <c r="G82" s="128">
        <v>720</v>
      </c>
      <c r="H82" s="128">
        <v>720</v>
      </c>
      <c r="I82" s="129">
        <v>1440</v>
      </c>
      <c r="J82" s="129">
        <v>720</v>
      </c>
      <c r="K82" s="128">
        <v>0</v>
      </c>
      <c r="L82" s="128">
        <v>720</v>
      </c>
      <c r="M82" s="128">
        <v>720</v>
      </c>
      <c r="N82" s="129">
        <v>1440</v>
      </c>
      <c r="O82" s="129">
        <v>720</v>
      </c>
      <c r="P82" s="129">
        <v>720</v>
      </c>
      <c r="Q82" s="131">
        <v>0</v>
      </c>
    </row>
    <row r="83" spans="2:17" ht="21.75" customHeight="1" x14ac:dyDescent="0.25">
      <c r="B83" s="121">
        <v>32</v>
      </c>
      <c r="C83" s="127">
        <v>12</v>
      </c>
      <c r="D83" s="129">
        <v>720</v>
      </c>
      <c r="E83" s="129">
        <v>720</v>
      </c>
      <c r="F83" s="129">
        <v>720</v>
      </c>
      <c r="G83" s="129">
        <v>720</v>
      </c>
      <c r="H83" s="129">
        <v>720</v>
      </c>
      <c r="I83" s="129">
        <v>720</v>
      </c>
      <c r="J83" s="129">
        <v>720</v>
      </c>
      <c r="K83" s="129">
        <v>720</v>
      </c>
      <c r="L83" s="129">
        <v>720</v>
      </c>
      <c r="M83" s="129">
        <v>720</v>
      </c>
      <c r="N83" s="129">
        <v>720</v>
      </c>
      <c r="O83" s="129">
        <v>720</v>
      </c>
      <c r="P83" s="129">
        <v>720</v>
      </c>
      <c r="Q83" s="130">
        <v>628</v>
      </c>
    </row>
    <row r="84" spans="2:17" ht="21.75" customHeight="1" x14ac:dyDescent="0.25">
      <c r="B84" s="121">
        <v>33</v>
      </c>
      <c r="C84" s="127">
        <v>12</v>
      </c>
      <c r="D84" s="128">
        <v>0</v>
      </c>
      <c r="E84" s="128">
        <v>720</v>
      </c>
      <c r="F84" s="128">
        <v>720</v>
      </c>
      <c r="G84" s="128">
        <v>720</v>
      </c>
      <c r="H84" s="128">
        <v>720</v>
      </c>
      <c r="I84" s="128">
        <v>720</v>
      </c>
      <c r="J84" s="128">
        <v>720</v>
      </c>
      <c r="K84" s="128">
        <v>720</v>
      </c>
      <c r="L84" s="128">
        <v>720</v>
      </c>
      <c r="M84" s="128">
        <v>720</v>
      </c>
      <c r="N84" s="128">
        <v>720</v>
      </c>
      <c r="O84" s="128">
        <v>720</v>
      </c>
      <c r="P84" s="129">
        <v>1440</v>
      </c>
      <c r="Q84" s="130">
        <v>628</v>
      </c>
    </row>
    <row r="85" spans="2:17" ht="21.75" customHeight="1" x14ac:dyDescent="0.25">
      <c r="B85" s="121">
        <v>34</v>
      </c>
      <c r="C85" s="127">
        <v>12</v>
      </c>
      <c r="D85" s="128">
        <v>0</v>
      </c>
      <c r="E85" s="128">
        <v>720</v>
      </c>
      <c r="F85" s="128">
        <v>720</v>
      </c>
      <c r="G85" s="128">
        <v>720</v>
      </c>
      <c r="H85" s="128">
        <v>720</v>
      </c>
      <c r="I85" s="128">
        <v>720</v>
      </c>
      <c r="J85" s="128">
        <v>720</v>
      </c>
      <c r="K85" s="128">
        <v>720</v>
      </c>
      <c r="L85" s="128">
        <v>720</v>
      </c>
      <c r="M85" s="128">
        <v>720</v>
      </c>
      <c r="N85" s="128">
        <v>720</v>
      </c>
      <c r="O85" s="128">
        <v>720</v>
      </c>
      <c r="P85" s="129">
        <v>1440</v>
      </c>
      <c r="Q85" s="130">
        <v>628</v>
      </c>
    </row>
    <row r="86" spans="2:17" ht="21.75" customHeight="1" x14ac:dyDescent="0.25">
      <c r="B86" s="121">
        <v>35</v>
      </c>
      <c r="C86" s="127">
        <v>12</v>
      </c>
      <c r="D86" s="128">
        <v>0</v>
      </c>
      <c r="E86" s="128">
        <v>720</v>
      </c>
      <c r="F86" s="128">
        <v>720</v>
      </c>
      <c r="G86" s="128">
        <v>720</v>
      </c>
      <c r="H86" s="128">
        <v>720</v>
      </c>
      <c r="I86" s="128">
        <v>720</v>
      </c>
      <c r="J86" s="128">
        <v>720</v>
      </c>
      <c r="K86" s="128">
        <v>720</v>
      </c>
      <c r="L86" s="128">
        <v>720</v>
      </c>
      <c r="M86" s="129">
        <v>1440</v>
      </c>
      <c r="N86" s="128">
        <v>0</v>
      </c>
      <c r="O86" s="128">
        <v>720</v>
      </c>
      <c r="P86" s="129">
        <v>1440</v>
      </c>
      <c r="Q86" s="130">
        <v>628</v>
      </c>
    </row>
    <row r="87" spans="2:17" ht="21.75" customHeight="1" x14ac:dyDescent="0.25">
      <c r="B87" s="121">
        <v>36</v>
      </c>
      <c r="C87" s="127">
        <v>12</v>
      </c>
      <c r="D87" s="128">
        <v>0</v>
      </c>
      <c r="E87" s="128">
        <v>720</v>
      </c>
      <c r="F87" s="128">
        <v>720</v>
      </c>
      <c r="G87" s="128">
        <v>720</v>
      </c>
      <c r="H87" s="128">
        <v>720</v>
      </c>
      <c r="I87" s="128">
        <v>720</v>
      </c>
      <c r="J87" s="128">
        <v>720</v>
      </c>
      <c r="K87" s="128">
        <v>720</v>
      </c>
      <c r="L87" s="128">
        <v>720</v>
      </c>
      <c r="M87" s="128">
        <v>720</v>
      </c>
      <c r="N87" s="128">
        <v>720</v>
      </c>
      <c r="O87" s="128">
        <v>720</v>
      </c>
      <c r="P87" s="129">
        <v>1440</v>
      </c>
      <c r="Q87" s="130">
        <v>628</v>
      </c>
    </row>
    <row r="88" spans="2:17" ht="21.75" customHeight="1" x14ac:dyDescent="0.25">
      <c r="B88" s="121">
        <v>37</v>
      </c>
      <c r="C88" s="127">
        <v>12</v>
      </c>
      <c r="D88" s="128">
        <v>0</v>
      </c>
      <c r="E88" s="128">
        <v>720</v>
      </c>
      <c r="F88" s="128">
        <v>720</v>
      </c>
      <c r="G88" s="128">
        <v>720</v>
      </c>
      <c r="H88" s="128">
        <v>720</v>
      </c>
      <c r="I88" s="128">
        <v>720</v>
      </c>
      <c r="J88" s="128">
        <v>720</v>
      </c>
      <c r="K88" s="128">
        <v>720</v>
      </c>
      <c r="L88" s="128">
        <v>720</v>
      </c>
      <c r="M88" s="128">
        <v>720</v>
      </c>
      <c r="N88" s="128">
        <v>720</v>
      </c>
      <c r="O88" s="128">
        <v>720</v>
      </c>
      <c r="P88" s="129">
        <v>1440</v>
      </c>
      <c r="Q88" s="131">
        <v>0</v>
      </c>
    </row>
    <row r="89" spans="2:17" ht="21.75" customHeight="1" x14ac:dyDescent="0.25">
      <c r="B89" s="121">
        <v>38</v>
      </c>
      <c r="C89" s="127">
        <v>12</v>
      </c>
      <c r="D89" s="128">
        <v>0</v>
      </c>
      <c r="E89" s="128">
        <v>720</v>
      </c>
      <c r="F89" s="128">
        <v>720</v>
      </c>
      <c r="G89" s="128">
        <v>720</v>
      </c>
      <c r="H89" s="128">
        <v>720</v>
      </c>
      <c r="I89" s="128">
        <v>720</v>
      </c>
      <c r="J89" s="128">
        <v>720</v>
      </c>
      <c r="K89" s="128">
        <v>720</v>
      </c>
      <c r="L89" s="128">
        <v>720</v>
      </c>
      <c r="M89" s="128">
        <v>720</v>
      </c>
      <c r="N89" s="129">
        <v>1440</v>
      </c>
      <c r="O89" s="129">
        <v>720</v>
      </c>
      <c r="P89" s="129">
        <v>720</v>
      </c>
      <c r="Q89" s="131">
        <v>0</v>
      </c>
    </row>
    <row r="90" spans="2:17" ht="21.75" customHeight="1" x14ac:dyDescent="0.25">
      <c r="B90" s="121">
        <v>39</v>
      </c>
      <c r="C90" s="127">
        <v>12</v>
      </c>
      <c r="D90" s="128">
        <v>0</v>
      </c>
      <c r="E90" s="128">
        <v>720</v>
      </c>
      <c r="F90" s="128">
        <v>720</v>
      </c>
      <c r="G90" s="128">
        <v>720</v>
      </c>
      <c r="H90" s="128">
        <v>720</v>
      </c>
      <c r="I90" s="129">
        <v>1440</v>
      </c>
      <c r="J90" s="128">
        <v>0</v>
      </c>
      <c r="K90" s="128">
        <v>720</v>
      </c>
      <c r="L90" s="128">
        <v>720</v>
      </c>
      <c r="M90" s="128">
        <v>720</v>
      </c>
      <c r="N90" s="129">
        <v>1440</v>
      </c>
      <c r="O90" s="129">
        <v>720</v>
      </c>
      <c r="P90" s="129">
        <v>720</v>
      </c>
      <c r="Q90" s="131">
        <v>0</v>
      </c>
    </row>
    <row r="91" spans="2:17" ht="21.75" customHeight="1" x14ac:dyDescent="0.25">
      <c r="B91" s="121">
        <v>40</v>
      </c>
      <c r="C91" s="127">
        <v>12</v>
      </c>
      <c r="D91" s="128">
        <v>0</v>
      </c>
      <c r="E91" s="128">
        <v>720</v>
      </c>
      <c r="F91" s="128">
        <v>720</v>
      </c>
      <c r="G91" s="128">
        <v>720</v>
      </c>
      <c r="H91" s="128">
        <v>720</v>
      </c>
      <c r="I91" s="128">
        <v>720</v>
      </c>
      <c r="J91" s="128">
        <v>720</v>
      </c>
      <c r="K91" s="128">
        <v>720</v>
      </c>
      <c r="L91" s="128">
        <v>720</v>
      </c>
      <c r="M91" s="128">
        <v>720</v>
      </c>
      <c r="N91" s="129">
        <v>1440</v>
      </c>
      <c r="O91" s="129">
        <v>720</v>
      </c>
      <c r="P91" s="129">
        <v>720</v>
      </c>
      <c r="Q91" s="131">
        <v>0</v>
      </c>
    </row>
    <row r="92" spans="2:17" ht="21.75" customHeight="1" x14ac:dyDescent="0.25">
      <c r="B92" s="121">
        <v>41</v>
      </c>
      <c r="C92" s="127">
        <v>12</v>
      </c>
      <c r="D92" s="128">
        <v>0</v>
      </c>
      <c r="E92" s="128">
        <v>720</v>
      </c>
      <c r="F92" s="128">
        <v>720</v>
      </c>
      <c r="G92" s="128">
        <v>720</v>
      </c>
      <c r="H92" s="128">
        <v>720</v>
      </c>
      <c r="I92" s="128">
        <v>720</v>
      </c>
      <c r="J92" s="128">
        <v>720</v>
      </c>
      <c r="K92" s="128">
        <v>720</v>
      </c>
      <c r="L92" s="128">
        <v>720</v>
      </c>
      <c r="M92" s="128">
        <v>720</v>
      </c>
      <c r="N92" s="129">
        <v>1440</v>
      </c>
      <c r="O92" s="129">
        <v>720</v>
      </c>
      <c r="P92" s="129">
        <v>720</v>
      </c>
      <c r="Q92" s="131">
        <v>0</v>
      </c>
    </row>
    <row r="93" spans="2:17" ht="21.75" customHeight="1" x14ac:dyDescent="0.25">
      <c r="B93" s="121">
        <v>42</v>
      </c>
      <c r="C93" s="127">
        <v>12</v>
      </c>
      <c r="D93" s="128">
        <v>0</v>
      </c>
      <c r="E93" s="128">
        <v>720</v>
      </c>
      <c r="F93" s="128">
        <v>720</v>
      </c>
      <c r="G93" s="128">
        <v>720</v>
      </c>
      <c r="H93" s="128">
        <v>720</v>
      </c>
      <c r="I93" s="128">
        <v>720</v>
      </c>
      <c r="J93" s="128">
        <v>720</v>
      </c>
      <c r="K93" s="128">
        <v>720</v>
      </c>
      <c r="L93" s="128">
        <v>720</v>
      </c>
      <c r="M93" s="128">
        <v>720</v>
      </c>
      <c r="N93" s="128">
        <v>720</v>
      </c>
      <c r="O93" s="129">
        <v>1440</v>
      </c>
      <c r="P93" s="129">
        <v>720</v>
      </c>
      <c r="Q93" s="131">
        <v>0</v>
      </c>
    </row>
    <row r="94" spans="2:17" ht="21.75" customHeight="1" thickBot="1" x14ac:dyDescent="0.3">
      <c r="B94" s="122">
        <v>43</v>
      </c>
      <c r="C94" s="134">
        <v>12</v>
      </c>
      <c r="D94" s="135">
        <v>720</v>
      </c>
      <c r="E94" s="135">
        <v>720</v>
      </c>
      <c r="F94" s="135">
        <v>720</v>
      </c>
      <c r="G94" s="135">
        <v>720</v>
      </c>
      <c r="H94" s="135">
        <v>720</v>
      </c>
      <c r="I94" s="135">
        <v>720</v>
      </c>
      <c r="J94" s="135">
        <v>720</v>
      </c>
      <c r="K94" s="135">
        <v>720</v>
      </c>
      <c r="L94" s="135">
        <v>720</v>
      </c>
      <c r="M94" s="135">
        <v>720</v>
      </c>
      <c r="N94" s="135">
        <v>720</v>
      </c>
      <c r="O94" s="135">
        <v>720</v>
      </c>
      <c r="P94" s="135">
        <v>720</v>
      </c>
      <c r="Q94" s="136">
        <v>628</v>
      </c>
    </row>
    <row r="95" spans="2:17" ht="15.75" thickBot="1" x14ac:dyDescent="0.3"/>
    <row r="96" spans="2:17" s="2" customFormat="1" ht="48" customHeight="1" thickBot="1" x14ac:dyDescent="0.3">
      <c r="C96" s="141" t="s">
        <v>143</v>
      </c>
      <c r="D96" s="142" t="s">
        <v>145</v>
      </c>
      <c r="E96" s="142" t="s">
        <v>146</v>
      </c>
      <c r="F96" s="142" t="s">
        <v>148</v>
      </c>
      <c r="G96" s="142" t="s">
        <v>147</v>
      </c>
      <c r="H96" s="142" t="s">
        <v>149</v>
      </c>
      <c r="I96" s="142" t="s">
        <v>150</v>
      </c>
      <c r="J96" s="142" t="s">
        <v>151</v>
      </c>
      <c r="K96" s="142" t="s">
        <v>152</v>
      </c>
      <c r="L96" s="142" t="s">
        <v>154</v>
      </c>
      <c r="M96" s="142" t="s">
        <v>153</v>
      </c>
      <c r="N96" s="142" t="s">
        <v>155</v>
      </c>
      <c r="O96" s="142" t="s">
        <v>156</v>
      </c>
      <c r="P96" s="142"/>
      <c r="Q96" s="143"/>
    </row>
    <row r="97" spans="2:25" ht="21.75" customHeight="1" x14ac:dyDescent="0.25">
      <c r="B97" s="118">
        <v>0</v>
      </c>
      <c r="C97" s="151">
        <v>628</v>
      </c>
      <c r="D97" s="139">
        <v>92</v>
      </c>
      <c r="E97" s="139">
        <v>720</v>
      </c>
      <c r="F97" s="138">
        <v>0</v>
      </c>
      <c r="G97" s="138">
        <v>720</v>
      </c>
      <c r="H97" s="138">
        <v>720</v>
      </c>
      <c r="I97" s="138">
        <v>720</v>
      </c>
      <c r="J97" s="138">
        <v>720</v>
      </c>
      <c r="K97" s="138">
        <v>720</v>
      </c>
      <c r="L97" s="138">
        <v>720</v>
      </c>
      <c r="M97" s="138">
        <v>720</v>
      </c>
      <c r="N97" s="138">
        <v>720</v>
      </c>
      <c r="O97" s="138">
        <v>720</v>
      </c>
      <c r="P97" s="152"/>
      <c r="Q97" s="153"/>
      <c r="S97" s="154" t="s">
        <v>113</v>
      </c>
      <c r="T97" s="154" t="s">
        <v>77</v>
      </c>
      <c r="U97" s="154" t="s">
        <v>78</v>
      </c>
      <c r="V97" s="154" t="s">
        <v>79</v>
      </c>
      <c r="W97" s="154" t="s">
        <v>116</v>
      </c>
      <c r="X97" s="154" t="s">
        <v>128</v>
      </c>
      <c r="Y97" s="154" t="s">
        <v>117</v>
      </c>
    </row>
    <row r="98" spans="2:25" ht="21.75" customHeight="1" x14ac:dyDescent="0.25">
      <c r="B98" s="155">
        <v>1</v>
      </c>
      <c r="C98" s="148">
        <v>628</v>
      </c>
      <c r="D98" s="129">
        <v>92</v>
      </c>
      <c r="E98" s="129">
        <v>720</v>
      </c>
      <c r="F98" s="128">
        <v>0</v>
      </c>
      <c r="G98" s="128">
        <v>720</v>
      </c>
      <c r="H98" s="128">
        <v>720</v>
      </c>
      <c r="I98" s="128">
        <v>720</v>
      </c>
      <c r="J98" s="129">
        <v>1440</v>
      </c>
      <c r="K98" s="128">
        <v>0</v>
      </c>
      <c r="L98" s="128">
        <v>720</v>
      </c>
      <c r="M98" s="128">
        <v>720</v>
      </c>
      <c r="N98" s="128">
        <v>720</v>
      </c>
      <c r="O98" s="128">
        <v>720</v>
      </c>
      <c r="P98" s="132"/>
      <c r="Q98" s="133"/>
      <c r="S98" s="104" t="s">
        <v>113</v>
      </c>
      <c r="T98" s="104" t="s">
        <v>80</v>
      </c>
      <c r="U98" s="104" t="s">
        <v>81</v>
      </c>
      <c r="V98" s="104" t="s">
        <v>82</v>
      </c>
      <c r="W98" s="104" t="s">
        <v>75</v>
      </c>
      <c r="X98" s="104" t="s">
        <v>157</v>
      </c>
      <c r="Y98" s="104" t="s">
        <v>76</v>
      </c>
    </row>
    <row r="99" spans="2:25" ht="21.75" customHeight="1" x14ac:dyDescent="0.25">
      <c r="B99" s="155">
        <v>2</v>
      </c>
      <c r="C99" s="148">
        <v>628</v>
      </c>
      <c r="D99" s="129">
        <v>92</v>
      </c>
      <c r="E99" s="129">
        <v>720</v>
      </c>
      <c r="F99" s="128">
        <v>0</v>
      </c>
      <c r="G99" s="128">
        <v>720</v>
      </c>
      <c r="H99" s="128">
        <v>720</v>
      </c>
      <c r="I99" s="129">
        <v>1440</v>
      </c>
      <c r="J99" s="129">
        <v>720</v>
      </c>
      <c r="K99" s="128">
        <v>0</v>
      </c>
      <c r="L99" s="128">
        <v>720</v>
      </c>
      <c r="M99" s="128">
        <v>720</v>
      </c>
      <c r="N99" s="128">
        <v>720</v>
      </c>
      <c r="O99" s="128">
        <v>720</v>
      </c>
      <c r="P99" s="132"/>
      <c r="Q99" s="133"/>
      <c r="S99" s="103" t="s">
        <v>129</v>
      </c>
      <c r="T99" s="103" t="s">
        <v>83</v>
      </c>
      <c r="U99" s="103" t="s">
        <v>84</v>
      </c>
      <c r="V99" s="103" t="s">
        <v>85</v>
      </c>
      <c r="W99" s="103" t="s">
        <v>75</v>
      </c>
      <c r="X99" s="103" t="s">
        <v>118</v>
      </c>
      <c r="Y99" s="103" t="s">
        <v>76</v>
      </c>
    </row>
    <row r="100" spans="2:25" ht="21.75" customHeight="1" x14ac:dyDescent="0.25">
      <c r="B100" s="146">
        <v>3</v>
      </c>
      <c r="C100" s="148">
        <v>628</v>
      </c>
      <c r="D100" s="129">
        <v>92</v>
      </c>
      <c r="E100" s="129">
        <v>720</v>
      </c>
      <c r="F100" s="128">
        <v>0</v>
      </c>
      <c r="G100" s="128">
        <v>720</v>
      </c>
      <c r="H100" s="128">
        <v>720</v>
      </c>
      <c r="I100" s="128">
        <v>720</v>
      </c>
      <c r="J100" s="128">
        <v>720</v>
      </c>
      <c r="K100" s="128">
        <v>720</v>
      </c>
      <c r="L100" s="128">
        <v>720</v>
      </c>
      <c r="M100" s="128">
        <v>720</v>
      </c>
      <c r="N100" s="128">
        <v>720</v>
      </c>
      <c r="O100" s="128">
        <v>720</v>
      </c>
      <c r="P100" s="132"/>
      <c r="Q100" s="133"/>
      <c r="S100" s="103" t="s">
        <v>129</v>
      </c>
      <c r="T100" s="103" t="s">
        <v>86</v>
      </c>
      <c r="U100" s="103" t="s">
        <v>87</v>
      </c>
      <c r="V100" s="103" t="s">
        <v>88</v>
      </c>
      <c r="W100" s="103" t="s">
        <v>75</v>
      </c>
      <c r="X100" s="103" t="s">
        <v>119</v>
      </c>
      <c r="Y100" s="103" t="s">
        <v>76</v>
      </c>
    </row>
    <row r="101" spans="2:25" ht="21.75" customHeight="1" x14ac:dyDescent="0.25">
      <c r="B101" s="146">
        <v>4</v>
      </c>
      <c r="C101" s="148">
        <v>628</v>
      </c>
      <c r="D101" s="129">
        <v>92</v>
      </c>
      <c r="E101" s="129">
        <v>720</v>
      </c>
      <c r="F101" s="129">
        <v>720</v>
      </c>
      <c r="G101" s="129">
        <v>720</v>
      </c>
      <c r="H101" s="129">
        <v>720</v>
      </c>
      <c r="I101" s="129">
        <v>720</v>
      </c>
      <c r="J101" s="129">
        <v>720</v>
      </c>
      <c r="K101" s="129">
        <v>720</v>
      </c>
      <c r="L101" s="129">
        <v>720</v>
      </c>
      <c r="M101" s="129">
        <v>720</v>
      </c>
      <c r="N101" s="129">
        <v>720</v>
      </c>
      <c r="O101" s="129">
        <v>720</v>
      </c>
      <c r="P101" s="132"/>
      <c r="Q101" s="133"/>
      <c r="S101" s="103" t="s">
        <v>129</v>
      </c>
      <c r="T101" s="103" t="s">
        <v>89</v>
      </c>
      <c r="U101" s="103" t="s">
        <v>90</v>
      </c>
      <c r="V101" s="103" t="s">
        <v>91</v>
      </c>
      <c r="W101" s="103" t="s">
        <v>75</v>
      </c>
      <c r="X101" s="103" t="s">
        <v>120</v>
      </c>
      <c r="Y101" s="103" t="s">
        <v>76</v>
      </c>
    </row>
    <row r="102" spans="2:25" ht="21.75" customHeight="1" x14ac:dyDescent="0.25">
      <c r="B102" s="146">
        <v>5</v>
      </c>
      <c r="C102" s="148">
        <v>628</v>
      </c>
      <c r="D102" s="129">
        <v>92</v>
      </c>
      <c r="E102" s="128">
        <v>0</v>
      </c>
      <c r="F102" s="129">
        <v>1440</v>
      </c>
      <c r="G102" s="128">
        <v>0</v>
      </c>
      <c r="H102" s="128">
        <v>720</v>
      </c>
      <c r="I102" s="128">
        <v>720</v>
      </c>
      <c r="J102" s="128">
        <v>720</v>
      </c>
      <c r="K102" s="128">
        <v>720</v>
      </c>
      <c r="L102" s="128">
        <v>720</v>
      </c>
      <c r="M102" s="128">
        <v>720</v>
      </c>
      <c r="N102" s="128">
        <v>720</v>
      </c>
      <c r="O102" s="128">
        <v>720</v>
      </c>
      <c r="P102" s="132"/>
      <c r="Q102" s="133"/>
      <c r="S102" s="103" t="s">
        <v>129</v>
      </c>
      <c r="T102" s="103" t="s">
        <v>92</v>
      </c>
      <c r="U102" s="103" t="s">
        <v>93</v>
      </c>
      <c r="V102" s="103" t="s">
        <v>94</v>
      </c>
      <c r="W102" s="103" t="s">
        <v>75</v>
      </c>
      <c r="X102" s="103" t="s">
        <v>121</v>
      </c>
      <c r="Y102" s="103" t="s">
        <v>76</v>
      </c>
    </row>
    <row r="103" spans="2:25" ht="21.75" customHeight="1" x14ac:dyDescent="0.25">
      <c r="B103" s="146">
        <v>6</v>
      </c>
      <c r="C103" s="149">
        <v>0</v>
      </c>
      <c r="D103" s="128">
        <v>0</v>
      </c>
      <c r="E103" s="128">
        <v>92</v>
      </c>
      <c r="F103" s="129">
        <v>1440</v>
      </c>
      <c r="G103" s="128">
        <v>0</v>
      </c>
      <c r="H103" s="128">
        <v>720</v>
      </c>
      <c r="I103" s="128">
        <v>720</v>
      </c>
      <c r="J103" s="128">
        <v>720</v>
      </c>
      <c r="K103" s="128">
        <v>720</v>
      </c>
      <c r="L103" s="128">
        <v>720</v>
      </c>
      <c r="M103" s="128">
        <v>720</v>
      </c>
      <c r="N103" s="128">
        <v>720</v>
      </c>
      <c r="O103" s="128">
        <v>720</v>
      </c>
      <c r="P103" s="132"/>
      <c r="Q103" s="133"/>
      <c r="S103" s="104" t="s">
        <v>113</v>
      </c>
      <c r="T103" s="104" t="s">
        <v>95</v>
      </c>
      <c r="U103" s="104" t="s">
        <v>96</v>
      </c>
      <c r="V103" s="104" t="s">
        <v>97</v>
      </c>
      <c r="W103" s="104" t="s">
        <v>75</v>
      </c>
      <c r="X103" s="104" t="s">
        <v>121</v>
      </c>
      <c r="Y103" s="104" t="s">
        <v>76</v>
      </c>
    </row>
    <row r="104" spans="2:25" ht="21.75" customHeight="1" x14ac:dyDescent="0.25">
      <c r="B104" s="155">
        <v>7</v>
      </c>
      <c r="C104" s="149">
        <v>0</v>
      </c>
      <c r="D104" s="128">
        <v>0</v>
      </c>
      <c r="E104" s="128">
        <v>92</v>
      </c>
      <c r="F104" s="129">
        <v>1440</v>
      </c>
      <c r="G104" s="129">
        <v>720</v>
      </c>
      <c r="H104" s="128">
        <v>0</v>
      </c>
      <c r="I104" s="128">
        <v>720</v>
      </c>
      <c r="J104" s="128">
        <v>720</v>
      </c>
      <c r="K104" s="128">
        <v>720</v>
      </c>
      <c r="L104" s="128">
        <v>720</v>
      </c>
      <c r="M104" s="128">
        <v>720</v>
      </c>
      <c r="N104" s="128">
        <v>720</v>
      </c>
      <c r="O104" s="128">
        <v>720</v>
      </c>
      <c r="P104" s="132"/>
      <c r="Q104" s="133"/>
      <c r="S104" s="103" t="s">
        <v>129</v>
      </c>
      <c r="T104" s="103" t="s">
        <v>98</v>
      </c>
      <c r="U104" s="103" t="s">
        <v>99</v>
      </c>
      <c r="V104" s="103" t="s">
        <v>100</v>
      </c>
      <c r="W104" s="103" t="s">
        <v>75</v>
      </c>
      <c r="X104" s="103" t="s">
        <v>123</v>
      </c>
      <c r="Y104" s="103" t="s">
        <v>76</v>
      </c>
    </row>
    <row r="105" spans="2:25" ht="21.75" customHeight="1" x14ac:dyDescent="0.25">
      <c r="B105" s="146">
        <v>8</v>
      </c>
      <c r="C105" s="149">
        <v>0</v>
      </c>
      <c r="D105" s="128">
        <v>0</v>
      </c>
      <c r="E105" s="128">
        <v>92</v>
      </c>
      <c r="F105" s="129">
        <v>1440</v>
      </c>
      <c r="G105" s="128">
        <v>0</v>
      </c>
      <c r="H105" s="128">
        <v>720</v>
      </c>
      <c r="I105" s="128">
        <v>720</v>
      </c>
      <c r="J105" s="128">
        <v>720</v>
      </c>
      <c r="K105" s="128">
        <v>720</v>
      </c>
      <c r="L105" s="128">
        <v>720</v>
      </c>
      <c r="M105" s="128">
        <v>720</v>
      </c>
      <c r="N105" s="128">
        <v>720</v>
      </c>
      <c r="O105" s="128">
        <v>720</v>
      </c>
      <c r="P105" s="132"/>
      <c r="Q105" s="133"/>
      <c r="S105" s="103" t="s">
        <v>129</v>
      </c>
      <c r="T105" s="103" t="s">
        <v>101</v>
      </c>
      <c r="U105" s="103" t="s">
        <v>102</v>
      </c>
      <c r="V105" s="103" t="s">
        <v>103</v>
      </c>
      <c r="W105" s="103" t="s">
        <v>75</v>
      </c>
      <c r="X105" s="103" t="s">
        <v>124</v>
      </c>
      <c r="Y105" s="103" t="s">
        <v>76</v>
      </c>
    </row>
    <row r="106" spans="2:25" ht="21.75" customHeight="1" x14ac:dyDescent="0.25">
      <c r="B106" s="146">
        <v>9</v>
      </c>
      <c r="C106" s="149">
        <v>720</v>
      </c>
      <c r="D106" s="129">
        <v>0</v>
      </c>
      <c r="E106" s="129">
        <v>92</v>
      </c>
      <c r="F106" s="129">
        <v>720</v>
      </c>
      <c r="G106" s="129">
        <v>720</v>
      </c>
      <c r="H106" s="129">
        <v>720</v>
      </c>
      <c r="I106" s="129">
        <v>720</v>
      </c>
      <c r="J106" s="129">
        <v>720</v>
      </c>
      <c r="K106" s="129">
        <v>720</v>
      </c>
      <c r="L106" s="129">
        <v>720</v>
      </c>
      <c r="M106" s="129">
        <v>720</v>
      </c>
      <c r="N106" s="129">
        <v>720</v>
      </c>
      <c r="O106" s="129">
        <v>720</v>
      </c>
      <c r="P106" s="132"/>
      <c r="Q106" s="133"/>
      <c r="S106" s="103" t="s">
        <v>129</v>
      </c>
      <c r="T106" s="103" t="s">
        <v>104</v>
      </c>
      <c r="U106" s="103" t="s">
        <v>105</v>
      </c>
      <c r="V106" s="103" t="s">
        <v>106</v>
      </c>
      <c r="W106" s="103" t="s">
        <v>75</v>
      </c>
      <c r="X106" s="103" t="s">
        <v>125</v>
      </c>
      <c r="Y106" s="103" t="s">
        <v>76</v>
      </c>
    </row>
    <row r="107" spans="2:25" ht="21.75" customHeight="1" x14ac:dyDescent="0.25">
      <c r="B107" s="146">
        <v>10</v>
      </c>
      <c r="C107" s="148">
        <v>628</v>
      </c>
      <c r="D107" s="129">
        <v>92</v>
      </c>
      <c r="E107" s="129">
        <v>720</v>
      </c>
      <c r="F107" s="129">
        <v>720</v>
      </c>
      <c r="G107" s="129">
        <v>720</v>
      </c>
      <c r="H107" s="129">
        <v>720</v>
      </c>
      <c r="I107" s="129">
        <v>720</v>
      </c>
      <c r="J107" s="129">
        <v>720</v>
      </c>
      <c r="K107" s="129">
        <v>720</v>
      </c>
      <c r="L107" s="129">
        <v>720</v>
      </c>
      <c r="M107" s="129">
        <v>720</v>
      </c>
      <c r="N107" s="129">
        <v>720</v>
      </c>
      <c r="O107" s="129">
        <v>720</v>
      </c>
      <c r="P107" s="132"/>
      <c r="Q107" s="133"/>
      <c r="S107" s="103" t="s">
        <v>129</v>
      </c>
      <c r="T107" s="103" t="s">
        <v>107</v>
      </c>
      <c r="U107" s="103" t="s">
        <v>108</v>
      </c>
      <c r="V107" s="103" t="s">
        <v>109</v>
      </c>
      <c r="W107" s="103" t="s">
        <v>75</v>
      </c>
      <c r="X107" s="103" t="s">
        <v>126</v>
      </c>
      <c r="Y107" s="103" t="s">
        <v>76</v>
      </c>
    </row>
    <row r="108" spans="2:25" ht="21.75" customHeight="1" x14ac:dyDescent="0.25">
      <c r="B108" s="146">
        <v>11</v>
      </c>
      <c r="C108" s="148">
        <v>1348</v>
      </c>
      <c r="D108" s="129">
        <v>92</v>
      </c>
      <c r="E108" s="129">
        <v>720</v>
      </c>
      <c r="F108" s="128">
        <v>0</v>
      </c>
      <c r="G108" s="128">
        <v>720</v>
      </c>
      <c r="H108" s="128">
        <v>720</v>
      </c>
      <c r="I108" s="128">
        <v>720</v>
      </c>
      <c r="J108" s="128">
        <v>720</v>
      </c>
      <c r="K108" s="128">
        <v>720</v>
      </c>
      <c r="L108" s="128">
        <v>720</v>
      </c>
      <c r="M108" s="128">
        <v>720</v>
      </c>
      <c r="N108" s="128">
        <v>720</v>
      </c>
      <c r="O108" s="128">
        <v>720</v>
      </c>
      <c r="P108" s="132"/>
      <c r="Q108" s="133"/>
      <c r="S108" s="103" t="s">
        <v>129</v>
      </c>
      <c r="T108" s="103" t="s">
        <v>110</v>
      </c>
      <c r="U108" s="103" t="s">
        <v>111</v>
      </c>
      <c r="V108" s="103" t="s">
        <v>112</v>
      </c>
      <c r="W108" s="103" t="s">
        <v>75</v>
      </c>
      <c r="X108" s="103" t="s">
        <v>127</v>
      </c>
      <c r="Y108" s="103" t="s">
        <v>76</v>
      </c>
    </row>
    <row r="109" spans="2:25" ht="21.75" customHeight="1" x14ac:dyDescent="0.25">
      <c r="B109" s="146">
        <v>12</v>
      </c>
      <c r="C109" s="148">
        <v>1348</v>
      </c>
      <c r="D109" s="129">
        <v>92</v>
      </c>
      <c r="E109" s="129">
        <v>720</v>
      </c>
      <c r="F109" s="128">
        <v>0</v>
      </c>
      <c r="G109" s="128">
        <v>720</v>
      </c>
      <c r="H109" s="128">
        <v>720</v>
      </c>
      <c r="I109" s="128">
        <v>720</v>
      </c>
      <c r="J109" s="129">
        <v>1440</v>
      </c>
      <c r="K109" s="128">
        <v>0</v>
      </c>
      <c r="L109" s="128">
        <v>720</v>
      </c>
      <c r="M109" s="128">
        <v>720</v>
      </c>
      <c r="N109" s="128">
        <v>720</v>
      </c>
      <c r="O109" s="128">
        <v>720</v>
      </c>
      <c r="P109" s="132"/>
      <c r="Q109" s="133"/>
    </row>
    <row r="110" spans="2:25" ht="21.75" customHeight="1" x14ac:dyDescent="0.25">
      <c r="B110" s="146">
        <v>13</v>
      </c>
      <c r="C110" s="148">
        <v>628</v>
      </c>
      <c r="D110" s="129">
        <v>92</v>
      </c>
      <c r="E110" s="129">
        <v>720</v>
      </c>
      <c r="F110" s="128">
        <v>0</v>
      </c>
      <c r="G110" s="128">
        <v>720</v>
      </c>
      <c r="H110" s="128">
        <v>720</v>
      </c>
      <c r="I110" s="129">
        <v>1440</v>
      </c>
      <c r="J110" s="129">
        <v>720</v>
      </c>
      <c r="K110" s="128">
        <v>0</v>
      </c>
      <c r="L110" s="128">
        <v>720</v>
      </c>
      <c r="M110" s="128">
        <v>720</v>
      </c>
      <c r="N110" s="128">
        <v>720</v>
      </c>
      <c r="O110" s="128">
        <v>720</v>
      </c>
      <c r="P110" s="132"/>
      <c r="Q110" s="133"/>
      <c r="S110" s="104" t="s">
        <v>114</v>
      </c>
      <c r="T110" s="104" t="s">
        <v>77</v>
      </c>
      <c r="U110" s="104" t="s">
        <v>78</v>
      </c>
      <c r="V110" s="104" t="s">
        <v>79</v>
      </c>
      <c r="W110" s="104" t="s">
        <v>116</v>
      </c>
      <c r="X110" s="104" t="s">
        <v>128</v>
      </c>
      <c r="Y110" s="104" t="s">
        <v>117</v>
      </c>
    </row>
    <row r="111" spans="2:25" ht="21.75" customHeight="1" x14ac:dyDescent="0.25">
      <c r="B111" s="146">
        <v>14</v>
      </c>
      <c r="C111" s="148">
        <v>628</v>
      </c>
      <c r="D111" s="129">
        <v>92</v>
      </c>
      <c r="E111" s="128">
        <v>0</v>
      </c>
      <c r="F111" s="128">
        <v>720</v>
      </c>
      <c r="G111" s="128">
        <v>720</v>
      </c>
      <c r="H111" s="128">
        <v>720</v>
      </c>
      <c r="I111" s="129">
        <v>1440</v>
      </c>
      <c r="J111" s="128">
        <v>0</v>
      </c>
      <c r="K111" s="128">
        <v>720</v>
      </c>
      <c r="L111" s="128">
        <v>720</v>
      </c>
      <c r="M111" s="128">
        <v>720</v>
      </c>
      <c r="N111" s="128">
        <v>720</v>
      </c>
      <c r="O111" s="128">
        <v>720</v>
      </c>
      <c r="P111" s="132"/>
      <c r="Q111" s="133"/>
      <c r="S111" s="104" t="s">
        <v>114</v>
      </c>
      <c r="T111" s="104" t="s">
        <v>80</v>
      </c>
      <c r="U111" s="104" t="s">
        <v>81</v>
      </c>
      <c r="V111" s="104" t="s">
        <v>82</v>
      </c>
      <c r="W111" s="104" t="s">
        <v>75</v>
      </c>
      <c r="X111" s="104" t="s">
        <v>157</v>
      </c>
      <c r="Y111" s="104" t="s">
        <v>76</v>
      </c>
    </row>
    <row r="112" spans="2:25" ht="21.75" customHeight="1" x14ac:dyDescent="0.25">
      <c r="B112" s="146">
        <v>15</v>
      </c>
      <c r="C112" s="148">
        <v>628</v>
      </c>
      <c r="D112" s="129">
        <v>92</v>
      </c>
      <c r="E112" s="128">
        <v>0</v>
      </c>
      <c r="F112" s="128">
        <v>720</v>
      </c>
      <c r="G112" s="128">
        <v>720</v>
      </c>
      <c r="H112" s="129">
        <v>1440</v>
      </c>
      <c r="I112" s="129">
        <v>720</v>
      </c>
      <c r="J112" s="128">
        <v>0</v>
      </c>
      <c r="K112" s="128">
        <v>720</v>
      </c>
      <c r="L112" s="128">
        <v>720</v>
      </c>
      <c r="M112" s="128">
        <v>720</v>
      </c>
      <c r="N112" s="128">
        <v>720</v>
      </c>
      <c r="O112" s="128">
        <v>720</v>
      </c>
      <c r="P112" s="132"/>
      <c r="Q112" s="133"/>
      <c r="S112" s="103" t="s">
        <v>158</v>
      </c>
      <c r="T112" s="103" t="s">
        <v>83</v>
      </c>
      <c r="U112" s="103" t="s">
        <v>84</v>
      </c>
      <c r="V112" s="103" t="s">
        <v>85</v>
      </c>
      <c r="W112" s="103" t="s">
        <v>75</v>
      </c>
      <c r="X112" s="103" t="s">
        <v>118</v>
      </c>
      <c r="Y112" s="103" t="s">
        <v>76</v>
      </c>
    </row>
    <row r="113" spans="2:25" ht="21.75" customHeight="1" x14ac:dyDescent="0.25">
      <c r="B113" s="146">
        <v>16</v>
      </c>
      <c r="C113" s="149">
        <v>0</v>
      </c>
      <c r="D113" s="128">
        <v>0</v>
      </c>
      <c r="E113" s="128">
        <v>92</v>
      </c>
      <c r="F113" s="128">
        <v>720</v>
      </c>
      <c r="G113" s="129">
        <v>1440</v>
      </c>
      <c r="H113" s="129">
        <v>720</v>
      </c>
      <c r="I113" s="128">
        <v>0</v>
      </c>
      <c r="J113" s="128">
        <v>720</v>
      </c>
      <c r="K113" s="128">
        <v>720</v>
      </c>
      <c r="L113" s="129">
        <v>1440</v>
      </c>
      <c r="M113" s="128">
        <v>0</v>
      </c>
      <c r="N113" s="128">
        <v>720</v>
      </c>
      <c r="O113" s="128">
        <v>720</v>
      </c>
      <c r="P113" s="132"/>
      <c r="Q113" s="133"/>
      <c r="S113" s="103" t="s">
        <v>158</v>
      </c>
      <c r="T113" s="103" t="s">
        <v>86</v>
      </c>
      <c r="U113" s="103" t="s">
        <v>87</v>
      </c>
      <c r="V113" s="103" t="s">
        <v>88</v>
      </c>
      <c r="W113" s="103" t="s">
        <v>75</v>
      </c>
      <c r="X113" s="103" t="s">
        <v>119</v>
      </c>
      <c r="Y113" s="103" t="s">
        <v>76</v>
      </c>
    </row>
    <row r="114" spans="2:25" ht="21.75" customHeight="1" x14ac:dyDescent="0.25">
      <c r="B114" s="146">
        <v>17</v>
      </c>
      <c r="C114" s="149">
        <v>0</v>
      </c>
      <c r="D114" s="128">
        <v>0</v>
      </c>
      <c r="E114" s="128">
        <v>92</v>
      </c>
      <c r="F114" s="129">
        <v>1440</v>
      </c>
      <c r="G114" s="129">
        <v>720</v>
      </c>
      <c r="H114" s="129">
        <v>720</v>
      </c>
      <c r="I114" s="128">
        <v>0</v>
      </c>
      <c r="J114" s="128">
        <v>720</v>
      </c>
      <c r="K114" s="129">
        <v>1440</v>
      </c>
      <c r="L114" s="129">
        <v>720</v>
      </c>
      <c r="M114" s="128">
        <v>0</v>
      </c>
      <c r="N114" s="128">
        <v>720</v>
      </c>
      <c r="O114" s="128">
        <v>720</v>
      </c>
      <c r="P114" s="132"/>
      <c r="Q114" s="133"/>
      <c r="S114" s="103" t="s">
        <v>158</v>
      </c>
      <c r="T114" s="103" t="s">
        <v>89</v>
      </c>
      <c r="U114" s="103" t="s">
        <v>90</v>
      </c>
      <c r="V114" s="103" t="s">
        <v>91</v>
      </c>
      <c r="W114" s="103" t="s">
        <v>75</v>
      </c>
      <c r="X114" s="103" t="s">
        <v>120</v>
      </c>
      <c r="Y114" s="103" t="s">
        <v>76</v>
      </c>
    </row>
    <row r="115" spans="2:25" ht="21.75" customHeight="1" x14ac:dyDescent="0.25">
      <c r="B115" s="146">
        <v>18</v>
      </c>
      <c r="C115" s="149">
        <v>0</v>
      </c>
      <c r="D115" s="128">
        <v>0</v>
      </c>
      <c r="E115" s="128">
        <v>92</v>
      </c>
      <c r="F115" s="129">
        <v>1440</v>
      </c>
      <c r="G115" s="129">
        <v>720</v>
      </c>
      <c r="H115" s="128">
        <v>0</v>
      </c>
      <c r="I115" s="128">
        <v>720</v>
      </c>
      <c r="J115" s="128">
        <v>720</v>
      </c>
      <c r="K115" s="128">
        <v>720</v>
      </c>
      <c r="L115" s="128">
        <v>720</v>
      </c>
      <c r="M115" s="128">
        <v>720</v>
      </c>
      <c r="N115" s="128">
        <v>720</v>
      </c>
      <c r="O115" s="128">
        <v>720</v>
      </c>
      <c r="P115" s="132"/>
      <c r="Q115" s="133"/>
      <c r="S115" s="104" t="s">
        <v>114</v>
      </c>
      <c r="T115" s="104" t="s">
        <v>92</v>
      </c>
      <c r="U115" s="104" t="s">
        <v>93</v>
      </c>
      <c r="V115" s="104" t="s">
        <v>94</v>
      </c>
      <c r="W115" s="104" t="s">
        <v>75</v>
      </c>
      <c r="X115" s="104" t="s">
        <v>120</v>
      </c>
      <c r="Y115" s="104" t="s">
        <v>76</v>
      </c>
    </row>
    <row r="116" spans="2:25" ht="21.75" customHeight="1" x14ac:dyDescent="0.25">
      <c r="B116" s="146">
        <v>19</v>
      </c>
      <c r="C116" s="149">
        <v>720</v>
      </c>
      <c r="D116" s="129">
        <v>0</v>
      </c>
      <c r="E116" s="129">
        <v>92</v>
      </c>
      <c r="F116" s="129">
        <v>1440</v>
      </c>
      <c r="G116" s="129">
        <v>720</v>
      </c>
      <c r="H116" s="128">
        <v>0</v>
      </c>
      <c r="I116" s="128">
        <v>720</v>
      </c>
      <c r="J116" s="128">
        <v>720</v>
      </c>
      <c r="K116" s="128">
        <v>720</v>
      </c>
      <c r="L116" s="128">
        <v>720</v>
      </c>
      <c r="M116" s="128">
        <v>720</v>
      </c>
      <c r="N116" s="128">
        <v>720</v>
      </c>
      <c r="O116" s="128">
        <v>720</v>
      </c>
      <c r="P116" s="132"/>
      <c r="Q116" s="133"/>
      <c r="S116" s="104" t="s">
        <v>114</v>
      </c>
      <c r="T116" s="104" t="s">
        <v>95</v>
      </c>
      <c r="U116" s="104" t="s">
        <v>96</v>
      </c>
      <c r="V116" s="104" t="s">
        <v>97</v>
      </c>
      <c r="W116" s="104" t="s">
        <v>75</v>
      </c>
      <c r="X116" s="104" t="s">
        <v>121</v>
      </c>
      <c r="Y116" s="104" t="s">
        <v>76</v>
      </c>
    </row>
    <row r="117" spans="2:25" ht="21.75" customHeight="1" x14ac:dyDescent="0.25">
      <c r="B117" s="146">
        <v>20</v>
      </c>
      <c r="C117" s="149">
        <v>720</v>
      </c>
      <c r="D117" s="129">
        <v>0</v>
      </c>
      <c r="E117" s="129">
        <v>92</v>
      </c>
      <c r="F117" s="129">
        <v>720</v>
      </c>
      <c r="G117" s="129">
        <v>720</v>
      </c>
      <c r="H117" s="129">
        <v>720</v>
      </c>
      <c r="I117" s="129">
        <v>720</v>
      </c>
      <c r="J117" s="129">
        <v>720</v>
      </c>
      <c r="K117" s="129">
        <v>720</v>
      </c>
      <c r="L117" s="129">
        <v>720</v>
      </c>
      <c r="M117" s="129">
        <v>720</v>
      </c>
      <c r="N117" s="129">
        <v>720</v>
      </c>
      <c r="O117" s="129">
        <v>720</v>
      </c>
      <c r="P117" s="132"/>
      <c r="Q117" s="133"/>
      <c r="S117" s="103" t="s">
        <v>158</v>
      </c>
      <c r="T117" s="103" t="s">
        <v>98</v>
      </c>
      <c r="U117" s="103" t="s">
        <v>99</v>
      </c>
      <c r="V117" s="103" t="s">
        <v>100</v>
      </c>
      <c r="W117" s="103" t="s">
        <v>75</v>
      </c>
      <c r="X117" s="103" t="s">
        <v>123</v>
      </c>
      <c r="Y117" s="103" t="s">
        <v>76</v>
      </c>
    </row>
    <row r="118" spans="2:25" ht="21.75" customHeight="1" x14ac:dyDescent="0.25">
      <c r="B118" s="146">
        <v>21</v>
      </c>
      <c r="C118" s="149">
        <v>720</v>
      </c>
      <c r="D118" s="129">
        <v>0</v>
      </c>
      <c r="E118" s="129">
        <v>92</v>
      </c>
      <c r="F118" s="129">
        <v>1440</v>
      </c>
      <c r="G118" s="128">
        <v>0</v>
      </c>
      <c r="H118" s="128">
        <v>720</v>
      </c>
      <c r="I118" s="128">
        <v>720</v>
      </c>
      <c r="J118" s="128">
        <v>720</v>
      </c>
      <c r="K118" s="128">
        <v>720</v>
      </c>
      <c r="L118" s="128">
        <v>720</v>
      </c>
      <c r="M118" s="128">
        <v>720</v>
      </c>
      <c r="N118" s="128">
        <v>720</v>
      </c>
      <c r="O118" s="128">
        <v>720</v>
      </c>
      <c r="P118" s="132"/>
      <c r="Q118" s="133"/>
      <c r="S118" s="103" t="s">
        <v>158</v>
      </c>
      <c r="T118" s="103" t="s">
        <v>101</v>
      </c>
      <c r="U118" s="103" t="s">
        <v>102</v>
      </c>
      <c r="V118" s="103" t="s">
        <v>103</v>
      </c>
      <c r="W118" s="103" t="s">
        <v>75</v>
      </c>
      <c r="X118" s="103" t="s">
        <v>124</v>
      </c>
      <c r="Y118" s="103" t="s">
        <v>76</v>
      </c>
    </row>
    <row r="119" spans="2:25" ht="21.75" customHeight="1" x14ac:dyDescent="0.25">
      <c r="B119" s="146">
        <v>22</v>
      </c>
      <c r="C119" s="148">
        <v>628</v>
      </c>
      <c r="D119" s="129">
        <v>92</v>
      </c>
      <c r="E119" s="129">
        <v>720</v>
      </c>
      <c r="F119" s="129">
        <v>720</v>
      </c>
      <c r="G119" s="129">
        <v>720</v>
      </c>
      <c r="H119" s="129">
        <v>720</v>
      </c>
      <c r="I119" s="129">
        <v>720</v>
      </c>
      <c r="J119" s="129">
        <v>720</v>
      </c>
      <c r="K119" s="129">
        <v>720</v>
      </c>
      <c r="L119" s="129">
        <v>720</v>
      </c>
      <c r="M119" s="129">
        <v>720</v>
      </c>
      <c r="N119" s="129">
        <v>720</v>
      </c>
      <c r="O119" s="129">
        <v>720</v>
      </c>
      <c r="P119" s="132"/>
      <c r="Q119" s="133"/>
      <c r="S119" s="103" t="s">
        <v>158</v>
      </c>
      <c r="T119" s="103" t="s">
        <v>104</v>
      </c>
      <c r="U119" s="103" t="s">
        <v>105</v>
      </c>
      <c r="V119" s="103" t="s">
        <v>106</v>
      </c>
      <c r="W119" s="103" t="s">
        <v>75</v>
      </c>
      <c r="X119" s="103" t="s">
        <v>125</v>
      </c>
      <c r="Y119" s="103" t="s">
        <v>76</v>
      </c>
    </row>
    <row r="120" spans="2:25" ht="21.75" customHeight="1" x14ac:dyDescent="0.25">
      <c r="B120" s="146">
        <v>23</v>
      </c>
      <c r="C120" s="148">
        <v>628</v>
      </c>
      <c r="D120" s="129">
        <v>92</v>
      </c>
      <c r="E120" s="129">
        <v>720</v>
      </c>
      <c r="F120" s="128">
        <v>0</v>
      </c>
      <c r="G120" s="128">
        <v>720</v>
      </c>
      <c r="H120" s="128">
        <v>720</v>
      </c>
      <c r="I120" s="128">
        <v>720</v>
      </c>
      <c r="J120" s="129">
        <v>1440</v>
      </c>
      <c r="K120" s="128">
        <v>0</v>
      </c>
      <c r="L120" s="128">
        <v>720</v>
      </c>
      <c r="M120" s="128">
        <v>720</v>
      </c>
      <c r="N120" s="128">
        <v>720</v>
      </c>
      <c r="O120" s="128">
        <v>720</v>
      </c>
      <c r="P120" s="132"/>
      <c r="Q120" s="133"/>
      <c r="S120" s="103" t="s">
        <v>158</v>
      </c>
      <c r="T120" s="103" t="s">
        <v>107</v>
      </c>
      <c r="U120" s="103" t="s">
        <v>108</v>
      </c>
      <c r="V120" s="103" t="s">
        <v>109</v>
      </c>
      <c r="W120" s="103" t="s">
        <v>75</v>
      </c>
      <c r="X120" s="103" t="s">
        <v>126</v>
      </c>
      <c r="Y120" s="103" t="s">
        <v>76</v>
      </c>
    </row>
    <row r="121" spans="2:25" ht="21.75" customHeight="1" x14ac:dyDescent="0.25">
      <c r="B121" s="146">
        <v>24</v>
      </c>
      <c r="C121" s="148">
        <v>628</v>
      </c>
      <c r="D121" s="129">
        <v>92</v>
      </c>
      <c r="E121" s="129">
        <v>720</v>
      </c>
      <c r="F121" s="128">
        <v>0</v>
      </c>
      <c r="G121" s="128">
        <v>720</v>
      </c>
      <c r="H121" s="128">
        <v>720</v>
      </c>
      <c r="I121" s="128">
        <v>720</v>
      </c>
      <c r="J121" s="129">
        <v>1440</v>
      </c>
      <c r="K121" s="128">
        <v>0</v>
      </c>
      <c r="L121" s="128">
        <v>720</v>
      </c>
      <c r="M121" s="128">
        <v>720</v>
      </c>
      <c r="N121" s="128">
        <v>720</v>
      </c>
      <c r="O121" s="128">
        <v>720</v>
      </c>
      <c r="P121" s="132"/>
      <c r="Q121" s="133"/>
      <c r="S121" s="103" t="s">
        <v>158</v>
      </c>
      <c r="T121" s="103" t="s">
        <v>110</v>
      </c>
      <c r="U121" s="103" t="s">
        <v>111</v>
      </c>
      <c r="V121" s="103" t="s">
        <v>112</v>
      </c>
      <c r="W121" s="103" t="s">
        <v>75</v>
      </c>
      <c r="X121" s="103" t="s">
        <v>127</v>
      </c>
      <c r="Y121" s="103" t="s">
        <v>76</v>
      </c>
    </row>
    <row r="122" spans="2:25" ht="21.75" customHeight="1" x14ac:dyDescent="0.25">
      <c r="B122" s="146">
        <v>25</v>
      </c>
      <c r="C122" s="148">
        <v>628</v>
      </c>
      <c r="D122" s="129">
        <v>92</v>
      </c>
      <c r="E122" s="129">
        <v>720</v>
      </c>
      <c r="F122" s="128">
        <v>0</v>
      </c>
      <c r="G122" s="128">
        <v>720</v>
      </c>
      <c r="H122" s="128">
        <v>720</v>
      </c>
      <c r="I122" s="128">
        <v>720</v>
      </c>
      <c r="J122" s="129">
        <v>1440</v>
      </c>
      <c r="K122" s="128">
        <v>0</v>
      </c>
      <c r="L122" s="128">
        <v>720</v>
      </c>
      <c r="M122" s="128">
        <v>720</v>
      </c>
      <c r="N122" s="128">
        <v>720</v>
      </c>
      <c r="O122" s="128">
        <v>720</v>
      </c>
      <c r="P122" s="132"/>
      <c r="Q122" s="133"/>
    </row>
    <row r="123" spans="2:25" ht="21.75" customHeight="1" x14ac:dyDescent="0.25">
      <c r="B123" s="146">
        <v>26</v>
      </c>
      <c r="C123" s="148">
        <v>628</v>
      </c>
      <c r="D123" s="129">
        <v>92</v>
      </c>
      <c r="E123" s="129">
        <v>720</v>
      </c>
      <c r="F123" s="129">
        <v>720</v>
      </c>
      <c r="G123" s="129">
        <v>720</v>
      </c>
      <c r="H123" s="129">
        <v>720</v>
      </c>
      <c r="I123" s="129">
        <v>720</v>
      </c>
      <c r="J123" s="129">
        <v>720</v>
      </c>
      <c r="K123" s="129">
        <v>720</v>
      </c>
      <c r="L123" s="129">
        <v>720</v>
      </c>
      <c r="M123" s="129">
        <v>720</v>
      </c>
      <c r="N123" s="129">
        <v>720</v>
      </c>
      <c r="O123" s="129">
        <v>720</v>
      </c>
      <c r="P123" s="132"/>
      <c r="Q123" s="133"/>
      <c r="S123" s="103" t="s">
        <v>160</v>
      </c>
      <c r="T123" s="103" t="s">
        <v>77</v>
      </c>
      <c r="U123" s="103" t="s">
        <v>78</v>
      </c>
      <c r="V123" s="103" t="s">
        <v>79</v>
      </c>
      <c r="W123" s="103" t="s">
        <v>116</v>
      </c>
      <c r="X123" s="103" t="s">
        <v>157</v>
      </c>
      <c r="Y123" s="103" t="s">
        <v>117</v>
      </c>
    </row>
    <row r="124" spans="2:25" ht="21.75" customHeight="1" x14ac:dyDescent="0.25">
      <c r="B124" s="146">
        <v>27</v>
      </c>
      <c r="C124" s="148">
        <v>628</v>
      </c>
      <c r="D124" s="129">
        <v>92</v>
      </c>
      <c r="E124" s="129">
        <v>720</v>
      </c>
      <c r="F124" s="129">
        <v>720</v>
      </c>
      <c r="G124" s="129">
        <v>720</v>
      </c>
      <c r="H124" s="129">
        <v>720</v>
      </c>
      <c r="I124" s="129">
        <v>720</v>
      </c>
      <c r="J124" s="129">
        <v>720</v>
      </c>
      <c r="K124" s="129">
        <v>720</v>
      </c>
      <c r="L124" s="129">
        <v>720</v>
      </c>
      <c r="M124" s="129">
        <v>720</v>
      </c>
      <c r="N124" s="129">
        <v>720</v>
      </c>
      <c r="O124" s="129">
        <v>720</v>
      </c>
      <c r="P124" s="132"/>
      <c r="Q124" s="133"/>
      <c r="S124" s="103" t="s">
        <v>160</v>
      </c>
      <c r="T124" s="103" t="s">
        <v>80</v>
      </c>
      <c r="U124" s="103" t="s">
        <v>81</v>
      </c>
      <c r="V124" s="103" t="s">
        <v>82</v>
      </c>
      <c r="W124" s="103" t="s">
        <v>75</v>
      </c>
      <c r="X124" s="103" t="s">
        <v>159</v>
      </c>
      <c r="Y124" s="103" t="s">
        <v>76</v>
      </c>
    </row>
    <row r="125" spans="2:25" ht="21.75" customHeight="1" x14ac:dyDescent="0.25">
      <c r="B125" s="146">
        <v>28</v>
      </c>
      <c r="C125" s="148">
        <v>628</v>
      </c>
      <c r="D125" s="129">
        <v>92</v>
      </c>
      <c r="E125" s="129">
        <v>720</v>
      </c>
      <c r="F125" s="129">
        <v>720</v>
      </c>
      <c r="G125" s="129">
        <v>720</v>
      </c>
      <c r="H125" s="129">
        <v>720</v>
      </c>
      <c r="I125" s="129">
        <v>720</v>
      </c>
      <c r="J125" s="129">
        <v>720</v>
      </c>
      <c r="K125" s="129">
        <v>720</v>
      </c>
      <c r="L125" s="129">
        <v>720</v>
      </c>
      <c r="M125" s="129">
        <v>720</v>
      </c>
      <c r="N125" s="129">
        <v>720</v>
      </c>
      <c r="O125" s="129">
        <v>720</v>
      </c>
      <c r="P125" s="132"/>
      <c r="Q125" s="133"/>
      <c r="S125" s="104" t="s">
        <v>115</v>
      </c>
      <c r="T125" s="104" t="s">
        <v>83</v>
      </c>
      <c r="U125" s="104" t="s">
        <v>84</v>
      </c>
      <c r="V125" s="104" t="s">
        <v>85</v>
      </c>
      <c r="W125" s="104" t="s">
        <v>75</v>
      </c>
      <c r="X125" s="104" t="s">
        <v>159</v>
      </c>
      <c r="Y125" s="104" t="s">
        <v>76</v>
      </c>
    </row>
    <row r="126" spans="2:25" ht="21.75" customHeight="1" x14ac:dyDescent="0.25">
      <c r="B126" s="146">
        <v>29</v>
      </c>
      <c r="C126" s="149">
        <v>0</v>
      </c>
      <c r="D126" s="128">
        <v>0</v>
      </c>
      <c r="E126" s="128">
        <v>92</v>
      </c>
      <c r="F126" s="129">
        <v>1440</v>
      </c>
      <c r="G126" s="128">
        <v>0</v>
      </c>
      <c r="H126" s="128">
        <v>720</v>
      </c>
      <c r="I126" s="128">
        <v>720</v>
      </c>
      <c r="J126" s="128">
        <v>720</v>
      </c>
      <c r="K126" s="128">
        <v>720</v>
      </c>
      <c r="L126" s="128">
        <v>720</v>
      </c>
      <c r="M126" s="128">
        <v>720</v>
      </c>
      <c r="N126" s="128">
        <v>720</v>
      </c>
      <c r="O126" s="128">
        <v>720</v>
      </c>
      <c r="P126" s="132"/>
      <c r="Q126" s="133"/>
      <c r="S126" s="104" t="s">
        <v>115</v>
      </c>
      <c r="T126" s="104" t="s">
        <v>86</v>
      </c>
      <c r="U126" s="104" t="s">
        <v>87</v>
      </c>
      <c r="V126" s="104" t="s">
        <v>88</v>
      </c>
      <c r="W126" s="104" t="s">
        <v>75</v>
      </c>
      <c r="X126" s="104" t="s">
        <v>118</v>
      </c>
      <c r="Y126" s="104" t="s">
        <v>76</v>
      </c>
    </row>
    <row r="127" spans="2:25" ht="21.75" customHeight="1" x14ac:dyDescent="0.25">
      <c r="B127" s="146">
        <v>30</v>
      </c>
      <c r="C127" s="149">
        <v>0</v>
      </c>
      <c r="D127" s="128">
        <v>0</v>
      </c>
      <c r="E127" s="128">
        <v>92</v>
      </c>
      <c r="F127" s="129">
        <v>1440</v>
      </c>
      <c r="G127" s="128">
        <v>0</v>
      </c>
      <c r="H127" s="128">
        <v>720</v>
      </c>
      <c r="I127" s="128">
        <v>720</v>
      </c>
      <c r="J127" s="128">
        <v>720</v>
      </c>
      <c r="K127" s="128">
        <v>720</v>
      </c>
      <c r="L127" s="128">
        <v>720</v>
      </c>
      <c r="M127" s="128">
        <v>720</v>
      </c>
      <c r="N127" s="128">
        <v>720</v>
      </c>
      <c r="O127" s="128">
        <v>720</v>
      </c>
      <c r="P127" s="132"/>
      <c r="Q127" s="133"/>
      <c r="S127" s="103" t="s">
        <v>160</v>
      </c>
      <c r="T127" s="103" t="s">
        <v>89</v>
      </c>
      <c r="U127" s="103" t="s">
        <v>90</v>
      </c>
      <c r="V127" s="103" t="s">
        <v>91</v>
      </c>
      <c r="W127" s="103" t="s">
        <v>75</v>
      </c>
      <c r="X127" s="103" t="s">
        <v>120</v>
      </c>
      <c r="Y127" s="103" t="s">
        <v>76</v>
      </c>
    </row>
    <row r="128" spans="2:25" ht="21.75" customHeight="1" x14ac:dyDescent="0.25">
      <c r="B128" s="146">
        <v>31</v>
      </c>
      <c r="C128" s="149">
        <v>0</v>
      </c>
      <c r="D128" s="128">
        <v>0</v>
      </c>
      <c r="E128" s="128">
        <v>92</v>
      </c>
      <c r="F128" s="129">
        <v>1440</v>
      </c>
      <c r="G128" s="128">
        <v>0</v>
      </c>
      <c r="H128" s="128">
        <v>720</v>
      </c>
      <c r="I128" s="128">
        <v>720</v>
      </c>
      <c r="J128" s="128">
        <v>720</v>
      </c>
      <c r="K128" s="128">
        <v>720</v>
      </c>
      <c r="L128" s="128">
        <v>720</v>
      </c>
      <c r="M128" s="128">
        <v>720</v>
      </c>
      <c r="N128" s="128">
        <v>720</v>
      </c>
      <c r="O128" s="128">
        <v>720</v>
      </c>
      <c r="P128" s="132"/>
      <c r="Q128" s="133"/>
      <c r="S128" s="103" t="s">
        <v>160</v>
      </c>
      <c r="T128" s="103" t="s">
        <v>92</v>
      </c>
      <c r="U128" s="103" t="s">
        <v>93</v>
      </c>
      <c r="V128" s="103" t="s">
        <v>94</v>
      </c>
      <c r="W128" s="103" t="s">
        <v>75</v>
      </c>
      <c r="X128" s="103" t="s">
        <v>121</v>
      </c>
      <c r="Y128" s="103" t="s">
        <v>76</v>
      </c>
    </row>
    <row r="129" spans="2:30" ht="21.75" customHeight="1" x14ac:dyDescent="0.25">
      <c r="B129" s="146">
        <v>32</v>
      </c>
      <c r="C129" s="148">
        <v>628</v>
      </c>
      <c r="D129" s="129">
        <v>92</v>
      </c>
      <c r="E129" s="129">
        <v>720</v>
      </c>
      <c r="F129" s="129">
        <v>720</v>
      </c>
      <c r="G129" s="129">
        <v>720</v>
      </c>
      <c r="H129" s="129">
        <v>720</v>
      </c>
      <c r="I129" s="129">
        <v>720</v>
      </c>
      <c r="J129" s="129">
        <v>720</v>
      </c>
      <c r="K129" s="129">
        <v>720</v>
      </c>
      <c r="L129" s="129">
        <v>720</v>
      </c>
      <c r="M129" s="129">
        <v>720</v>
      </c>
      <c r="N129" s="129">
        <v>720</v>
      </c>
      <c r="O129" s="129">
        <v>720</v>
      </c>
      <c r="P129" s="132"/>
      <c r="Q129" s="133"/>
      <c r="S129" s="103" t="s">
        <v>160</v>
      </c>
      <c r="T129" s="103" t="s">
        <v>95</v>
      </c>
      <c r="U129" s="103" t="s">
        <v>96</v>
      </c>
      <c r="V129" s="103" t="s">
        <v>97</v>
      </c>
      <c r="W129" s="103" t="s">
        <v>75</v>
      </c>
      <c r="X129" s="103" t="s">
        <v>122</v>
      </c>
      <c r="Y129" s="103" t="s">
        <v>76</v>
      </c>
    </row>
    <row r="130" spans="2:30" ht="21.75" customHeight="1" x14ac:dyDescent="0.25">
      <c r="B130" s="146">
        <v>33</v>
      </c>
      <c r="C130" s="148">
        <v>628</v>
      </c>
      <c r="D130" s="129">
        <v>92</v>
      </c>
      <c r="E130" s="129">
        <v>720</v>
      </c>
      <c r="F130" s="128">
        <v>0</v>
      </c>
      <c r="G130" s="128">
        <v>720</v>
      </c>
      <c r="H130" s="128">
        <v>720</v>
      </c>
      <c r="I130" s="129">
        <v>1440</v>
      </c>
      <c r="J130" s="129">
        <v>720</v>
      </c>
      <c r="K130" s="128">
        <v>0</v>
      </c>
      <c r="L130" s="128">
        <v>720</v>
      </c>
      <c r="M130" s="128">
        <v>720</v>
      </c>
      <c r="N130" s="128">
        <v>720</v>
      </c>
      <c r="O130" s="128">
        <v>720</v>
      </c>
      <c r="P130" s="132"/>
      <c r="Q130" s="133"/>
      <c r="S130" s="103" t="s">
        <v>160</v>
      </c>
      <c r="T130" s="103" t="s">
        <v>98</v>
      </c>
      <c r="U130" s="103" t="s">
        <v>99</v>
      </c>
      <c r="V130" s="103" t="s">
        <v>100</v>
      </c>
      <c r="W130" s="103" t="s">
        <v>75</v>
      </c>
      <c r="X130" s="103" t="s">
        <v>123</v>
      </c>
      <c r="Y130" s="103" t="s">
        <v>76</v>
      </c>
    </row>
    <row r="131" spans="2:30" ht="21.75" customHeight="1" x14ac:dyDescent="0.25">
      <c r="B131" s="146">
        <v>34</v>
      </c>
      <c r="C131" s="148">
        <v>628</v>
      </c>
      <c r="D131" s="129">
        <v>92</v>
      </c>
      <c r="E131" s="129">
        <v>720</v>
      </c>
      <c r="F131" s="128">
        <v>0</v>
      </c>
      <c r="G131" s="128">
        <v>720</v>
      </c>
      <c r="H131" s="128">
        <v>720</v>
      </c>
      <c r="I131" s="128">
        <v>720</v>
      </c>
      <c r="J131" s="128">
        <v>720</v>
      </c>
      <c r="K131" s="128">
        <v>720</v>
      </c>
      <c r="L131" s="128">
        <v>720</v>
      </c>
      <c r="M131" s="128">
        <v>720</v>
      </c>
      <c r="N131" s="128">
        <v>720</v>
      </c>
      <c r="O131" s="128">
        <v>720</v>
      </c>
      <c r="P131" s="132"/>
      <c r="Q131" s="133"/>
      <c r="S131" s="103" t="s">
        <v>160</v>
      </c>
      <c r="T131" s="103" t="s">
        <v>101</v>
      </c>
      <c r="U131" s="103" t="s">
        <v>102</v>
      </c>
      <c r="V131" s="103" t="s">
        <v>103</v>
      </c>
      <c r="W131" s="103" t="s">
        <v>75</v>
      </c>
      <c r="X131" s="103" t="s">
        <v>124</v>
      </c>
      <c r="Y131" s="103" t="s">
        <v>76</v>
      </c>
    </row>
    <row r="132" spans="2:30" ht="21.75" customHeight="1" x14ac:dyDescent="0.25">
      <c r="B132" s="146">
        <v>35</v>
      </c>
      <c r="C132" s="148">
        <v>628</v>
      </c>
      <c r="D132" s="129">
        <v>92</v>
      </c>
      <c r="E132" s="129">
        <v>720</v>
      </c>
      <c r="F132" s="128">
        <v>0</v>
      </c>
      <c r="G132" s="128">
        <v>720</v>
      </c>
      <c r="H132" s="128">
        <v>720</v>
      </c>
      <c r="I132" s="129">
        <v>1440</v>
      </c>
      <c r="J132" s="129">
        <v>720</v>
      </c>
      <c r="K132" s="128">
        <v>0</v>
      </c>
      <c r="L132" s="128">
        <v>720</v>
      </c>
      <c r="M132" s="128">
        <v>720</v>
      </c>
      <c r="N132" s="129">
        <v>1440</v>
      </c>
      <c r="O132" s="129">
        <v>720</v>
      </c>
      <c r="P132" s="132"/>
      <c r="Q132" s="133"/>
      <c r="S132" s="103" t="s">
        <v>160</v>
      </c>
      <c r="T132" s="103" t="s">
        <v>104</v>
      </c>
      <c r="U132" s="103" t="s">
        <v>105</v>
      </c>
      <c r="V132" s="103" t="s">
        <v>106</v>
      </c>
      <c r="W132" s="103" t="s">
        <v>75</v>
      </c>
      <c r="X132" s="103" t="s">
        <v>125</v>
      </c>
      <c r="Y132" s="103" t="s">
        <v>76</v>
      </c>
    </row>
    <row r="133" spans="2:30" ht="21.75" customHeight="1" x14ac:dyDescent="0.25">
      <c r="B133" s="146">
        <v>36</v>
      </c>
      <c r="C133" s="148">
        <v>628</v>
      </c>
      <c r="D133" s="129">
        <v>92</v>
      </c>
      <c r="E133" s="128">
        <v>0</v>
      </c>
      <c r="F133" s="128">
        <v>720</v>
      </c>
      <c r="G133" s="128">
        <v>720</v>
      </c>
      <c r="H133" s="128">
        <v>720</v>
      </c>
      <c r="I133" s="129">
        <v>1440</v>
      </c>
      <c r="J133" s="129">
        <v>720</v>
      </c>
      <c r="K133" s="128">
        <v>0</v>
      </c>
      <c r="L133" s="128">
        <v>720</v>
      </c>
      <c r="M133" s="128">
        <v>720</v>
      </c>
      <c r="N133" s="128">
        <v>720</v>
      </c>
      <c r="O133" s="128">
        <v>720</v>
      </c>
      <c r="P133" s="132"/>
      <c r="Q133" s="133"/>
      <c r="S133" s="103" t="s">
        <v>160</v>
      </c>
      <c r="T133" s="103" t="s">
        <v>107</v>
      </c>
      <c r="U133" s="103" t="s">
        <v>108</v>
      </c>
      <c r="V133" s="103" t="s">
        <v>109</v>
      </c>
      <c r="W133" s="103" t="s">
        <v>75</v>
      </c>
      <c r="X133" s="103" t="s">
        <v>126</v>
      </c>
      <c r="Y133" s="103" t="s">
        <v>76</v>
      </c>
    </row>
    <row r="134" spans="2:30" ht="21.75" customHeight="1" x14ac:dyDescent="0.25">
      <c r="B134" s="146">
        <v>37</v>
      </c>
      <c r="C134" s="149">
        <v>0</v>
      </c>
      <c r="D134" s="128">
        <v>0</v>
      </c>
      <c r="E134" s="128">
        <v>92</v>
      </c>
      <c r="F134" s="128">
        <v>720</v>
      </c>
      <c r="G134" s="128">
        <v>720</v>
      </c>
      <c r="H134" s="129">
        <v>1440</v>
      </c>
      <c r="I134" s="129">
        <v>720</v>
      </c>
      <c r="J134" s="129">
        <v>720</v>
      </c>
      <c r="K134" s="128">
        <v>0</v>
      </c>
      <c r="L134" s="128">
        <v>720</v>
      </c>
      <c r="M134" s="128">
        <v>720</v>
      </c>
      <c r="N134" s="129">
        <v>1440</v>
      </c>
      <c r="O134" s="129">
        <v>720</v>
      </c>
      <c r="P134" s="132"/>
      <c r="Q134" s="133"/>
      <c r="S134" s="103" t="s">
        <v>160</v>
      </c>
      <c r="T134" s="103" t="s">
        <v>110</v>
      </c>
      <c r="U134" s="103" t="s">
        <v>111</v>
      </c>
      <c r="V134" s="103" t="s">
        <v>112</v>
      </c>
      <c r="W134" s="103" t="s">
        <v>75</v>
      </c>
      <c r="X134" s="103" t="s">
        <v>127</v>
      </c>
      <c r="Y134" s="103" t="s">
        <v>76</v>
      </c>
    </row>
    <row r="135" spans="2:30" ht="21.75" customHeight="1" x14ac:dyDescent="0.25">
      <c r="B135" s="146">
        <v>38</v>
      </c>
      <c r="C135" s="149">
        <v>0</v>
      </c>
      <c r="D135" s="128">
        <v>0</v>
      </c>
      <c r="E135" s="128">
        <v>92</v>
      </c>
      <c r="F135" s="129">
        <v>1440</v>
      </c>
      <c r="G135" s="129">
        <v>720</v>
      </c>
      <c r="H135" s="129">
        <v>720</v>
      </c>
      <c r="I135" s="128">
        <v>0</v>
      </c>
      <c r="J135" s="128">
        <v>720</v>
      </c>
      <c r="K135" s="129">
        <v>1440</v>
      </c>
      <c r="L135" s="129">
        <v>720</v>
      </c>
      <c r="M135" s="129">
        <v>720</v>
      </c>
      <c r="N135" s="128">
        <v>0</v>
      </c>
      <c r="O135" s="128">
        <v>720</v>
      </c>
      <c r="P135" s="132"/>
      <c r="Q135" s="133"/>
    </row>
    <row r="136" spans="2:30" ht="21.75" customHeight="1" x14ac:dyDescent="0.25">
      <c r="B136" s="146">
        <v>39</v>
      </c>
      <c r="C136" s="149">
        <v>0</v>
      </c>
      <c r="D136" s="128">
        <v>0</v>
      </c>
      <c r="E136" s="128">
        <v>92</v>
      </c>
      <c r="F136" s="129">
        <v>1440</v>
      </c>
      <c r="G136" s="129">
        <v>720</v>
      </c>
      <c r="H136" s="128">
        <v>0</v>
      </c>
      <c r="I136" s="128">
        <v>720</v>
      </c>
      <c r="J136" s="128">
        <v>720</v>
      </c>
      <c r="K136" s="129">
        <v>1440</v>
      </c>
      <c r="L136" s="128">
        <v>0</v>
      </c>
      <c r="M136" s="128">
        <v>720</v>
      </c>
      <c r="N136" s="128">
        <v>720</v>
      </c>
      <c r="O136" s="128">
        <v>720</v>
      </c>
      <c r="P136" s="132"/>
      <c r="Q136" s="133"/>
    </row>
    <row r="137" spans="2:30" ht="21.75" customHeight="1" x14ac:dyDescent="0.25">
      <c r="B137" s="146">
        <v>40</v>
      </c>
      <c r="C137" s="149">
        <v>0</v>
      </c>
      <c r="D137" s="128">
        <v>0</v>
      </c>
      <c r="E137" s="128">
        <v>92</v>
      </c>
      <c r="F137" s="129">
        <v>1440</v>
      </c>
      <c r="G137" s="128">
        <v>0</v>
      </c>
      <c r="H137" s="128">
        <v>720</v>
      </c>
      <c r="I137" s="128">
        <v>720</v>
      </c>
      <c r="J137" s="128">
        <v>720</v>
      </c>
      <c r="K137" s="128">
        <v>720</v>
      </c>
      <c r="L137" s="128">
        <v>720</v>
      </c>
      <c r="M137" s="128">
        <v>720</v>
      </c>
      <c r="N137" s="128">
        <v>720</v>
      </c>
      <c r="O137" s="128">
        <v>720</v>
      </c>
      <c r="P137" s="132"/>
      <c r="Q137" s="133"/>
    </row>
    <row r="138" spans="2:30" ht="21.75" customHeight="1" x14ac:dyDescent="0.25">
      <c r="B138" s="146">
        <v>41</v>
      </c>
      <c r="C138" s="149">
        <v>0</v>
      </c>
      <c r="D138" s="128">
        <v>0</v>
      </c>
      <c r="E138" s="128">
        <v>92</v>
      </c>
      <c r="F138" s="129">
        <v>1440</v>
      </c>
      <c r="G138" s="128">
        <v>0</v>
      </c>
      <c r="H138" s="128">
        <v>720</v>
      </c>
      <c r="I138" s="128">
        <v>720</v>
      </c>
      <c r="J138" s="128">
        <v>720</v>
      </c>
      <c r="K138" s="128">
        <v>720</v>
      </c>
      <c r="L138" s="128">
        <v>720</v>
      </c>
      <c r="M138" s="128">
        <v>720</v>
      </c>
      <c r="N138" s="128">
        <v>720</v>
      </c>
      <c r="O138" s="128">
        <v>720</v>
      </c>
      <c r="P138" s="132"/>
      <c r="Q138" s="133"/>
    </row>
    <row r="139" spans="2:30" ht="21.75" customHeight="1" x14ac:dyDescent="0.25">
      <c r="B139" s="146">
        <v>42</v>
      </c>
      <c r="C139" s="149">
        <v>0</v>
      </c>
      <c r="D139" s="128">
        <v>0</v>
      </c>
      <c r="E139" s="128">
        <v>92</v>
      </c>
      <c r="F139" s="128">
        <v>720</v>
      </c>
      <c r="G139" s="128">
        <v>720</v>
      </c>
      <c r="H139" s="128">
        <v>720</v>
      </c>
      <c r="I139" s="128">
        <v>720</v>
      </c>
      <c r="J139" s="128">
        <v>720</v>
      </c>
      <c r="K139" s="128">
        <v>720</v>
      </c>
      <c r="L139" s="128">
        <v>720</v>
      </c>
      <c r="M139" s="128">
        <v>720</v>
      </c>
      <c r="N139" s="128">
        <v>720</v>
      </c>
      <c r="O139" s="128">
        <v>720</v>
      </c>
      <c r="P139" s="132"/>
      <c r="Q139" s="13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spans="2:30" ht="21.75" customHeight="1" thickBot="1" x14ac:dyDescent="0.3">
      <c r="B140" s="147">
        <v>43</v>
      </c>
      <c r="C140" s="150">
        <v>628</v>
      </c>
      <c r="D140" s="135">
        <v>92</v>
      </c>
      <c r="E140" s="135">
        <v>720</v>
      </c>
      <c r="F140" s="135">
        <v>720</v>
      </c>
      <c r="G140" s="135">
        <v>720</v>
      </c>
      <c r="H140" s="135">
        <v>720</v>
      </c>
      <c r="I140" s="135">
        <v>720</v>
      </c>
      <c r="J140" s="135">
        <v>720</v>
      </c>
      <c r="K140" s="135">
        <v>720</v>
      </c>
      <c r="L140" s="135">
        <v>720</v>
      </c>
      <c r="M140" s="135">
        <v>720</v>
      </c>
      <c r="N140" s="135">
        <v>720</v>
      </c>
      <c r="O140" s="135">
        <v>720</v>
      </c>
      <c r="P140" s="144"/>
      <c r="Q140" s="145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spans="2:30" ht="15.75" thickBot="1" x14ac:dyDescent="0.3"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spans="2:30" s="2" customFormat="1" ht="48" customHeight="1" thickBot="1" x14ac:dyDescent="0.3">
      <c r="C142" s="141" t="s">
        <v>143</v>
      </c>
      <c r="D142" s="142" t="s">
        <v>145</v>
      </c>
      <c r="E142" s="142" t="s">
        <v>146</v>
      </c>
      <c r="F142" s="142" t="s">
        <v>148</v>
      </c>
      <c r="G142" s="142" t="s">
        <v>147</v>
      </c>
      <c r="H142" s="142" t="s">
        <v>149</v>
      </c>
      <c r="I142" s="142" t="s">
        <v>150</v>
      </c>
      <c r="J142" s="142" t="s">
        <v>151</v>
      </c>
      <c r="K142" s="142" t="s">
        <v>152</v>
      </c>
      <c r="L142" s="142" t="s">
        <v>154</v>
      </c>
      <c r="M142" s="142" t="s">
        <v>153</v>
      </c>
      <c r="N142" s="142" t="s">
        <v>155</v>
      </c>
      <c r="O142" s="142" t="s">
        <v>156</v>
      </c>
      <c r="P142" s="142"/>
      <c r="Q142" s="14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2:30" ht="21.75" customHeight="1" x14ac:dyDescent="0.25">
      <c r="B143" s="118">
        <v>0</v>
      </c>
      <c r="C143" s="151">
        <v>628</v>
      </c>
      <c r="D143" s="139">
        <v>92</v>
      </c>
      <c r="E143" s="139">
        <v>812</v>
      </c>
      <c r="F143" s="138">
        <v>812</v>
      </c>
      <c r="G143" s="138">
        <v>1532</v>
      </c>
      <c r="H143" s="138">
        <v>2252</v>
      </c>
      <c r="I143" s="138">
        <v>2972</v>
      </c>
      <c r="J143" s="138">
        <v>3692</v>
      </c>
      <c r="K143" s="138">
        <v>4412</v>
      </c>
      <c r="L143" s="138">
        <v>5132</v>
      </c>
      <c r="M143" s="138">
        <v>5852</v>
      </c>
      <c r="N143" s="138">
        <v>6572</v>
      </c>
      <c r="O143" s="138">
        <v>7292</v>
      </c>
      <c r="P143" s="152"/>
      <c r="Q143" s="153"/>
      <c r="R143" s="156"/>
      <c r="S143" s="1" t="s">
        <v>161</v>
      </c>
      <c r="T143" s="1" t="s">
        <v>162</v>
      </c>
      <c r="U143" s="1" t="s">
        <v>163</v>
      </c>
      <c r="V143" s="1" t="s">
        <v>164</v>
      </c>
      <c r="W143" s="1" t="s">
        <v>165</v>
      </c>
      <c r="X143" s="1" t="s">
        <v>166</v>
      </c>
      <c r="Y143" s="1" t="s">
        <v>167</v>
      </c>
      <c r="Z143" s="1" t="s">
        <v>168</v>
      </c>
      <c r="AA143" s="1" t="s">
        <v>169</v>
      </c>
      <c r="AB143" s="1" t="s">
        <v>170</v>
      </c>
      <c r="AC143" s="1" t="s">
        <v>171</v>
      </c>
      <c r="AD143" s="1" t="s">
        <v>172</v>
      </c>
    </row>
    <row r="144" spans="2:30" ht="21.75" customHeight="1" x14ac:dyDescent="0.25">
      <c r="B144" s="155">
        <v>1</v>
      </c>
      <c r="C144" s="148">
        <v>628</v>
      </c>
      <c r="D144" s="129">
        <v>92</v>
      </c>
      <c r="E144" s="129">
        <v>812</v>
      </c>
      <c r="F144" s="128">
        <v>812</v>
      </c>
      <c r="G144" s="128">
        <v>1532</v>
      </c>
      <c r="H144" s="128">
        <v>2252</v>
      </c>
      <c r="I144" s="128">
        <v>2972</v>
      </c>
      <c r="J144" s="129">
        <v>4412</v>
      </c>
      <c r="K144" s="128">
        <v>4412</v>
      </c>
      <c r="L144" s="128">
        <v>5132</v>
      </c>
      <c r="M144" s="128">
        <v>5852</v>
      </c>
      <c r="N144" s="128">
        <v>6572</v>
      </c>
      <c r="O144" s="128">
        <v>7292</v>
      </c>
      <c r="P144" s="132"/>
      <c r="Q144" s="133"/>
      <c r="R144" s="156"/>
      <c r="S144" s="1" t="s">
        <v>173</v>
      </c>
      <c r="T144" s="1" t="s">
        <v>174</v>
      </c>
      <c r="U144" s="1" t="s">
        <v>175</v>
      </c>
      <c r="V144" s="1" t="s">
        <v>176</v>
      </c>
      <c r="W144" s="1" t="s">
        <v>177</v>
      </c>
      <c r="X144" s="1" t="s">
        <v>178</v>
      </c>
      <c r="Y144" s="1" t="s">
        <v>179</v>
      </c>
      <c r="Z144" s="1" t="s">
        <v>180</v>
      </c>
      <c r="AA144" s="1" t="s">
        <v>181</v>
      </c>
      <c r="AB144" s="1" t="s">
        <v>182</v>
      </c>
      <c r="AC144" s="1" t="s">
        <v>183</v>
      </c>
      <c r="AD144" s="1" t="s">
        <v>184</v>
      </c>
    </row>
    <row r="145" spans="2:30" ht="21.75" customHeight="1" x14ac:dyDescent="0.25">
      <c r="B145" s="155">
        <v>2</v>
      </c>
      <c r="C145" s="148">
        <v>628</v>
      </c>
      <c r="D145" s="129">
        <v>92</v>
      </c>
      <c r="E145" s="129">
        <v>812</v>
      </c>
      <c r="F145" s="128">
        <v>812</v>
      </c>
      <c r="G145" s="128">
        <v>1532</v>
      </c>
      <c r="H145" s="128">
        <v>2252</v>
      </c>
      <c r="I145" s="129">
        <v>3692</v>
      </c>
      <c r="J145" s="129">
        <v>4412</v>
      </c>
      <c r="K145" s="128">
        <v>4412</v>
      </c>
      <c r="L145" s="128">
        <v>5132</v>
      </c>
      <c r="M145" s="128">
        <v>5852</v>
      </c>
      <c r="N145" s="128">
        <v>6572</v>
      </c>
      <c r="O145" s="128">
        <v>7292</v>
      </c>
      <c r="P145" s="132"/>
      <c r="Q145" s="133"/>
      <c r="R145" s="156"/>
      <c r="S145" s="1" t="s">
        <v>185</v>
      </c>
      <c r="T145" s="1" t="s">
        <v>186</v>
      </c>
      <c r="U145" s="1" t="s">
        <v>187</v>
      </c>
      <c r="V145" s="1" t="s">
        <v>188</v>
      </c>
      <c r="W145" s="1" t="s">
        <v>189</v>
      </c>
      <c r="X145" s="1" t="s">
        <v>190</v>
      </c>
      <c r="Y145" s="1" t="s">
        <v>191</v>
      </c>
      <c r="Z145" s="1" t="s">
        <v>192</v>
      </c>
      <c r="AA145" s="1" t="s">
        <v>193</v>
      </c>
      <c r="AB145" s="1" t="s">
        <v>194</v>
      </c>
      <c r="AC145" s="1" t="s">
        <v>195</v>
      </c>
      <c r="AD145" s="1" t="s">
        <v>196</v>
      </c>
    </row>
    <row r="146" spans="2:30" ht="21.75" customHeight="1" x14ac:dyDescent="0.25">
      <c r="B146" s="146">
        <v>3</v>
      </c>
      <c r="C146" s="148">
        <v>628</v>
      </c>
      <c r="D146" s="129">
        <v>92</v>
      </c>
      <c r="E146" s="129">
        <v>812</v>
      </c>
      <c r="F146" s="128">
        <v>812</v>
      </c>
      <c r="G146" s="128">
        <v>1532</v>
      </c>
      <c r="H146" s="128">
        <v>2252</v>
      </c>
      <c r="I146" s="128">
        <v>2972</v>
      </c>
      <c r="J146" s="128">
        <v>3692</v>
      </c>
      <c r="K146" s="128">
        <v>4412</v>
      </c>
      <c r="L146" s="128">
        <v>5132</v>
      </c>
      <c r="M146" s="128">
        <v>5852</v>
      </c>
      <c r="N146" s="128">
        <v>6572</v>
      </c>
      <c r="O146" s="128">
        <v>7292</v>
      </c>
      <c r="P146" s="132"/>
      <c r="Q146" s="133"/>
      <c r="R146" s="156"/>
      <c r="S146" s="1" t="s">
        <v>197</v>
      </c>
      <c r="T146" s="1" t="s">
        <v>198</v>
      </c>
      <c r="U146" s="1" t="s">
        <v>199</v>
      </c>
      <c r="V146" s="1" t="s">
        <v>200</v>
      </c>
      <c r="W146" s="1" t="s">
        <v>201</v>
      </c>
      <c r="X146" s="1" t="s">
        <v>202</v>
      </c>
      <c r="Y146" s="1" t="s">
        <v>203</v>
      </c>
      <c r="Z146" s="1" t="s">
        <v>204</v>
      </c>
      <c r="AA146" s="1" t="s">
        <v>205</v>
      </c>
      <c r="AB146" s="1" t="s">
        <v>206</v>
      </c>
      <c r="AC146" s="1" t="s">
        <v>207</v>
      </c>
      <c r="AD146" s="1" t="s">
        <v>208</v>
      </c>
    </row>
    <row r="147" spans="2:30" ht="21.75" customHeight="1" x14ac:dyDescent="0.25">
      <c r="B147" s="146">
        <v>4</v>
      </c>
      <c r="C147" s="148">
        <v>628</v>
      </c>
      <c r="D147" s="129">
        <v>92</v>
      </c>
      <c r="E147" s="129">
        <v>812</v>
      </c>
      <c r="F147" s="129">
        <v>1532</v>
      </c>
      <c r="G147" s="129">
        <v>2252</v>
      </c>
      <c r="H147" s="129">
        <v>2972</v>
      </c>
      <c r="I147" s="129">
        <v>3692</v>
      </c>
      <c r="J147" s="129">
        <v>4412</v>
      </c>
      <c r="K147" s="129">
        <v>5132</v>
      </c>
      <c r="L147" s="129">
        <v>5852</v>
      </c>
      <c r="M147" s="129">
        <v>6572</v>
      </c>
      <c r="N147" s="129">
        <v>7292</v>
      </c>
      <c r="O147" s="129">
        <v>8012</v>
      </c>
      <c r="P147" s="132"/>
      <c r="Q147" s="133"/>
      <c r="R147" s="156"/>
      <c r="S147" s="1" t="s">
        <v>209</v>
      </c>
      <c r="T147" s="1" t="s">
        <v>210</v>
      </c>
      <c r="U147" s="1" t="s">
        <v>211</v>
      </c>
      <c r="V147" s="1" t="s">
        <v>212</v>
      </c>
      <c r="W147" s="1" t="s">
        <v>213</v>
      </c>
      <c r="X147" s="1" t="s">
        <v>214</v>
      </c>
      <c r="Y147" s="1" t="s">
        <v>215</v>
      </c>
      <c r="Z147" s="1" t="s">
        <v>216</v>
      </c>
      <c r="AA147" s="1" t="s">
        <v>217</v>
      </c>
      <c r="AB147" s="1" t="s">
        <v>218</v>
      </c>
      <c r="AC147" s="1" t="s">
        <v>219</v>
      </c>
      <c r="AD147" s="1" t="s">
        <v>220</v>
      </c>
    </row>
    <row r="148" spans="2:30" ht="21.75" customHeight="1" x14ac:dyDescent="0.25">
      <c r="B148" s="146">
        <v>5</v>
      </c>
      <c r="C148" s="148">
        <v>628</v>
      </c>
      <c r="D148" s="129">
        <v>92</v>
      </c>
      <c r="E148" s="128">
        <v>92</v>
      </c>
      <c r="F148" s="129">
        <v>1532</v>
      </c>
      <c r="G148" s="128">
        <v>1532</v>
      </c>
      <c r="H148" s="128">
        <v>2252</v>
      </c>
      <c r="I148" s="128">
        <v>2972</v>
      </c>
      <c r="J148" s="128">
        <v>3692</v>
      </c>
      <c r="K148" s="128">
        <v>4412</v>
      </c>
      <c r="L148" s="128">
        <v>5132</v>
      </c>
      <c r="M148" s="128">
        <v>5852</v>
      </c>
      <c r="N148" s="128">
        <v>6572</v>
      </c>
      <c r="O148" s="128">
        <v>7292</v>
      </c>
      <c r="P148" s="132"/>
      <c r="Q148" s="133"/>
      <c r="R148" s="156"/>
      <c r="S148" s="1" t="s">
        <v>221</v>
      </c>
      <c r="T148" s="1" t="s">
        <v>222</v>
      </c>
      <c r="U148" s="1" t="s">
        <v>223</v>
      </c>
      <c r="V148" s="1" t="s">
        <v>224</v>
      </c>
      <c r="W148" s="1" t="s">
        <v>225</v>
      </c>
      <c r="X148" s="1" t="s">
        <v>226</v>
      </c>
      <c r="Y148" s="1" t="s">
        <v>227</v>
      </c>
      <c r="Z148" s="1" t="s">
        <v>228</v>
      </c>
      <c r="AA148" s="1" t="s">
        <v>229</v>
      </c>
      <c r="AB148" s="1" t="s">
        <v>230</v>
      </c>
      <c r="AC148" s="1" t="s">
        <v>231</v>
      </c>
      <c r="AD148" s="1" t="s">
        <v>232</v>
      </c>
    </row>
    <row r="149" spans="2:30" ht="21.75" customHeight="1" x14ac:dyDescent="0.25">
      <c r="B149" s="146">
        <v>6</v>
      </c>
      <c r="C149" s="149">
        <v>0</v>
      </c>
      <c r="D149" s="128">
        <v>0</v>
      </c>
      <c r="E149" s="128">
        <v>92</v>
      </c>
      <c r="F149" s="129">
        <v>1532</v>
      </c>
      <c r="G149" s="128">
        <v>1532</v>
      </c>
      <c r="H149" s="128">
        <v>2252</v>
      </c>
      <c r="I149" s="128">
        <v>2972</v>
      </c>
      <c r="J149" s="128">
        <v>3692</v>
      </c>
      <c r="K149" s="128">
        <v>4412</v>
      </c>
      <c r="L149" s="128">
        <v>5132</v>
      </c>
      <c r="M149" s="128">
        <v>5852</v>
      </c>
      <c r="N149" s="128">
        <v>6572</v>
      </c>
      <c r="O149" s="128">
        <v>7292</v>
      </c>
      <c r="P149" s="132"/>
      <c r="Q149" s="133"/>
      <c r="R149" s="156"/>
      <c r="S149" s="1" t="s">
        <v>233</v>
      </c>
      <c r="T149" s="1" t="s">
        <v>234</v>
      </c>
      <c r="U149" s="1" t="s">
        <v>235</v>
      </c>
      <c r="V149" s="1" t="s">
        <v>236</v>
      </c>
      <c r="W149" s="1" t="s">
        <v>237</v>
      </c>
      <c r="X149" s="1" t="s">
        <v>238</v>
      </c>
      <c r="Y149" s="1" t="s">
        <v>239</v>
      </c>
      <c r="Z149" s="1" t="s">
        <v>240</v>
      </c>
      <c r="AA149" s="1" t="s">
        <v>241</v>
      </c>
      <c r="AB149" s="1" t="s">
        <v>242</v>
      </c>
      <c r="AC149" s="1" t="s">
        <v>243</v>
      </c>
      <c r="AD149" s="1" t="s">
        <v>244</v>
      </c>
    </row>
    <row r="150" spans="2:30" ht="21.75" customHeight="1" x14ac:dyDescent="0.25">
      <c r="B150" s="155">
        <v>7</v>
      </c>
      <c r="C150" s="149">
        <v>0</v>
      </c>
      <c r="D150" s="128">
        <v>0</v>
      </c>
      <c r="E150" s="128">
        <v>92</v>
      </c>
      <c r="F150" s="129">
        <v>1532</v>
      </c>
      <c r="G150" s="129">
        <v>2252</v>
      </c>
      <c r="H150" s="128">
        <v>2252</v>
      </c>
      <c r="I150" s="128">
        <v>2972</v>
      </c>
      <c r="J150" s="128">
        <v>3692</v>
      </c>
      <c r="K150" s="128">
        <v>4412</v>
      </c>
      <c r="L150" s="128">
        <v>5132</v>
      </c>
      <c r="M150" s="128">
        <v>5852</v>
      </c>
      <c r="N150" s="128">
        <v>6572</v>
      </c>
      <c r="O150" s="128">
        <v>7292</v>
      </c>
      <c r="P150" s="132"/>
      <c r="Q150" s="133"/>
      <c r="R150" s="156"/>
      <c r="S150" s="1" t="s">
        <v>245</v>
      </c>
      <c r="T150" s="1" t="s">
        <v>246</v>
      </c>
      <c r="U150" s="1" t="s">
        <v>247</v>
      </c>
      <c r="V150" s="1" t="s">
        <v>248</v>
      </c>
      <c r="W150" s="1" t="s">
        <v>249</v>
      </c>
      <c r="X150" s="1" t="s">
        <v>250</v>
      </c>
      <c r="Y150" s="1" t="s">
        <v>251</v>
      </c>
      <c r="Z150" s="1" t="s">
        <v>252</v>
      </c>
      <c r="AA150" s="1" t="s">
        <v>253</v>
      </c>
      <c r="AB150" s="1" t="s">
        <v>254</v>
      </c>
      <c r="AC150" s="1" t="s">
        <v>255</v>
      </c>
      <c r="AD150" s="1" t="s">
        <v>256</v>
      </c>
    </row>
    <row r="151" spans="2:30" ht="21.75" customHeight="1" x14ac:dyDescent="0.25">
      <c r="B151" s="146">
        <v>8</v>
      </c>
      <c r="C151" s="149">
        <v>0</v>
      </c>
      <c r="D151" s="128">
        <v>0</v>
      </c>
      <c r="E151" s="128">
        <v>92</v>
      </c>
      <c r="F151" s="129">
        <v>1532</v>
      </c>
      <c r="G151" s="128">
        <v>1532</v>
      </c>
      <c r="H151" s="128">
        <v>2252</v>
      </c>
      <c r="I151" s="128">
        <v>2972</v>
      </c>
      <c r="J151" s="128">
        <v>3692</v>
      </c>
      <c r="K151" s="128">
        <v>4412</v>
      </c>
      <c r="L151" s="128">
        <v>5132</v>
      </c>
      <c r="M151" s="128">
        <v>5852</v>
      </c>
      <c r="N151" s="128">
        <v>6572</v>
      </c>
      <c r="O151" s="128">
        <v>7292</v>
      </c>
      <c r="P151" s="132"/>
      <c r="Q151" s="133"/>
      <c r="R151" s="156"/>
      <c r="S151" s="1" t="s">
        <v>257</v>
      </c>
      <c r="T151" s="1" t="s">
        <v>258</v>
      </c>
      <c r="U151" s="1" t="s">
        <v>259</v>
      </c>
      <c r="V151" s="1" t="s">
        <v>260</v>
      </c>
      <c r="W151" s="1" t="s">
        <v>261</v>
      </c>
      <c r="X151" s="1" t="s">
        <v>262</v>
      </c>
      <c r="Y151" s="1" t="s">
        <v>263</v>
      </c>
      <c r="Z151" s="1" t="s">
        <v>264</v>
      </c>
      <c r="AA151" s="1" t="s">
        <v>265</v>
      </c>
      <c r="AB151" s="1" t="s">
        <v>266</v>
      </c>
      <c r="AC151" s="1" t="s">
        <v>267</v>
      </c>
      <c r="AD151" s="1" t="s">
        <v>268</v>
      </c>
    </row>
    <row r="152" spans="2:30" ht="21.75" customHeight="1" x14ac:dyDescent="0.25">
      <c r="B152" s="146">
        <v>9</v>
      </c>
      <c r="C152" s="149">
        <v>720</v>
      </c>
      <c r="D152" s="129">
        <v>0</v>
      </c>
      <c r="E152" s="129">
        <v>92</v>
      </c>
      <c r="F152" s="129">
        <v>812</v>
      </c>
      <c r="G152" s="129">
        <v>1532</v>
      </c>
      <c r="H152" s="129">
        <v>2252</v>
      </c>
      <c r="I152" s="129">
        <v>2972</v>
      </c>
      <c r="J152" s="129">
        <v>3692</v>
      </c>
      <c r="K152" s="129">
        <v>4412</v>
      </c>
      <c r="L152" s="129">
        <v>5132</v>
      </c>
      <c r="M152" s="129">
        <v>5852</v>
      </c>
      <c r="N152" s="129">
        <v>6572</v>
      </c>
      <c r="O152" s="129">
        <v>7292</v>
      </c>
      <c r="P152" s="132"/>
      <c r="Q152" s="133"/>
      <c r="R152" s="156"/>
      <c r="S152" s="1" t="s">
        <v>269</v>
      </c>
      <c r="T152" s="1" t="s">
        <v>270</v>
      </c>
      <c r="U152" s="1" t="s">
        <v>271</v>
      </c>
      <c r="V152" s="1" t="s">
        <v>272</v>
      </c>
      <c r="W152" s="1" t="s">
        <v>273</v>
      </c>
      <c r="X152" s="1" t="s">
        <v>274</v>
      </c>
      <c r="Y152" s="1" t="s">
        <v>275</v>
      </c>
      <c r="Z152" s="1" t="s">
        <v>276</v>
      </c>
      <c r="AA152" s="1" t="s">
        <v>277</v>
      </c>
      <c r="AB152" s="1" t="s">
        <v>278</v>
      </c>
      <c r="AC152" s="1" t="s">
        <v>279</v>
      </c>
      <c r="AD152" s="1" t="s">
        <v>280</v>
      </c>
    </row>
    <row r="153" spans="2:30" ht="21.75" customHeight="1" x14ac:dyDescent="0.25">
      <c r="B153" s="146">
        <v>10</v>
      </c>
      <c r="C153" s="148">
        <v>628</v>
      </c>
      <c r="D153" s="129">
        <v>92</v>
      </c>
      <c r="E153" s="129">
        <v>812</v>
      </c>
      <c r="F153" s="129">
        <v>1532</v>
      </c>
      <c r="G153" s="129">
        <v>2252</v>
      </c>
      <c r="H153" s="129">
        <v>2972</v>
      </c>
      <c r="I153" s="129">
        <v>3692</v>
      </c>
      <c r="J153" s="129">
        <v>4412</v>
      </c>
      <c r="K153" s="129">
        <v>5132</v>
      </c>
      <c r="L153" s="129">
        <v>5852</v>
      </c>
      <c r="M153" s="129">
        <v>6572</v>
      </c>
      <c r="N153" s="129">
        <v>7292</v>
      </c>
      <c r="O153" s="129">
        <v>8012</v>
      </c>
      <c r="P153" s="132"/>
      <c r="Q153" s="133"/>
      <c r="R153" s="156"/>
      <c r="S153" s="1" t="s">
        <v>281</v>
      </c>
      <c r="T153" s="1" t="s">
        <v>282</v>
      </c>
      <c r="U153" s="1" t="s">
        <v>283</v>
      </c>
      <c r="V153" s="1" t="s">
        <v>284</v>
      </c>
      <c r="W153" s="1" t="s">
        <v>285</v>
      </c>
      <c r="X153" s="1" t="s">
        <v>286</v>
      </c>
      <c r="Y153" s="1" t="s">
        <v>287</v>
      </c>
      <c r="Z153" s="1" t="s">
        <v>288</v>
      </c>
      <c r="AA153" s="1" t="s">
        <v>289</v>
      </c>
      <c r="AB153" s="1" t="s">
        <v>290</v>
      </c>
      <c r="AC153" s="1" t="s">
        <v>291</v>
      </c>
      <c r="AD153" s="1" t="s">
        <v>292</v>
      </c>
    </row>
    <row r="154" spans="2:30" ht="21.75" customHeight="1" x14ac:dyDescent="0.25">
      <c r="B154" s="146">
        <v>11</v>
      </c>
      <c r="C154" s="148">
        <v>1348</v>
      </c>
      <c r="D154" s="129">
        <v>92</v>
      </c>
      <c r="E154" s="129">
        <v>812</v>
      </c>
      <c r="F154" s="128">
        <v>812</v>
      </c>
      <c r="G154" s="128">
        <v>1532</v>
      </c>
      <c r="H154" s="128">
        <v>2252</v>
      </c>
      <c r="I154" s="128">
        <v>2972</v>
      </c>
      <c r="J154" s="128">
        <v>3692</v>
      </c>
      <c r="K154" s="128">
        <v>4412</v>
      </c>
      <c r="L154" s="128">
        <v>5132</v>
      </c>
      <c r="M154" s="128">
        <v>5852</v>
      </c>
      <c r="N154" s="128">
        <v>6572</v>
      </c>
      <c r="O154" s="128">
        <v>7292</v>
      </c>
      <c r="P154" s="132"/>
      <c r="Q154" s="133"/>
      <c r="R154" s="156"/>
      <c r="S154" s="1" t="s">
        <v>293</v>
      </c>
      <c r="T154" s="1" t="s">
        <v>294</v>
      </c>
      <c r="U154" s="1" t="s">
        <v>295</v>
      </c>
      <c r="V154" s="1" t="s">
        <v>296</v>
      </c>
      <c r="W154" s="1" t="s">
        <v>297</v>
      </c>
      <c r="X154" s="1" t="s">
        <v>298</v>
      </c>
      <c r="Y154" s="1" t="s">
        <v>299</v>
      </c>
      <c r="Z154" s="1" t="s">
        <v>300</v>
      </c>
      <c r="AA154" s="1" t="s">
        <v>301</v>
      </c>
      <c r="AB154" s="1" t="s">
        <v>302</v>
      </c>
      <c r="AC154" s="1" t="s">
        <v>303</v>
      </c>
      <c r="AD154" s="1" t="s">
        <v>304</v>
      </c>
    </row>
    <row r="155" spans="2:30" ht="21.75" customHeight="1" x14ac:dyDescent="0.25">
      <c r="B155" s="146">
        <v>12</v>
      </c>
      <c r="C155" s="148">
        <v>1348</v>
      </c>
      <c r="D155" s="129">
        <v>92</v>
      </c>
      <c r="E155" s="129">
        <v>812</v>
      </c>
      <c r="F155" s="128">
        <v>812</v>
      </c>
      <c r="G155" s="128">
        <v>1532</v>
      </c>
      <c r="H155" s="128">
        <v>2252</v>
      </c>
      <c r="I155" s="128">
        <v>2972</v>
      </c>
      <c r="J155" s="129">
        <v>4412</v>
      </c>
      <c r="K155" s="128">
        <v>4412</v>
      </c>
      <c r="L155" s="128">
        <v>5132</v>
      </c>
      <c r="M155" s="128">
        <v>5852</v>
      </c>
      <c r="N155" s="128">
        <v>6572</v>
      </c>
      <c r="O155" s="128">
        <v>7292</v>
      </c>
      <c r="P155" s="132"/>
      <c r="Q155" s="133"/>
      <c r="R155" s="156"/>
      <c r="S155" s="1" t="s">
        <v>305</v>
      </c>
      <c r="T155" s="1" t="s">
        <v>306</v>
      </c>
      <c r="U155" s="1" t="s">
        <v>307</v>
      </c>
      <c r="V155" s="1" t="s">
        <v>308</v>
      </c>
      <c r="W155" s="1" t="s">
        <v>309</v>
      </c>
      <c r="X155" s="1" t="s">
        <v>310</v>
      </c>
      <c r="Y155" s="1" t="s">
        <v>311</v>
      </c>
      <c r="Z155" s="1" t="s">
        <v>312</v>
      </c>
      <c r="AA155" s="1" t="s">
        <v>313</v>
      </c>
      <c r="AB155" s="1" t="s">
        <v>314</v>
      </c>
      <c r="AC155" s="1" t="s">
        <v>315</v>
      </c>
      <c r="AD155" s="1" t="s">
        <v>316</v>
      </c>
    </row>
    <row r="156" spans="2:30" ht="21.75" customHeight="1" x14ac:dyDescent="0.25">
      <c r="B156" s="146">
        <v>13</v>
      </c>
      <c r="C156" s="148">
        <v>628</v>
      </c>
      <c r="D156" s="129">
        <v>92</v>
      </c>
      <c r="E156" s="129">
        <v>812</v>
      </c>
      <c r="F156" s="128">
        <v>812</v>
      </c>
      <c r="G156" s="128">
        <v>1532</v>
      </c>
      <c r="H156" s="128">
        <v>2252</v>
      </c>
      <c r="I156" s="129">
        <v>3692</v>
      </c>
      <c r="J156" s="129">
        <v>4412</v>
      </c>
      <c r="K156" s="128">
        <v>4412</v>
      </c>
      <c r="L156" s="128">
        <v>5132</v>
      </c>
      <c r="M156" s="128">
        <v>5852</v>
      </c>
      <c r="N156" s="128">
        <v>6572</v>
      </c>
      <c r="O156" s="128">
        <v>7292</v>
      </c>
      <c r="P156" s="132"/>
      <c r="Q156" s="133"/>
      <c r="R156" s="156"/>
      <c r="S156" s="1" t="s">
        <v>317</v>
      </c>
      <c r="T156" s="1" t="s">
        <v>318</v>
      </c>
      <c r="U156" s="1" t="s">
        <v>319</v>
      </c>
      <c r="V156" s="1" t="s">
        <v>320</v>
      </c>
      <c r="W156" s="1" t="s">
        <v>321</v>
      </c>
      <c r="X156" s="1" t="s">
        <v>322</v>
      </c>
      <c r="Y156" s="1" t="s">
        <v>323</v>
      </c>
      <c r="Z156" s="1" t="s">
        <v>324</v>
      </c>
      <c r="AA156" s="1" t="s">
        <v>325</v>
      </c>
      <c r="AB156" s="1" t="s">
        <v>326</v>
      </c>
      <c r="AC156" s="1" t="s">
        <v>327</v>
      </c>
      <c r="AD156" s="1" t="s">
        <v>328</v>
      </c>
    </row>
    <row r="157" spans="2:30" ht="21.75" customHeight="1" x14ac:dyDescent="0.25">
      <c r="B157" s="146">
        <v>14</v>
      </c>
      <c r="C157" s="148">
        <v>628</v>
      </c>
      <c r="D157" s="129">
        <v>92</v>
      </c>
      <c r="E157" s="128">
        <v>92</v>
      </c>
      <c r="F157" s="128">
        <v>812</v>
      </c>
      <c r="G157" s="128">
        <v>1532</v>
      </c>
      <c r="H157" s="128">
        <v>2252</v>
      </c>
      <c r="I157" s="129">
        <v>3692</v>
      </c>
      <c r="J157" s="128">
        <v>3692</v>
      </c>
      <c r="K157" s="128">
        <v>4412</v>
      </c>
      <c r="L157" s="128">
        <v>5132</v>
      </c>
      <c r="M157" s="128">
        <v>5852</v>
      </c>
      <c r="N157" s="128">
        <v>6572</v>
      </c>
      <c r="O157" s="128">
        <v>7292</v>
      </c>
      <c r="P157" s="132"/>
      <c r="Q157" s="133"/>
      <c r="R157" s="156"/>
      <c r="S157" s="1" t="s">
        <v>329</v>
      </c>
      <c r="T157" s="1" t="s">
        <v>330</v>
      </c>
      <c r="U157" s="1" t="s">
        <v>331</v>
      </c>
      <c r="V157" s="1" t="s">
        <v>332</v>
      </c>
      <c r="W157" s="1" t="s">
        <v>333</v>
      </c>
      <c r="X157" s="1" t="s">
        <v>334</v>
      </c>
      <c r="Y157" s="1" t="s">
        <v>335</v>
      </c>
      <c r="Z157" s="1" t="s">
        <v>336</v>
      </c>
      <c r="AA157" s="1" t="s">
        <v>337</v>
      </c>
      <c r="AB157" s="1" t="s">
        <v>338</v>
      </c>
      <c r="AC157" s="1" t="s">
        <v>339</v>
      </c>
      <c r="AD157" s="1" t="s">
        <v>340</v>
      </c>
    </row>
    <row r="158" spans="2:30" ht="21.75" customHeight="1" x14ac:dyDescent="0.25">
      <c r="B158" s="146">
        <v>15</v>
      </c>
      <c r="C158" s="148">
        <v>628</v>
      </c>
      <c r="D158" s="129">
        <v>92</v>
      </c>
      <c r="E158" s="128">
        <v>92</v>
      </c>
      <c r="F158" s="128">
        <v>812</v>
      </c>
      <c r="G158" s="128">
        <v>1532</v>
      </c>
      <c r="H158" s="129">
        <v>2972</v>
      </c>
      <c r="I158" s="129">
        <v>3692</v>
      </c>
      <c r="J158" s="128">
        <v>3692</v>
      </c>
      <c r="K158" s="128">
        <v>4412</v>
      </c>
      <c r="L158" s="128">
        <v>5132</v>
      </c>
      <c r="M158" s="128">
        <v>5852</v>
      </c>
      <c r="N158" s="128">
        <v>6572</v>
      </c>
      <c r="O158" s="128">
        <v>7292</v>
      </c>
      <c r="P158" s="132"/>
      <c r="Q158" s="133"/>
      <c r="R158" s="156"/>
      <c r="S158" s="1" t="s">
        <v>341</v>
      </c>
      <c r="T158" s="1" t="s">
        <v>342</v>
      </c>
      <c r="U158" s="1" t="s">
        <v>343</v>
      </c>
      <c r="V158" s="1" t="s">
        <v>344</v>
      </c>
      <c r="W158" s="1" t="s">
        <v>345</v>
      </c>
      <c r="X158" s="1" t="s">
        <v>346</v>
      </c>
      <c r="Y158" s="1" t="s">
        <v>347</v>
      </c>
      <c r="Z158" s="1" t="s">
        <v>348</v>
      </c>
      <c r="AA158" s="1" t="s">
        <v>349</v>
      </c>
      <c r="AB158" s="1" t="s">
        <v>350</v>
      </c>
      <c r="AC158" s="1" t="s">
        <v>351</v>
      </c>
      <c r="AD158" s="1" t="s">
        <v>352</v>
      </c>
    </row>
    <row r="159" spans="2:30" ht="21.75" customHeight="1" x14ac:dyDescent="0.25">
      <c r="B159" s="146">
        <v>16</v>
      </c>
      <c r="C159" s="149">
        <v>0</v>
      </c>
      <c r="D159" s="128">
        <v>0</v>
      </c>
      <c r="E159" s="128">
        <v>92</v>
      </c>
      <c r="F159" s="128">
        <v>812</v>
      </c>
      <c r="G159" s="129">
        <v>2252</v>
      </c>
      <c r="H159" s="129">
        <v>2972</v>
      </c>
      <c r="I159" s="128">
        <v>2972</v>
      </c>
      <c r="J159" s="128">
        <v>3692</v>
      </c>
      <c r="K159" s="128">
        <v>4412</v>
      </c>
      <c r="L159" s="129">
        <v>5852</v>
      </c>
      <c r="M159" s="128">
        <v>5852</v>
      </c>
      <c r="N159" s="128">
        <v>6572</v>
      </c>
      <c r="O159" s="128">
        <v>7292</v>
      </c>
      <c r="P159" s="132"/>
      <c r="Q159" s="133"/>
      <c r="R159" s="156"/>
      <c r="S159" s="1" t="s">
        <v>353</v>
      </c>
      <c r="T159" s="1" t="s">
        <v>354</v>
      </c>
      <c r="U159" s="1" t="s">
        <v>355</v>
      </c>
      <c r="V159" s="1" t="s">
        <v>356</v>
      </c>
      <c r="W159" s="1" t="s">
        <v>357</v>
      </c>
      <c r="X159" s="1" t="s">
        <v>358</v>
      </c>
      <c r="Y159" s="1" t="s">
        <v>359</v>
      </c>
      <c r="Z159" s="1" t="s">
        <v>360</v>
      </c>
      <c r="AA159" s="1" t="s">
        <v>361</v>
      </c>
      <c r="AB159" s="1" t="s">
        <v>362</v>
      </c>
      <c r="AC159" s="1" t="s">
        <v>363</v>
      </c>
      <c r="AD159" s="1" t="s">
        <v>364</v>
      </c>
    </row>
    <row r="160" spans="2:30" ht="21.75" customHeight="1" x14ac:dyDescent="0.25">
      <c r="B160" s="146">
        <v>17</v>
      </c>
      <c r="C160" s="149">
        <v>0</v>
      </c>
      <c r="D160" s="128">
        <v>0</v>
      </c>
      <c r="E160" s="128">
        <v>92</v>
      </c>
      <c r="F160" s="129">
        <v>1532</v>
      </c>
      <c r="G160" s="129">
        <v>2252</v>
      </c>
      <c r="H160" s="129">
        <v>2972</v>
      </c>
      <c r="I160" s="128">
        <v>2972</v>
      </c>
      <c r="J160" s="128">
        <v>3692</v>
      </c>
      <c r="K160" s="129">
        <v>5132</v>
      </c>
      <c r="L160" s="129">
        <v>5852</v>
      </c>
      <c r="M160" s="128">
        <v>5852</v>
      </c>
      <c r="N160" s="128">
        <v>6572</v>
      </c>
      <c r="O160" s="128">
        <v>7292</v>
      </c>
      <c r="P160" s="132"/>
      <c r="Q160" s="133"/>
      <c r="R160" s="156"/>
      <c r="S160" s="1" t="s">
        <v>365</v>
      </c>
      <c r="T160" s="1" t="s">
        <v>366</v>
      </c>
      <c r="U160" s="1" t="s">
        <v>367</v>
      </c>
      <c r="V160" s="1" t="s">
        <v>368</v>
      </c>
      <c r="W160" s="1" t="s">
        <v>369</v>
      </c>
      <c r="X160" s="1" t="s">
        <v>370</v>
      </c>
      <c r="Y160" s="1" t="s">
        <v>371</v>
      </c>
      <c r="Z160" s="1" t="s">
        <v>372</v>
      </c>
      <c r="AA160" s="1" t="s">
        <v>373</v>
      </c>
      <c r="AB160" s="1" t="s">
        <v>374</v>
      </c>
      <c r="AC160" s="1" t="s">
        <v>375</v>
      </c>
      <c r="AD160" s="1" t="s">
        <v>376</v>
      </c>
    </row>
    <row r="161" spans="2:30" ht="21.75" customHeight="1" x14ac:dyDescent="0.25">
      <c r="B161" s="146">
        <v>18</v>
      </c>
      <c r="C161" s="149">
        <v>0</v>
      </c>
      <c r="D161" s="128">
        <v>0</v>
      </c>
      <c r="E161" s="128">
        <v>92</v>
      </c>
      <c r="F161" s="129">
        <v>1532</v>
      </c>
      <c r="G161" s="129">
        <v>2252</v>
      </c>
      <c r="H161" s="128">
        <v>2252</v>
      </c>
      <c r="I161" s="128">
        <v>2972</v>
      </c>
      <c r="J161" s="128">
        <v>3692</v>
      </c>
      <c r="K161" s="128">
        <v>4412</v>
      </c>
      <c r="L161" s="128">
        <v>5132</v>
      </c>
      <c r="M161" s="128">
        <v>5852</v>
      </c>
      <c r="N161" s="128">
        <v>6572</v>
      </c>
      <c r="O161" s="128">
        <v>7292</v>
      </c>
      <c r="P161" s="132"/>
      <c r="Q161" s="133"/>
      <c r="R161" s="156"/>
      <c r="S161" s="1" t="s">
        <v>377</v>
      </c>
      <c r="T161" s="1" t="s">
        <v>378</v>
      </c>
      <c r="U161" s="1" t="s">
        <v>379</v>
      </c>
      <c r="V161" s="1" t="s">
        <v>380</v>
      </c>
      <c r="W161" s="1" t="s">
        <v>381</v>
      </c>
      <c r="X161" s="1" t="s">
        <v>382</v>
      </c>
      <c r="Y161" s="1" t="s">
        <v>383</v>
      </c>
      <c r="Z161" s="1" t="s">
        <v>384</v>
      </c>
      <c r="AA161" s="1" t="s">
        <v>385</v>
      </c>
      <c r="AB161" s="1" t="s">
        <v>386</v>
      </c>
      <c r="AC161" s="1" t="s">
        <v>387</v>
      </c>
      <c r="AD161" s="1" t="s">
        <v>388</v>
      </c>
    </row>
    <row r="162" spans="2:30" ht="21.75" customHeight="1" x14ac:dyDescent="0.25">
      <c r="B162" s="146">
        <v>19</v>
      </c>
      <c r="C162" s="149">
        <v>720</v>
      </c>
      <c r="D162" s="129">
        <v>0</v>
      </c>
      <c r="E162" s="129">
        <v>92</v>
      </c>
      <c r="F162" s="129">
        <v>1532</v>
      </c>
      <c r="G162" s="129">
        <v>2252</v>
      </c>
      <c r="H162" s="128">
        <v>2252</v>
      </c>
      <c r="I162" s="128">
        <v>2972</v>
      </c>
      <c r="J162" s="128">
        <v>3692</v>
      </c>
      <c r="K162" s="128">
        <v>4412</v>
      </c>
      <c r="L162" s="128">
        <v>5132</v>
      </c>
      <c r="M162" s="128">
        <v>5852</v>
      </c>
      <c r="N162" s="128">
        <v>6572</v>
      </c>
      <c r="O162" s="128">
        <v>7292</v>
      </c>
      <c r="P162" s="132"/>
      <c r="Q162" s="133"/>
      <c r="R162" s="156"/>
      <c r="S162" s="1" t="s">
        <v>389</v>
      </c>
      <c r="T162" s="1" t="s">
        <v>390</v>
      </c>
      <c r="U162" s="1" t="s">
        <v>391</v>
      </c>
      <c r="V162" s="1" t="s">
        <v>392</v>
      </c>
      <c r="W162" s="1" t="s">
        <v>393</v>
      </c>
      <c r="X162" s="1" t="s">
        <v>394</v>
      </c>
      <c r="Y162" s="1" t="s">
        <v>395</v>
      </c>
      <c r="Z162" s="1" t="s">
        <v>396</v>
      </c>
      <c r="AA162" s="1" t="s">
        <v>397</v>
      </c>
      <c r="AB162" s="1" t="s">
        <v>398</v>
      </c>
      <c r="AC162" s="1" t="s">
        <v>399</v>
      </c>
      <c r="AD162" s="1" t="s">
        <v>400</v>
      </c>
    </row>
    <row r="163" spans="2:30" ht="21.75" customHeight="1" x14ac:dyDescent="0.25">
      <c r="B163" s="146">
        <v>20</v>
      </c>
      <c r="C163" s="149">
        <v>720</v>
      </c>
      <c r="D163" s="129">
        <v>0</v>
      </c>
      <c r="E163" s="129">
        <v>92</v>
      </c>
      <c r="F163" s="129">
        <v>812</v>
      </c>
      <c r="G163" s="129">
        <v>1532</v>
      </c>
      <c r="H163" s="129">
        <v>2252</v>
      </c>
      <c r="I163" s="129">
        <v>2972</v>
      </c>
      <c r="J163" s="129">
        <v>3692</v>
      </c>
      <c r="K163" s="129">
        <v>4412</v>
      </c>
      <c r="L163" s="129">
        <v>5132</v>
      </c>
      <c r="M163" s="129">
        <v>5852</v>
      </c>
      <c r="N163" s="129">
        <v>6572</v>
      </c>
      <c r="O163" s="129">
        <v>7292</v>
      </c>
      <c r="P163" s="132"/>
      <c r="Q163" s="133"/>
      <c r="R163" s="156"/>
      <c r="S163" s="1" t="s">
        <v>401</v>
      </c>
      <c r="T163" s="1" t="s">
        <v>402</v>
      </c>
      <c r="U163" s="1" t="s">
        <v>403</v>
      </c>
      <c r="V163" s="1" t="s">
        <v>404</v>
      </c>
      <c r="W163" s="1" t="s">
        <v>405</v>
      </c>
      <c r="X163" s="1" t="s">
        <v>406</v>
      </c>
      <c r="Y163" s="1" t="s">
        <v>407</v>
      </c>
      <c r="Z163" s="1" t="s">
        <v>408</v>
      </c>
      <c r="AA163" s="1" t="s">
        <v>409</v>
      </c>
      <c r="AB163" s="1" t="s">
        <v>410</v>
      </c>
      <c r="AC163" s="1" t="s">
        <v>411</v>
      </c>
      <c r="AD163" s="1" t="s">
        <v>412</v>
      </c>
    </row>
    <row r="164" spans="2:30" ht="21.75" customHeight="1" x14ac:dyDescent="0.25">
      <c r="B164" s="146">
        <v>21</v>
      </c>
      <c r="C164" s="149">
        <v>720</v>
      </c>
      <c r="D164" s="129">
        <v>0</v>
      </c>
      <c r="E164" s="129">
        <v>92</v>
      </c>
      <c r="F164" s="129">
        <v>1532</v>
      </c>
      <c r="G164" s="128">
        <v>1532</v>
      </c>
      <c r="H164" s="128">
        <v>2252</v>
      </c>
      <c r="I164" s="128">
        <v>2972</v>
      </c>
      <c r="J164" s="128">
        <v>3692</v>
      </c>
      <c r="K164" s="128">
        <v>4412</v>
      </c>
      <c r="L164" s="128">
        <v>5132</v>
      </c>
      <c r="M164" s="128">
        <v>5852</v>
      </c>
      <c r="N164" s="128">
        <v>6572</v>
      </c>
      <c r="O164" s="128">
        <v>7292</v>
      </c>
      <c r="P164" s="132"/>
      <c r="Q164" s="133"/>
      <c r="R164" s="156"/>
      <c r="S164" s="1" t="s">
        <v>413</v>
      </c>
      <c r="T164" s="1" t="s">
        <v>414</v>
      </c>
      <c r="U164" s="1" t="s">
        <v>415</v>
      </c>
      <c r="V164" s="1" t="s">
        <v>416</v>
      </c>
      <c r="W164" s="1" t="s">
        <v>417</v>
      </c>
      <c r="X164" s="1" t="s">
        <v>418</v>
      </c>
      <c r="Y164" s="1" t="s">
        <v>419</v>
      </c>
      <c r="Z164" s="1" t="s">
        <v>420</v>
      </c>
      <c r="AA164" s="1" t="s">
        <v>421</v>
      </c>
      <c r="AB164" s="1" t="s">
        <v>422</v>
      </c>
      <c r="AC164" s="1" t="s">
        <v>423</v>
      </c>
      <c r="AD164" s="1" t="s">
        <v>424</v>
      </c>
    </row>
    <row r="165" spans="2:30" ht="21.75" customHeight="1" x14ac:dyDescent="0.25">
      <c r="B165" s="146">
        <v>22</v>
      </c>
      <c r="C165" s="148">
        <v>628</v>
      </c>
      <c r="D165" s="129">
        <v>92</v>
      </c>
      <c r="E165" s="129">
        <v>812</v>
      </c>
      <c r="F165" s="129">
        <v>1532</v>
      </c>
      <c r="G165" s="129">
        <v>2252</v>
      </c>
      <c r="H165" s="129">
        <v>2972</v>
      </c>
      <c r="I165" s="129">
        <v>3692</v>
      </c>
      <c r="J165" s="129">
        <v>4412</v>
      </c>
      <c r="K165" s="129">
        <v>5132</v>
      </c>
      <c r="L165" s="129">
        <v>5852</v>
      </c>
      <c r="M165" s="129">
        <v>6572</v>
      </c>
      <c r="N165" s="129">
        <v>7292</v>
      </c>
      <c r="O165" s="129">
        <v>8012</v>
      </c>
      <c r="P165" s="132"/>
      <c r="Q165" s="133"/>
      <c r="R165" s="156"/>
      <c r="S165" s="1" t="s">
        <v>425</v>
      </c>
      <c r="T165" s="1" t="s">
        <v>426</v>
      </c>
      <c r="U165" s="1" t="s">
        <v>427</v>
      </c>
      <c r="V165" s="1" t="s">
        <v>428</v>
      </c>
      <c r="W165" s="1" t="s">
        <v>429</v>
      </c>
      <c r="X165" s="1" t="s">
        <v>430</v>
      </c>
      <c r="Y165" s="1" t="s">
        <v>431</v>
      </c>
      <c r="Z165" s="1" t="s">
        <v>432</v>
      </c>
      <c r="AA165" s="1" t="s">
        <v>433</v>
      </c>
      <c r="AB165" s="1" t="s">
        <v>434</v>
      </c>
      <c r="AC165" s="1" t="s">
        <v>435</v>
      </c>
      <c r="AD165" s="1" t="s">
        <v>436</v>
      </c>
    </row>
    <row r="166" spans="2:30" ht="21.75" customHeight="1" x14ac:dyDescent="0.25">
      <c r="B166" s="146">
        <v>23</v>
      </c>
      <c r="C166" s="148">
        <v>628</v>
      </c>
      <c r="D166" s="129">
        <v>92</v>
      </c>
      <c r="E166" s="129">
        <v>812</v>
      </c>
      <c r="F166" s="128">
        <v>812</v>
      </c>
      <c r="G166" s="128">
        <v>1532</v>
      </c>
      <c r="H166" s="128">
        <v>2252</v>
      </c>
      <c r="I166" s="128">
        <v>2972</v>
      </c>
      <c r="J166" s="129">
        <v>4412</v>
      </c>
      <c r="K166" s="128">
        <v>4412</v>
      </c>
      <c r="L166" s="128">
        <v>5132</v>
      </c>
      <c r="M166" s="128">
        <v>5852</v>
      </c>
      <c r="N166" s="128">
        <v>6572</v>
      </c>
      <c r="O166" s="128">
        <v>7292</v>
      </c>
      <c r="P166" s="132"/>
      <c r="Q166" s="133"/>
      <c r="R166" s="156"/>
      <c r="S166" s="1" t="s">
        <v>437</v>
      </c>
      <c r="T166" s="1" t="s">
        <v>438</v>
      </c>
      <c r="U166" s="1" t="s">
        <v>439</v>
      </c>
      <c r="V166" s="1" t="s">
        <v>440</v>
      </c>
      <c r="W166" s="1" t="s">
        <v>441</v>
      </c>
      <c r="X166" s="1" t="s">
        <v>442</v>
      </c>
      <c r="Y166" s="1" t="s">
        <v>443</v>
      </c>
      <c r="Z166" s="1" t="s">
        <v>444</v>
      </c>
      <c r="AA166" s="1" t="s">
        <v>445</v>
      </c>
      <c r="AB166" s="1" t="s">
        <v>446</v>
      </c>
      <c r="AC166" s="1" t="s">
        <v>447</v>
      </c>
      <c r="AD166" s="1" t="s">
        <v>448</v>
      </c>
    </row>
    <row r="167" spans="2:30" ht="21.75" customHeight="1" x14ac:dyDescent="0.25">
      <c r="B167" s="146">
        <v>24</v>
      </c>
      <c r="C167" s="148">
        <v>628</v>
      </c>
      <c r="D167" s="129">
        <v>92</v>
      </c>
      <c r="E167" s="129">
        <v>812</v>
      </c>
      <c r="F167" s="128">
        <v>812</v>
      </c>
      <c r="G167" s="128">
        <v>1532</v>
      </c>
      <c r="H167" s="128">
        <v>2252</v>
      </c>
      <c r="I167" s="128">
        <v>2972</v>
      </c>
      <c r="J167" s="129">
        <v>4412</v>
      </c>
      <c r="K167" s="128">
        <v>4412</v>
      </c>
      <c r="L167" s="128">
        <v>5132</v>
      </c>
      <c r="M167" s="128">
        <v>5852</v>
      </c>
      <c r="N167" s="128">
        <v>6572</v>
      </c>
      <c r="O167" s="128">
        <v>7292</v>
      </c>
      <c r="P167" s="132"/>
      <c r="Q167" s="133"/>
      <c r="R167" s="156"/>
      <c r="S167" s="1" t="s">
        <v>449</v>
      </c>
      <c r="T167" s="1" t="s">
        <v>450</v>
      </c>
      <c r="U167" s="1" t="s">
        <v>451</v>
      </c>
      <c r="V167" s="1" t="s">
        <v>452</v>
      </c>
      <c r="W167" s="1" t="s">
        <v>453</v>
      </c>
      <c r="X167" s="1" t="s">
        <v>454</v>
      </c>
      <c r="Y167" s="1" t="s">
        <v>455</v>
      </c>
      <c r="Z167" s="1" t="s">
        <v>456</v>
      </c>
      <c r="AA167" s="1" t="s">
        <v>457</v>
      </c>
      <c r="AB167" s="1" t="s">
        <v>458</v>
      </c>
      <c r="AC167" s="1" t="s">
        <v>459</v>
      </c>
      <c r="AD167" s="1" t="s">
        <v>460</v>
      </c>
    </row>
    <row r="168" spans="2:30" ht="21.75" customHeight="1" x14ac:dyDescent="0.25">
      <c r="B168" s="146">
        <v>25</v>
      </c>
      <c r="C168" s="148">
        <v>628</v>
      </c>
      <c r="D168" s="129">
        <v>92</v>
      </c>
      <c r="E168" s="129">
        <v>812</v>
      </c>
      <c r="F168" s="128">
        <v>812</v>
      </c>
      <c r="G168" s="128">
        <v>1532</v>
      </c>
      <c r="H168" s="128">
        <v>2252</v>
      </c>
      <c r="I168" s="128">
        <v>2972</v>
      </c>
      <c r="J168" s="129">
        <v>4412</v>
      </c>
      <c r="K168" s="128">
        <v>4412</v>
      </c>
      <c r="L168" s="128">
        <v>5132</v>
      </c>
      <c r="M168" s="128">
        <v>5852</v>
      </c>
      <c r="N168" s="128">
        <v>6572</v>
      </c>
      <c r="O168" s="128">
        <v>7292</v>
      </c>
      <c r="P168" s="132"/>
      <c r="Q168" s="133"/>
      <c r="R168" s="156"/>
      <c r="S168" s="1" t="s">
        <v>461</v>
      </c>
      <c r="T168" s="1" t="s">
        <v>462</v>
      </c>
      <c r="U168" s="1" t="s">
        <v>463</v>
      </c>
      <c r="V168" s="1" t="s">
        <v>464</v>
      </c>
      <c r="W168" s="1" t="s">
        <v>465</v>
      </c>
      <c r="X168" s="1" t="s">
        <v>466</v>
      </c>
      <c r="Y168" s="1" t="s">
        <v>467</v>
      </c>
      <c r="Z168" s="1" t="s">
        <v>468</v>
      </c>
      <c r="AA168" s="1" t="s">
        <v>469</v>
      </c>
      <c r="AB168" s="1" t="s">
        <v>470</v>
      </c>
      <c r="AC168" s="1" t="s">
        <v>471</v>
      </c>
      <c r="AD168" s="1" t="s">
        <v>472</v>
      </c>
    </row>
    <row r="169" spans="2:30" ht="21.75" customHeight="1" x14ac:dyDescent="0.25">
      <c r="B169" s="146">
        <v>26</v>
      </c>
      <c r="C169" s="148">
        <v>628</v>
      </c>
      <c r="D169" s="129">
        <v>92</v>
      </c>
      <c r="E169" s="129">
        <v>812</v>
      </c>
      <c r="F169" s="129">
        <v>1532</v>
      </c>
      <c r="G169" s="129">
        <v>2252</v>
      </c>
      <c r="H169" s="129">
        <v>2972</v>
      </c>
      <c r="I169" s="129">
        <v>3692</v>
      </c>
      <c r="J169" s="129">
        <v>4412</v>
      </c>
      <c r="K169" s="129">
        <v>5132</v>
      </c>
      <c r="L169" s="129">
        <v>5852</v>
      </c>
      <c r="M169" s="129">
        <v>6572</v>
      </c>
      <c r="N169" s="129">
        <v>7292</v>
      </c>
      <c r="O169" s="129">
        <v>8012</v>
      </c>
      <c r="P169" s="132"/>
      <c r="Q169" s="133"/>
      <c r="R169" s="156"/>
      <c r="S169" s="1" t="s">
        <v>473</v>
      </c>
      <c r="T169" s="1" t="s">
        <v>474</v>
      </c>
      <c r="U169" s="1" t="s">
        <v>475</v>
      </c>
      <c r="V169" s="1" t="s">
        <v>476</v>
      </c>
      <c r="W169" s="1" t="s">
        <v>477</v>
      </c>
      <c r="X169" s="1" t="s">
        <v>478</v>
      </c>
      <c r="Y169" s="1" t="s">
        <v>479</v>
      </c>
      <c r="Z169" s="1" t="s">
        <v>480</v>
      </c>
      <c r="AA169" s="1" t="s">
        <v>481</v>
      </c>
      <c r="AB169" s="1" t="s">
        <v>482</v>
      </c>
      <c r="AC169" s="1" t="s">
        <v>483</v>
      </c>
      <c r="AD169" s="1" t="s">
        <v>484</v>
      </c>
    </row>
    <row r="170" spans="2:30" ht="21.75" customHeight="1" x14ac:dyDescent="0.25">
      <c r="B170" s="146">
        <v>27</v>
      </c>
      <c r="C170" s="148">
        <v>628</v>
      </c>
      <c r="D170" s="129">
        <v>92</v>
      </c>
      <c r="E170" s="129">
        <v>812</v>
      </c>
      <c r="F170" s="129">
        <v>1532</v>
      </c>
      <c r="G170" s="129">
        <v>2252</v>
      </c>
      <c r="H170" s="129">
        <v>2972</v>
      </c>
      <c r="I170" s="129">
        <v>3692</v>
      </c>
      <c r="J170" s="129">
        <v>4412</v>
      </c>
      <c r="K170" s="129">
        <v>5132</v>
      </c>
      <c r="L170" s="129">
        <v>5852</v>
      </c>
      <c r="M170" s="129">
        <v>6572</v>
      </c>
      <c r="N170" s="129">
        <v>7292</v>
      </c>
      <c r="O170" s="129">
        <v>8012</v>
      </c>
      <c r="P170" s="132"/>
      <c r="Q170" s="133"/>
      <c r="R170" s="156"/>
      <c r="S170" s="1" t="s">
        <v>485</v>
      </c>
      <c r="T170" s="1" t="s">
        <v>486</v>
      </c>
      <c r="U170" s="1" t="s">
        <v>487</v>
      </c>
      <c r="V170" s="1" t="s">
        <v>488</v>
      </c>
      <c r="W170" s="1" t="s">
        <v>489</v>
      </c>
      <c r="X170" s="1" t="s">
        <v>490</v>
      </c>
      <c r="Y170" s="1" t="s">
        <v>491</v>
      </c>
      <c r="Z170" s="1" t="s">
        <v>492</v>
      </c>
      <c r="AA170" s="1" t="s">
        <v>493</v>
      </c>
      <c r="AB170" s="1" t="s">
        <v>494</v>
      </c>
      <c r="AC170" s="1" t="s">
        <v>495</v>
      </c>
      <c r="AD170" s="1" t="s">
        <v>496</v>
      </c>
    </row>
    <row r="171" spans="2:30" ht="21.75" customHeight="1" x14ac:dyDescent="0.25">
      <c r="B171" s="146">
        <v>28</v>
      </c>
      <c r="C171" s="148">
        <v>628</v>
      </c>
      <c r="D171" s="129">
        <v>92</v>
      </c>
      <c r="E171" s="129">
        <v>812</v>
      </c>
      <c r="F171" s="129">
        <v>1532</v>
      </c>
      <c r="G171" s="129">
        <v>2252</v>
      </c>
      <c r="H171" s="129">
        <v>2972</v>
      </c>
      <c r="I171" s="129">
        <v>3692</v>
      </c>
      <c r="J171" s="129">
        <v>4412</v>
      </c>
      <c r="K171" s="129">
        <v>5132</v>
      </c>
      <c r="L171" s="129">
        <v>5852</v>
      </c>
      <c r="M171" s="129">
        <v>6572</v>
      </c>
      <c r="N171" s="129">
        <v>7292</v>
      </c>
      <c r="O171" s="129">
        <v>8012</v>
      </c>
      <c r="P171" s="132"/>
      <c r="Q171" s="133"/>
      <c r="R171" s="156"/>
      <c r="S171" s="1" t="s">
        <v>497</v>
      </c>
      <c r="T171" s="1" t="s">
        <v>498</v>
      </c>
      <c r="U171" s="1" t="s">
        <v>499</v>
      </c>
      <c r="V171" s="1" t="s">
        <v>500</v>
      </c>
      <c r="W171" s="1" t="s">
        <v>501</v>
      </c>
      <c r="X171" s="1" t="s">
        <v>502</v>
      </c>
      <c r="Y171" s="1" t="s">
        <v>503</v>
      </c>
      <c r="Z171" s="1" t="s">
        <v>504</v>
      </c>
      <c r="AA171" s="1" t="s">
        <v>505</v>
      </c>
      <c r="AB171" s="1" t="s">
        <v>506</v>
      </c>
      <c r="AC171" s="1" t="s">
        <v>507</v>
      </c>
      <c r="AD171" s="1" t="s">
        <v>508</v>
      </c>
    </row>
    <row r="172" spans="2:30" ht="21.75" customHeight="1" x14ac:dyDescent="0.25">
      <c r="B172" s="146">
        <v>29</v>
      </c>
      <c r="C172" s="149">
        <v>0</v>
      </c>
      <c r="D172" s="128">
        <v>0</v>
      </c>
      <c r="E172" s="128">
        <v>92</v>
      </c>
      <c r="F172" s="129">
        <v>1532</v>
      </c>
      <c r="G172" s="128">
        <v>1532</v>
      </c>
      <c r="H172" s="128">
        <v>2252</v>
      </c>
      <c r="I172" s="128">
        <v>2972</v>
      </c>
      <c r="J172" s="128">
        <v>3692</v>
      </c>
      <c r="K172" s="128">
        <v>4412</v>
      </c>
      <c r="L172" s="128">
        <v>5132</v>
      </c>
      <c r="M172" s="128">
        <v>5852</v>
      </c>
      <c r="N172" s="128">
        <v>6572</v>
      </c>
      <c r="O172" s="128">
        <v>7292</v>
      </c>
      <c r="P172" s="132"/>
      <c r="Q172" s="133"/>
      <c r="R172" s="156"/>
      <c r="S172" s="1" t="s">
        <v>509</v>
      </c>
      <c r="T172" s="1" t="s">
        <v>510</v>
      </c>
      <c r="U172" s="1" t="s">
        <v>511</v>
      </c>
      <c r="V172" s="1" t="s">
        <v>512</v>
      </c>
      <c r="W172" s="1" t="s">
        <v>513</v>
      </c>
      <c r="X172" s="1" t="s">
        <v>514</v>
      </c>
      <c r="Y172" s="1" t="s">
        <v>515</v>
      </c>
      <c r="Z172" s="1" t="s">
        <v>516</v>
      </c>
      <c r="AA172" s="1" t="s">
        <v>517</v>
      </c>
      <c r="AB172" s="1" t="s">
        <v>518</v>
      </c>
      <c r="AC172" s="1" t="s">
        <v>519</v>
      </c>
      <c r="AD172" s="1" t="s">
        <v>520</v>
      </c>
    </row>
    <row r="173" spans="2:30" ht="21.75" customHeight="1" x14ac:dyDescent="0.25">
      <c r="B173" s="146">
        <v>30</v>
      </c>
      <c r="C173" s="149">
        <v>0</v>
      </c>
      <c r="D173" s="128">
        <v>0</v>
      </c>
      <c r="E173" s="128">
        <v>92</v>
      </c>
      <c r="F173" s="129">
        <v>1532</v>
      </c>
      <c r="G173" s="128">
        <v>1532</v>
      </c>
      <c r="H173" s="128">
        <v>2252</v>
      </c>
      <c r="I173" s="128">
        <v>2972</v>
      </c>
      <c r="J173" s="128">
        <v>3692</v>
      </c>
      <c r="K173" s="128">
        <v>4412</v>
      </c>
      <c r="L173" s="128">
        <v>5132</v>
      </c>
      <c r="M173" s="128">
        <v>5852</v>
      </c>
      <c r="N173" s="128">
        <v>6572</v>
      </c>
      <c r="O173" s="128">
        <v>7292</v>
      </c>
      <c r="P173" s="132"/>
      <c r="Q173" s="133"/>
      <c r="R173" s="156"/>
      <c r="S173" s="1" t="s">
        <v>521</v>
      </c>
      <c r="T173" s="1" t="s">
        <v>522</v>
      </c>
      <c r="U173" s="1" t="s">
        <v>523</v>
      </c>
      <c r="V173" s="1" t="s">
        <v>524</v>
      </c>
      <c r="W173" s="1" t="s">
        <v>525</v>
      </c>
      <c r="X173" s="1" t="s">
        <v>526</v>
      </c>
      <c r="Y173" s="1" t="s">
        <v>527</v>
      </c>
      <c r="Z173" s="1" t="s">
        <v>528</v>
      </c>
      <c r="AA173" s="1" t="s">
        <v>529</v>
      </c>
      <c r="AB173" s="1" t="s">
        <v>530</v>
      </c>
      <c r="AC173" s="1" t="s">
        <v>531</v>
      </c>
      <c r="AD173" s="1" t="s">
        <v>532</v>
      </c>
    </row>
    <row r="174" spans="2:30" ht="21.75" customHeight="1" x14ac:dyDescent="0.25">
      <c r="B174" s="146">
        <v>31</v>
      </c>
      <c r="C174" s="149">
        <v>0</v>
      </c>
      <c r="D174" s="128">
        <v>0</v>
      </c>
      <c r="E174" s="128">
        <v>92</v>
      </c>
      <c r="F174" s="129">
        <v>1532</v>
      </c>
      <c r="G174" s="128">
        <v>1532</v>
      </c>
      <c r="H174" s="128">
        <v>2252</v>
      </c>
      <c r="I174" s="128">
        <v>2972</v>
      </c>
      <c r="J174" s="128">
        <v>3692</v>
      </c>
      <c r="K174" s="128">
        <v>4412</v>
      </c>
      <c r="L174" s="128">
        <v>5132</v>
      </c>
      <c r="M174" s="128">
        <v>5852</v>
      </c>
      <c r="N174" s="128">
        <v>6572</v>
      </c>
      <c r="O174" s="128">
        <v>7292</v>
      </c>
      <c r="P174" s="132"/>
      <c r="Q174" s="133"/>
      <c r="R174" s="156"/>
      <c r="S174" s="1" t="s">
        <v>533</v>
      </c>
      <c r="T174" s="1" t="s">
        <v>534</v>
      </c>
      <c r="U174" s="1" t="s">
        <v>535</v>
      </c>
      <c r="V174" s="1" t="s">
        <v>536</v>
      </c>
      <c r="W174" s="1" t="s">
        <v>537</v>
      </c>
      <c r="X174" s="1" t="s">
        <v>538</v>
      </c>
      <c r="Y174" s="1" t="s">
        <v>539</v>
      </c>
      <c r="Z174" s="1" t="s">
        <v>540</v>
      </c>
      <c r="AA174" s="1" t="s">
        <v>541</v>
      </c>
      <c r="AB174" s="1" t="s">
        <v>542</v>
      </c>
      <c r="AC174" s="1" t="s">
        <v>543</v>
      </c>
      <c r="AD174" s="1" t="s">
        <v>544</v>
      </c>
    </row>
    <row r="175" spans="2:30" ht="21.75" customHeight="1" x14ac:dyDescent="0.25">
      <c r="B175" s="146">
        <v>32</v>
      </c>
      <c r="C175" s="148">
        <v>628</v>
      </c>
      <c r="D175" s="129">
        <v>92</v>
      </c>
      <c r="E175" s="129">
        <v>812</v>
      </c>
      <c r="F175" s="129">
        <v>1532</v>
      </c>
      <c r="G175" s="129">
        <v>2252</v>
      </c>
      <c r="H175" s="129">
        <v>2972</v>
      </c>
      <c r="I175" s="129">
        <v>3692</v>
      </c>
      <c r="J175" s="129">
        <v>4412</v>
      </c>
      <c r="K175" s="129">
        <v>5132</v>
      </c>
      <c r="L175" s="129">
        <v>5852</v>
      </c>
      <c r="M175" s="129">
        <v>6572</v>
      </c>
      <c r="N175" s="129">
        <v>7292</v>
      </c>
      <c r="O175" s="129">
        <v>8012</v>
      </c>
      <c r="P175" s="132"/>
      <c r="Q175" s="133"/>
      <c r="R175" s="156"/>
      <c r="S175" s="1" t="s">
        <v>545</v>
      </c>
      <c r="T175" s="1" t="s">
        <v>546</v>
      </c>
      <c r="U175" s="1" t="s">
        <v>547</v>
      </c>
      <c r="V175" s="1" t="s">
        <v>548</v>
      </c>
      <c r="W175" s="1" t="s">
        <v>549</v>
      </c>
      <c r="X175" s="1" t="s">
        <v>550</v>
      </c>
      <c r="Y175" s="1" t="s">
        <v>551</v>
      </c>
      <c r="Z175" s="1" t="s">
        <v>552</v>
      </c>
      <c r="AA175" s="1" t="s">
        <v>553</v>
      </c>
      <c r="AB175" s="1" t="s">
        <v>554</v>
      </c>
      <c r="AC175" s="1" t="s">
        <v>555</v>
      </c>
      <c r="AD175" s="1" t="s">
        <v>556</v>
      </c>
    </row>
    <row r="176" spans="2:30" ht="21.75" customHeight="1" x14ac:dyDescent="0.25">
      <c r="B176" s="146">
        <v>33</v>
      </c>
      <c r="C176" s="148">
        <v>628</v>
      </c>
      <c r="D176" s="129">
        <v>92</v>
      </c>
      <c r="E176" s="129">
        <v>812</v>
      </c>
      <c r="F176" s="128">
        <v>812</v>
      </c>
      <c r="G176" s="128">
        <v>1532</v>
      </c>
      <c r="H176" s="128">
        <v>2252</v>
      </c>
      <c r="I176" s="129">
        <v>3692</v>
      </c>
      <c r="J176" s="129">
        <v>4412</v>
      </c>
      <c r="K176" s="128">
        <v>4412</v>
      </c>
      <c r="L176" s="128">
        <v>5132</v>
      </c>
      <c r="M176" s="128">
        <v>5852</v>
      </c>
      <c r="N176" s="128">
        <v>6572</v>
      </c>
      <c r="O176" s="128">
        <v>7292</v>
      </c>
      <c r="P176" s="132"/>
      <c r="Q176" s="133"/>
      <c r="R176" s="156"/>
      <c r="S176" s="1" t="s">
        <v>557</v>
      </c>
      <c r="T176" s="1" t="s">
        <v>558</v>
      </c>
      <c r="U176" s="1" t="s">
        <v>559</v>
      </c>
      <c r="V176" s="1" t="s">
        <v>560</v>
      </c>
      <c r="W176" s="1" t="s">
        <v>561</v>
      </c>
      <c r="X176" s="1" t="s">
        <v>562</v>
      </c>
      <c r="Y176" s="1" t="s">
        <v>563</v>
      </c>
      <c r="Z176" s="1" t="s">
        <v>564</v>
      </c>
      <c r="AA176" s="1" t="s">
        <v>565</v>
      </c>
      <c r="AB176" s="1" t="s">
        <v>566</v>
      </c>
      <c r="AC176" s="1" t="s">
        <v>567</v>
      </c>
      <c r="AD176" s="1" t="s">
        <v>568</v>
      </c>
    </row>
    <row r="177" spans="2:30" ht="21.75" customHeight="1" x14ac:dyDescent="0.25">
      <c r="B177" s="146">
        <v>34</v>
      </c>
      <c r="C177" s="148">
        <v>628</v>
      </c>
      <c r="D177" s="129">
        <v>92</v>
      </c>
      <c r="E177" s="129">
        <v>812</v>
      </c>
      <c r="F177" s="128">
        <v>812</v>
      </c>
      <c r="G177" s="128">
        <v>1532</v>
      </c>
      <c r="H177" s="128">
        <v>2252</v>
      </c>
      <c r="I177" s="128">
        <v>2972</v>
      </c>
      <c r="J177" s="128">
        <v>3692</v>
      </c>
      <c r="K177" s="128">
        <v>4412</v>
      </c>
      <c r="L177" s="128">
        <v>5132</v>
      </c>
      <c r="M177" s="128">
        <v>5852</v>
      </c>
      <c r="N177" s="128">
        <v>6572</v>
      </c>
      <c r="O177" s="128">
        <v>7292</v>
      </c>
      <c r="P177" s="132"/>
      <c r="Q177" s="133"/>
      <c r="R177" s="156"/>
      <c r="S177" s="1" t="s">
        <v>569</v>
      </c>
      <c r="T177" s="1" t="s">
        <v>570</v>
      </c>
      <c r="U177" s="1" t="s">
        <v>571</v>
      </c>
      <c r="V177" s="1" t="s">
        <v>572</v>
      </c>
      <c r="W177" s="1" t="s">
        <v>573</v>
      </c>
      <c r="X177" s="1" t="s">
        <v>574</v>
      </c>
      <c r="Y177" s="1" t="s">
        <v>575</v>
      </c>
      <c r="Z177" s="1" t="s">
        <v>576</v>
      </c>
      <c r="AA177" s="1" t="s">
        <v>577</v>
      </c>
      <c r="AB177" s="1" t="s">
        <v>578</v>
      </c>
      <c r="AC177" s="1" t="s">
        <v>579</v>
      </c>
      <c r="AD177" s="1" t="s">
        <v>580</v>
      </c>
    </row>
    <row r="178" spans="2:30" ht="21.75" customHeight="1" x14ac:dyDescent="0.25">
      <c r="B178" s="146">
        <v>35</v>
      </c>
      <c r="C178" s="148">
        <v>628</v>
      </c>
      <c r="D178" s="129">
        <v>92</v>
      </c>
      <c r="E178" s="129">
        <v>812</v>
      </c>
      <c r="F178" s="128">
        <v>812</v>
      </c>
      <c r="G178" s="128">
        <v>1532</v>
      </c>
      <c r="H178" s="128">
        <v>2252</v>
      </c>
      <c r="I178" s="129">
        <v>3692</v>
      </c>
      <c r="J178" s="129">
        <v>4412</v>
      </c>
      <c r="K178" s="128">
        <v>4412</v>
      </c>
      <c r="L178" s="128">
        <v>5132</v>
      </c>
      <c r="M178" s="128">
        <v>5852</v>
      </c>
      <c r="N178" s="129">
        <v>7292</v>
      </c>
      <c r="O178" s="129">
        <v>8012</v>
      </c>
      <c r="P178" s="132"/>
      <c r="Q178" s="133"/>
      <c r="R178" s="156"/>
      <c r="S178" s="1" t="s">
        <v>581</v>
      </c>
      <c r="T178" s="1" t="s">
        <v>582</v>
      </c>
      <c r="U178" s="1" t="s">
        <v>583</v>
      </c>
      <c r="V178" s="1" t="s">
        <v>584</v>
      </c>
      <c r="W178" s="1" t="s">
        <v>585</v>
      </c>
      <c r="X178" s="1" t="s">
        <v>586</v>
      </c>
      <c r="Y178" s="1" t="s">
        <v>587</v>
      </c>
      <c r="Z178" s="1" t="s">
        <v>588</v>
      </c>
      <c r="AA178" s="1" t="s">
        <v>589</v>
      </c>
      <c r="AB178" s="1" t="s">
        <v>590</v>
      </c>
      <c r="AC178" s="1" t="s">
        <v>591</v>
      </c>
      <c r="AD178" s="1" t="s">
        <v>592</v>
      </c>
    </row>
    <row r="179" spans="2:30" ht="21.75" customHeight="1" x14ac:dyDescent="0.25">
      <c r="B179" s="146">
        <v>36</v>
      </c>
      <c r="C179" s="148">
        <v>628</v>
      </c>
      <c r="D179" s="129">
        <v>92</v>
      </c>
      <c r="E179" s="128">
        <v>92</v>
      </c>
      <c r="F179" s="128">
        <v>812</v>
      </c>
      <c r="G179" s="128">
        <v>1532</v>
      </c>
      <c r="H179" s="128">
        <v>2252</v>
      </c>
      <c r="I179" s="129">
        <v>3692</v>
      </c>
      <c r="J179" s="129">
        <v>4412</v>
      </c>
      <c r="K179" s="128">
        <v>4412</v>
      </c>
      <c r="L179" s="128">
        <v>5132</v>
      </c>
      <c r="M179" s="128">
        <v>5852</v>
      </c>
      <c r="N179" s="128">
        <v>6572</v>
      </c>
      <c r="O179" s="128">
        <v>7292</v>
      </c>
      <c r="P179" s="132"/>
      <c r="Q179" s="133"/>
      <c r="R179" s="156"/>
      <c r="S179" s="1" t="s">
        <v>593</v>
      </c>
      <c r="T179" s="1" t="s">
        <v>594</v>
      </c>
      <c r="U179" s="1" t="s">
        <v>595</v>
      </c>
      <c r="V179" s="1" t="s">
        <v>596</v>
      </c>
      <c r="W179" s="1" t="s">
        <v>597</v>
      </c>
      <c r="X179" s="1" t="s">
        <v>598</v>
      </c>
      <c r="Y179" s="1" t="s">
        <v>599</v>
      </c>
      <c r="Z179" s="1" t="s">
        <v>600</v>
      </c>
      <c r="AA179" s="1" t="s">
        <v>601</v>
      </c>
      <c r="AB179" s="1" t="s">
        <v>602</v>
      </c>
      <c r="AC179" s="1" t="s">
        <v>603</v>
      </c>
      <c r="AD179" s="1" t="s">
        <v>604</v>
      </c>
    </row>
    <row r="180" spans="2:30" ht="21.75" customHeight="1" x14ac:dyDescent="0.25">
      <c r="B180" s="146">
        <v>37</v>
      </c>
      <c r="C180" s="149">
        <v>0</v>
      </c>
      <c r="D180" s="128">
        <v>0</v>
      </c>
      <c r="E180" s="128">
        <v>92</v>
      </c>
      <c r="F180" s="128">
        <v>812</v>
      </c>
      <c r="G180" s="128">
        <v>1532</v>
      </c>
      <c r="H180" s="129">
        <v>2972</v>
      </c>
      <c r="I180" s="129">
        <v>3692</v>
      </c>
      <c r="J180" s="129">
        <v>4412</v>
      </c>
      <c r="K180" s="128">
        <v>4412</v>
      </c>
      <c r="L180" s="128">
        <v>5132</v>
      </c>
      <c r="M180" s="128">
        <v>5852</v>
      </c>
      <c r="N180" s="129">
        <v>7292</v>
      </c>
      <c r="O180" s="129">
        <v>8012</v>
      </c>
      <c r="P180" s="132"/>
      <c r="Q180" s="133"/>
      <c r="R180" s="156"/>
      <c r="S180" s="1" t="s">
        <v>605</v>
      </c>
      <c r="T180" s="1" t="s">
        <v>606</v>
      </c>
      <c r="U180" s="1" t="s">
        <v>607</v>
      </c>
      <c r="V180" s="1" t="s">
        <v>608</v>
      </c>
      <c r="W180" s="1" t="s">
        <v>609</v>
      </c>
      <c r="X180" s="1" t="s">
        <v>610</v>
      </c>
      <c r="Y180" s="1" t="s">
        <v>611</v>
      </c>
      <c r="Z180" s="1" t="s">
        <v>612</v>
      </c>
      <c r="AA180" s="1" t="s">
        <v>613</v>
      </c>
      <c r="AB180" s="1" t="s">
        <v>614</v>
      </c>
      <c r="AC180" s="1" t="s">
        <v>615</v>
      </c>
      <c r="AD180" s="1" t="s">
        <v>616</v>
      </c>
    </row>
    <row r="181" spans="2:30" ht="21.75" customHeight="1" x14ac:dyDescent="0.25">
      <c r="B181" s="146">
        <v>38</v>
      </c>
      <c r="C181" s="149">
        <v>0</v>
      </c>
      <c r="D181" s="128">
        <v>0</v>
      </c>
      <c r="E181" s="128">
        <v>92</v>
      </c>
      <c r="F181" s="129">
        <v>1532</v>
      </c>
      <c r="G181" s="129">
        <v>2252</v>
      </c>
      <c r="H181" s="129">
        <v>2972</v>
      </c>
      <c r="I181" s="128">
        <v>2972</v>
      </c>
      <c r="J181" s="128">
        <v>3692</v>
      </c>
      <c r="K181" s="129">
        <v>5132</v>
      </c>
      <c r="L181" s="129">
        <v>5852</v>
      </c>
      <c r="M181" s="129">
        <v>6572</v>
      </c>
      <c r="N181" s="128">
        <v>6572</v>
      </c>
      <c r="O181" s="128">
        <v>7292</v>
      </c>
      <c r="P181" s="132"/>
      <c r="Q181" s="133"/>
      <c r="R181" s="156"/>
      <c r="S181" s="1" t="s">
        <v>617</v>
      </c>
      <c r="T181" s="1" t="s">
        <v>618</v>
      </c>
      <c r="U181" s="1" t="s">
        <v>619</v>
      </c>
      <c r="V181" s="1" t="s">
        <v>620</v>
      </c>
      <c r="W181" s="1" t="s">
        <v>621</v>
      </c>
      <c r="X181" s="1" t="s">
        <v>622</v>
      </c>
      <c r="Y181" s="1" t="s">
        <v>623</v>
      </c>
      <c r="Z181" s="1" t="s">
        <v>624</v>
      </c>
      <c r="AA181" s="1" t="s">
        <v>625</v>
      </c>
      <c r="AB181" s="1" t="s">
        <v>626</v>
      </c>
      <c r="AC181" s="1" t="s">
        <v>627</v>
      </c>
      <c r="AD181" s="1" t="s">
        <v>628</v>
      </c>
    </row>
    <row r="182" spans="2:30" ht="21.75" customHeight="1" x14ac:dyDescent="0.25">
      <c r="B182" s="146">
        <v>39</v>
      </c>
      <c r="C182" s="149">
        <v>0</v>
      </c>
      <c r="D182" s="128">
        <v>0</v>
      </c>
      <c r="E182" s="128">
        <v>92</v>
      </c>
      <c r="F182" s="129">
        <v>1532</v>
      </c>
      <c r="G182" s="129">
        <v>2252</v>
      </c>
      <c r="H182" s="128">
        <v>2252</v>
      </c>
      <c r="I182" s="128">
        <v>2972</v>
      </c>
      <c r="J182" s="128">
        <v>3692</v>
      </c>
      <c r="K182" s="129">
        <v>5132</v>
      </c>
      <c r="L182" s="128">
        <v>5132</v>
      </c>
      <c r="M182" s="128">
        <v>5852</v>
      </c>
      <c r="N182" s="128">
        <v>6572</v>
      </c>
      <c r="O182" s="128">
        <v>7292</v>
      </c>
      <c r="P182" s="132"/>
      <c r="Q182" s="133"/>
      <c r="S182" s="1" t="s">
        <v>629</v>
      </c>
      <c r="T182" s="1" t="s">
        <v>630</v>
      </c>
      <c r="U182" s="1" t="s">
        <v>631</v>
      </c>
      <c r="V182" s="1" t="s">
        <v>632</v>
      </c>
      <c r="W182" s="1" t="s">
        <v>633</v>
      </c>
      <c r="X182" s="1" t="s">
        <v>634</v>
      </c>
      <c r="Y182" s="1" t="s">
        <v>635</v>
      </c>
      <c r="Z182" s="1" t="s">
        <v>636</v>
      </c>
      <c r="AA182" s="1" t="s">
        <v>637</v>
      </c>
      <c r="AB182" s="1" t="s">
        <v>638</v>
      </c>
      <c r="AC182" s="1" t="s">
        <v>639</v>
      </c>
      <c r="AD182" s="1" t="s">
        <v>640</v>
      </c>
    </row>
    <row r="183" spans="2:30" ht="21.75" customHeight="1" x14ac:dyDescent="0.25">
      <c r="B183" s="146">
        <v>40</v>
      </c>
      <c r="C183" s="149">
        <v>0</v>
      </c>
      <c r="D183" s="128">
        <v>0</v>
      </c>
      <c r="E183" s="128">
        <v>92</v>
      </c>
      <c r="F183" s="129">
        <v>1532</v>
      </c>
      <c r="G183" s="128">
        <v>1532</v>
      </c>
      <c r="H183" s="128">
        <v>2252</v>
      </c>
      <c r="I183" s="128">
        <v>2972</v>
      </c>
      <c r="J183" s="128">
        <v>3692</v>
      </c>
      <c r="K183" s="128">
        <v>4412</v>
      </c>
      <c r="L183" s="128">
        <v>5132</v>
      </c>
      <c r="M183" s="128">
        <v>5852</v>
      </c>
      <c r="N183" s="128">
        <v>6572</v>
      </c>
      <c r="O183" s="128">
        <v>7292</v>
      </c>
      <c r="P183" s="132"/>
      <c r="Q183" s="133"/>
      <c r="S183" s="1" t="s">
        <v>641</v>
      </c>
      <c r="T183" s="1" t="s">
        <v>642</v>
      </c>
      <c r="U183" s="1" t="s">
        <v>643</v>
      </c>
      <c r="V183" s="1" t="s">
        <v>644</v>
      </c>
      <c r="W183" s="1" t="s">
        <v>645</v>
      </c>
      <c r="X183" s="1" t="s">
        <v>646</v>
      </c>
      <c r="Y183" s="1" t="s">
        <v>647</v>
      </c>
      <c r="Z183" s="1" t="s">
        <v>648</v>
      </c>
      <c r="AA183" s="1" t="s">
        <v>649</v>
      </c>
      <c r="AB183" s="1" t="s">
        <v>650</v>
      </c>
      <c r="AC183" s="1" t="s">
        <v>651</v>
      </c>
      <c r="AD183" s="1" t="s">
        <v>652</v>
      </c>
    </row>
    <row r="184" spans="2:30" ht="21.75" customHeight="1" x14ac:dyDescent="0.25">
      <c r="B184" s="146">
        <v>41</v>
      </c>
      <c r="C184" s="149">
        <v>0</v>
      </c>
      <c r="D184" s="128">
        <v>0</v>
      </c>
      <c r="E184" s="128">
        <v>92</v>
      </c>
      <c r="F184" s="129">
        <v>1532</v>
      </c>
      <c r="G184" s="128">
        <v>1532</v>
      </c>
      <c r="H184" s="128">
        <v>2252</v>
      </c>
      <c r="I184" s="128">
        <v>2972</v>
      </c>
      <c r="J184" s="128">
        <v>3692</v>
      </c>
      <c r="K184" s="128">
        <v>4412</v>
      </c>
      <c r="L184" s="128">
        <v>5132</v>
      </c>
      <c r="M184" s="128">
        <v>5852</v>
      </c>
      <c r="N184" s="128">
        <v>6572</v>
      </c>
      <c r="O184" s="128">
        <v>7292</v>
      </c>
      <c r="P184" s="132"/>
      <c r="Q184" s="133"/>
      <c r="S184" s="1" t="s">
        <v>653</v>
      </c>
      <c r="T184" s="1" t="s">
        <v>654</v>
      </c>
      <c r="U184" s="1" t="s">
        <v>655</v>
      </c>
      <c r="V184" s="1" t="s">
        <v>656</v>
      </c>
      <c r="W184" s="1" t="s">
        <v>657</v>
      </c>
      <c r="X184" s="1" t="s">
        <v>658</v>
      </c>
      <c r="Y184" s="1" t="s">
        <v>659</v>
      </c>
      <c r="Z184" s="1" t="s">
        <v>660</v>
      </c>
      <c r="AA184" s="1" t="s">
        <v>661</v>
      </c>
      <c r="AB184" s="1" t="s">
        <v>662</v>
      </c>
      <c r="AC184" s="1" t="s">
        <v>663</v>
      </c>
      <c r="AD184" s="1" t="s">
        <v>664</v>
      </c>
    </row>
    <row r="185" spans="2:30" ht="21.75" customHeight="1" x14ac:dyDescent="0.25">
      <c r="B185" s="146">
        <v>42</v>
      </c>
      <c r="C185" s="149">
        <v>0</v>
      </c>
      <c r="D185" s="128">
        <v>0</v>
      </c>
      <c r="E185" s="128">
        <v>92</v>
      </c>
      <c r="F185" s="128">
        <v>812</v>
      </c>
      <c r="G185" s="128">
        <v>1532</v>
      </c>
      <c r="H185" s="128">
        <v>2252</v>
      </c>
      <c r="I185" s="128">
        <v>2972</v>
      </c>
      <c r="J185" s="128">
        <v>3692</v>
      </c>
      <c r="K185" s="128">
        <v>4412</v>
      </c>
      <c r="L185" s="128">
        <v>5132</v>
      </c>
      <c r="M185" s="128">
        <v>5852</v>
      </c>
      <c r="N185" s="128">
        <v>6572</v>
      </c>
      <c r="O185" s="128">
        <v>7292</v>
      </c>
      <c r="P185" s="132"/>
      <c r="Q185" s="133"/>
      <c r="S185" s="1" t="s">
        <v>665</v>
      </c>
      <c r="T185" s="1" t="s">
        <v>666</v>
      </c>
      <c r="U185" s="1" t="s">
        <v>667</v>
      </c>
      <c r="V185" s="1" t="s">
        <v>668</v>
      </c>
      <c r="W185" s="1" t="s">
        <v>669</v>
      </c>
      <c r="X185" s="1" t="s">
        <v>670</v>
      </c>
      <c r="Y185" s="1" t="s">
        <v>671</v>
      </c>
      <c r="Z185" s="1" t="s">
        <v>672</v>
      </c>
      <c r="AA185" s="1" t="s">
        <v>673</v>
      </c>
      <c r="AB185" s="1" t="s">
        <v>674</v>
      </c>
      <c r="AC185" s="1" t="s">
        <v>675</v>
      </c>
      <c r="AD185" s="1" t="s">
        <v>676</v>
      </c>
    </row>
    <row r="186" spans="2:30" ht="21.75" customHeight="1" thickBot="1" x14ac:dyDescent="0.3">
      <c r="B186" s="147">
        <v>43</v>
      </c>
      <c r="C186" s="150">
        <v>628</v>
      </c>
      <c r="D186" s="135">
        <v>92</v>
      </c>
      <c r="E186" s="135">
        <v>812</v>
      </c>
      <c r="F186" s="135">
        <v>1532</v>
      </c>
      <c r="G186" s="135">
        <v>2252</v>
      </c>
      <c r="H186" s="135">
        <v>2972</v>
      </c>
      <c r="I186" s="135">
        <v>3692</v>
      </c>
      <c r="J186" s="135">
        <v>4412</v>
      </c>
      <c r="K186" s="135">
        <v>5132</v>
      </c>
      <c r="L186" s="135">
        <v>5852</v>
      </c>
      <c r="M186" s="135">
        <v>6572</v>
      </c>
      <c r="N186" s="135">
        <v>7292</v>
      </c>
      <c r="O186" s="135">
        <v>8012</v>
      </c>
      <c r="P186" s="144"/>
      <c r="Q186" s="145"/>
      <c r="S186" s="1" t="s">
        <v>677</v>
      </c>
      <c r="T186" s="1" t="s">
        <v>678</v>
      </c>
      <c r="U186" s="1" t="s">
        <v>679</v>
      </c>
      <c r="V186" s="1" t="s">
        <v>680</v>
      </c>
      <c r="W186" s="1" t="s">
        <v>681</v>
      </c>
      <c r="X186" s="1" t="s">
        <v>682</v>
      </c>
      <c r="Y186" s="1" t="s">
        <v>683</v>
      </c>
      <c r="Z186" s="1" t="s">
        <v>684</v>
      </c>
      <c r="AA186" s="1" t="s">
        <v>685</v>
      </c>
      <c r="AB186" s="1" t="s">
        <v>686</v>
      </c>
      <c r="AC186" s="1" t="s">
        <v>687</v>
      </c>
      <c r="AD186" s="1" t="s">
        <v>688</v>
      </c>
    </row>
    <row r="187" spans="2:30" x14ac:dyDescent="0.25">
      <c r="C187" s="15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V41"/>
  <sheetViews>
    <sheetView workbookViewId="0">
      <selection activeCell="AN40" sqref="AN40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48" ht="15.75" thickBot="1" x14ac:dyDescent="0.3"/>
    <row r="2" spans="2:48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</row>
    <row r="3" spans="2:48" ht="16.5" customHeight="1" thickBot="1" x14ac:dyDescent="0.3">
      <c r="B3" s="21"/>
      <c r="C3" s="247" t="s">
        <v>3</v>
      </c>
      <c r="D3" s="248"/>
      <c r="E3" s="248"/>
      <c r="F3" s="248" t="s">
        <v>4</v>
      </c>
      <c r="G3" s="248"/>
      <c r="H3" s="248"/>
      <c r="I3" s="228" t="s">
        <v>5</v>
      </c>
      <c r="J3" s="228"/>
      <c r="K3" s="229"/>
      <c r="L3" s="22"/>
      <c r="M3" s="227" t="s">
        <v>6</v>
      </c>
      <c r="N3" s="228"/>
      <c r="O3" s="228"/>
      <c r="P3" s="228"/>
      <c r="Q3" s="228"/>
      <c r="R3" s="229"/>
      <c r="S3" s="22"/>
      <c r="T3" s="227" t="s">
        <v>7</v>
      </c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9"/>
      <c r="AJ3" s="23"/>
      <c r="AL3" s="15" t="s">
        <v>8</v>
      </c>
      <c r="AV3" s="15" t="s">
        <v>9</v>
      </c>
    </row>
    <row r="4" spans="2:48" ht="16.5" customHeight="1" x14ac:dyDescent="0.25">
      <c r="B4" s="21"/>
      <c r="C4" s="244">
        <v>512</v>
      </c>
      <c r="D4" s="245"/>
      <c r="E4" s="245"/>
      <c r="F4" s="245">
        <v>512</v>
      </c>
      <c r="G4" s="245"/>
      <c r="H4" s="245"/>
      <c r="I4" s="245">
        <v>732</v>
      </c>
      <c r="J4" s="245"/>
      <c r="K4" s="246"/>
      <c r="L4" s="22"/>
      <c r="M4" s="244">
        <f>C4*F4</f>
        <v>262144</v>
      </c>
      <c r="N4" s="245"/>
      <c r="O4" s="245"/>
      <c r="P4" s="245"/>
      <c r="Q4" s="245"/>
      <c r="R4" s="246"/>
      <c r="S4" s="22"/>
      <c r="T4" s="244" t="s">
        <v>71</v>
      </c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6"/>
      <c r="AJ4" s="23"/>
      <c r="AL4" s="15" t="s">
        <v>10</v>
      </c>
      <c r="AV4" s="15" t="s">
        <v>11</v>
      </c>
    </row>
    <row r="5" spans="2:48" ht="16.5" customHeight="1" thickBot="1" x14ac:dyDescent="0.3">
      <c r="B5" s="21"/>
      <c r="C5" s="238"/>
      <c r="D5" s="239"/>
      <c r="E5" s="239"/>
      <c r="F5" s="239"/>
      <c r="G5" s="239"/>
      <c r="H5" s="239"/>
      <c r="I5" s="239"/>
      <c r="J5" s="239"/>
      <c r="K5" s="240"/>
      <c r="L5" s="22"/>
      <c r="M5" s="238"/>
      <c r="N5" s="239"/>
      <c r="O5" s="239"/>
      <c r="P5" s="239"/>
      <c r="Q5" s="239"/>
      <c r="R5" s="240"/>
      <c r="S5" s="22"/>
      <c r="T5" s="238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40"/>
      <c r="AJ5" s="23"/>
      <c r="AL5" s="15" t="s">
        <v>12</v>
      </c>
      <c r="AV5" s="15" t="s">
        <v>13</v>
      </c>
    </row>
    <row r="6" spans="2:48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2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3"/>
    </row>
    <row r="7" spans="2:48" ht="16.5" customHeight="1" thickBot="1" x14ac:dyDescent="0.3">
      <c r="B7" s="21"/>
      <c r="C7" s="227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438897</v>
      </c>
      <c r="N7" s="230"/>
      <c r="O7" s="230"/>
      <c r="P7" s="230"/>
      <c r="Q7" s="230"/>
      <c r="R7" s="211"/>
      <c r="S7" s="22"/>
      <c r="T7" s="227" t="s">
        <v>15</v>
      </c>
      <c r="U7" s="228"/>
      <c r="V7" s="228"/>
      <c r="W7" s="228"/>
      <c r="X7" s="228"/>
      <c r="Y7" s="228"/>
      <c r="Z7" s="228"/>
      <c r="AA7" s="228"/>
      <c r="AB7" s="228"/>
      <c r="AC7" s="229"/>
      <c r="AD7" s="210">
        <v>335051</v>
      </c>
      <c r="AE7" s="230"/>
      <c r="AF7" s="230"/>
      <c r="AG7" s="230"/>
      <c r="AH7" s="230"/>
      <c r="AI7" s="211"/>
      <c r="AJ7" s="23"/>
    </row>
    <row r="8" spans="2:48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3"/>
    </row>
    <row r="9" spans="2:48" ht="16.5" customHeight="1" thickBot="1" x14ac:dyDescent="0.3">
      <c r="B9" s="21"/>
      <c r="C9" s="36" t="s">
        <v>16</v>
      </c>
      <c r="D9" s="247" t="s">
        <v>17</v>
      </c>
      <c r="E9" s="248"/>
      <c r="F9" s="248"/>
      <c r="G9" s="248"/>
      <c r="H9" s="249"/>
      <c r="I9" s="248" t="s">
        <v>18</v>
      </c>
      <c r="J9" s="248"/>
      <c r="K9" s="248"/>
      <c r="L9" s="248"/>
      <c r="M9" s="249"/>
      <c r="N9" s="248" t="s">
        <v>19</v>
      </c>
      <c r="O9" s="248"/>
      <c r="P9" s="248"/>
      <c r="Q9" s="248"/>
      <c r="R9" s="249"/>
      <c r="S9" s="22"/>
      <c r="T9" s="36" t="s">
        <v>16</v>
      </c>
      <c r="U9" s="247" t="s">
        <v>17</v>
      </c>
      <c r="V9" s="248"/>
      <c r="W9" s="248"/>
      <c r="X9" s="248"/>
      <c r="Y9" s="249"/>
      <c r="Z9" s="248" t="s">
        <v>18</v>
      </c>
      <c r="AA9" s="248"/>
      <c r="AB9" s="248"/>
      <c r="AC9" s="248"/>
      <c r="AD9" s="249"/>
      <c r="AE9" s="248" t="s">
        <v>19</v>
      </c>
      <c r="AF9" s="248"/>
      <c r="AG9" s="248"/>
      <c r="AH9" s="248"/>
      <c r="AI9" s="249"/>
      <c r="AJ9" s="23"/>
      <c r="AL9" s="15" t="s">
        <v>20</v>
      </c>
      <c r="AV9" s="15" t="s">
        <v>21</v>
      </c>
    </row>
    <row r="10" spans="2:48" ht="16.5" customHeight="1" x14ac:dyDescent="0.25">
      <c r="B10" s="21"/>
      <c r="C10" s="25">
        <v>0</v>
      </c>
      <c r="D10" s="244">
        <f>$N10-$I10</f>
        <v>899328</v>
      </c>
      <c r="E10" s="245"/>
      <c r="F10" s="245"/>
      <c r="G10" s="245"/>
      <c r="H10" s="245"/>
      <c r="I10" s="244">
        <v>4176371</v>
      </c>
      <c r="J10" s="245"/>
      <c r="K10" s="245"/>
      <c r="L10" s="245"/>
      <c r="M10" s="246"/>
      <c r="N10" s="245">
        <v>5075699</v>
      </c>
      <c r="O10" s="245"/>
      <c r="P10" s="245"/>
      <c r="Q10" s="245"/>
      <c r="R10" s="246"/>
      <c r="S10" s="24"/>
      <c r="T10" s="25">
        <v>0</v>
      </c>
      <c r="U10" s="244">
        <f>$AE10-$Z10</f>
        <v>1126084</v>
      </c>
      <c r="V10" s="245"/>
      <c r="W10" s="245"/>
      <c r="X10" s="245"/>
      <c r="Y10" s="245"/>
      <c r="Z10" s="244">
        <v>2705620</v>
      </c>
      <c r="AA10" s="245"/>
      <c r="AB10" s="245"/>
      <c r="AC10" s="245"/>
      <c r="AD10" s="246"/>
      <c r="AE10" s="245">
        <v>3831704</v>
      </c>
      <c r="AF10" s="245"/>
      <c r="AG10" s="245"/>
      <c r="AH10" s="245"/>
      <c r="AI10" s="246"/>
      <c r="AJ10" s="23"/>
      <c r="AL10" s="15" t="s">
        <v>22</v>
      </c>
      <c r="AV10" s="15" t="s">
        <v>23</v>
      </c>
    </row>
    <row r="11" spans="2:48" ht="16.5" customHeight="1" x14ac:dyDescent="0.25">
      <c r="B11" s="21"/>
      <c r="C11" s="26">
        <v>1</v>
      </c>
      <c r="D11" s="241">
        <f t="shared" ref="D11:D13" si="0">$N11-$I11</f>
        <v>1587950</v>
      </c>
      <c r="E11" s="242"/>
      <c r="F11" s="242"/>
      <c r="G11" s="242"/>
      <c r="H11" s="243"/>
      <c r="I11" s="241">
        <v>5606674</v>
      </c>
      <c r="J11" s="242"/>
      <c r="K11" s="242"/>
      <c r="L11" s="242"/>
      <c r="M11" s="243"/>
      <c r="N11" s="242">
        <v>7194624</v>
      </c>
      <c r="O11" s="242"/>
      <c r="P11" s="242"/>
      <c r="Q11" s="242"/>
      <c r="R11" s="243"/>
      <c r="S11" s="24"/>
      <c r="T11" s="26">
        <v>1</v>
      </c>
      <c r="U11" s="241">
        <f t="shared" ref="U11:U13" si="1">$AE11-$Z11</f>
        <v>1259663</v>
      </c>
      <c r="V11" s="242"/>
      <c r="W11" s="242"/>
      <c r="X11" s="242"/>
      <c r="Y11" s="243"/>
      <c r="Z11" s="241">
        <v>7749009</v>
      </c>
      <c r="AA11" s="242"/>
      <c r="AB11" s="242"/>
      <c r="AC11" s="242"/>
      <c r="AD11" s="243"/>
      <c r="AE11" s="242">
        <v>9008672</v>
      </c>
      <c r="AF11" s="242"/>
      <c r="AG11" s="242"/>
      <c r="AH11" s="242"/>
      <c r="AI11" s="243"/>
      <c r="AJ11" s="23"/>
      <c r="AL11" s="15" t="s">
        <v>24</v>
      </c>
      <c r="AV11" s="15" t="s">
        <v>25</v>
      </c>
    </row>
    <row r="12" spans="2:48" ht="16.5" customHeight="1" x14ac:dyDescent="0.25">
      <c r="B12" s="21"/>
      <c r="C12" s="26">
        <v>2</v>
      </c>
      <c r="D12" s="241">
        <f t="shared" si="0"/>
        <v>0</v>
      </c>
      <c r="E12" s="242"/>
      <c r="F12" s="242"/>
      <c r="G12" s="242"/>
      <c r="H12" s="243"/>
      <c r="I12" s="241"/>
      <c r="J12" s="242"/>
      <c r="K12" s="242"/>
      <c r="L12" s="242"/>
      <c r="M12" s="243"/>
      <c r="N12" s="242"/>
      <c r="O12" s="242"/>
      <c r="P12" s="242"/>
      <c r="Q12" s="242"/>
      <c r="R12" s="243"/>
      <c r="S12" s="24"/>
      <c r="T12" s="26">
        <v>2</v>
      </c>
      <c r="U12" s="241">
        <f t="shared" si="1"/>
        <v>0</v>
      </c>
      <c r="V12" s="242"/>
      <c r="W12" s="242"/>
      <c r="X12" s="242"/>
      <c r="Y12" s="243"/>
      <c r="Z12" s="241"/>
      <c r="AA12" s="242"/>
      <c r="AB12" s="242"/>
      <c r="AC12" s="242"/>
      <c r="AD12" s="243"/>
      <c r="AE12" s="242"/>
      <c r="AF12" s="242"/>
      <c r="AG12" s="242"/>
      <c r="AH12" s="242"/>
      <c r="AI12" s="243"/>
      <c r="AJ12" s="23"/>
    </row>
    <row r="13" spans="2:48" ht="16.5" customHeight="1" thickBot="1" x14ac:dyDescent="0.3">
      <c r="B13" s="21"/>
      <c r="C13" s="27">
        <v>3</v>
      </c>
      <c r="D13" s="238">
        <f t="shared" si="0"/>
        <v>0</v>
      </c>
      <c r="E13" s="239"/>
      <c r="F13" s="239"/>
      <c r="G13" s="239"/>
      <c r="H13" s="240"/>
      <c r="I13" s="238"/>
      <c r="J13" s="239"/>
      <c r="K13" s="239"/>
      <c r="L13" s="239"/>
      <c r="M13" s="240"/>
      <c r="N13" s="239"/>
      <c r="O13" s="239"/>
      <c r="P13" s="239"/>
      <c r="Q13" s="239"/>
      <c r="R13" s="240"/>
      <c r="S13" s="24"/>
      <c r="T13" s="27">
        <v>3</v>
      </c>
      <c r="U13" s="238">
        <f t="shared" si="1"/>
        <v>0</v>
      </c>
      <c r="V13" s="239"/>
      <c r="W13" s="239"/>
      <c r="X13" s="239"/>
      <c r="Y13" s="240"/>
      <c r="Z13" s="238"/>
      <c r="AA13" s="239"/>
      <c r="AB13" s="239"/>
      <c r="AC13" s="239"/>
      <c r="AD13" s="240"/>
      <c r="AE13" s="239"/>
      <c r="AF13" s="239"/>
      <c r="AG13" s="239"/>
      <c r="AH13" s="239"/>
      <c r="AI13" s="240"/>
      <c r="AJ13" s="23"/>
      <c r="AL13" s="15" t="s">
        <v>26</v>
      </c>
      <c r="AV13" s="15" t="s">
        <v>27</v>
      </c>
    </row>
    <row r="14" spans="2:48" ht="9" customHeight="1" thickBot="1" x14ac:dyDescent="0.3">
      <c r="B14" s="2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3"/>
    </row>
    <row r="15" spans="2:48" ht="16.5" customHeight="1" thickBot="1" x14ac:dyDescent="0.3">
      <c r="B15" s="28"/>
      <c r="C15" s="227" t="s">
        <v>69</v>
      </c>
      <c r="D15" s="228"/>
      <c r="E15" s="228"/>
      <c r="F15" s="228"/>
      <c r="G15" s="228"/>
      <c r="H15" s="229"/>
      <c r="I15" s="227" t="s">
        <v>29</v>
      </c>
      <c r="J15" s="229"/>
      <c r="K15" s="29"/>
      <c r="L15" s="29"/>
      <c r="M15" s="29"/>
      <c r="N15" s="29"/>
      <c r="O15" s="29"/>
      <c r="P15" s="29"/>
      <c r="Q15" s="29"/>
      <c r="R15" s="29"/>
      <c r="S15" s="22"/>
      <c r="T15" s="227" t="s">
        <v>69</v>
      </c>
      <c r="U15" s="228"/>
      <c r="V15" s="228"/>
      <c r="W15" s="228"/>
      <c r="X15" s="228"/>
      <c r="Y15" s="229"/>
      <c r="Z15" s="227" t="s">
        <v>29</v>
      </c>
      <c r="AA15" s="229"/>
      <c r="AB15" s="30"/>
      <c r="AC15" s="30"/>
      <c r="AD15" s="30"/>
      <c r="AE15" s="30"/>
      <c r="AF15" s="30"/>
      <c r="AG15" s="30"/>
      <c r="AH15" s="30"/>
      <c r="AI15" s="30"/>
      <c r="AJ15" s="31"/>
    </row>
    <row r="16" spans="2:48" ht="16.5" customHeight="1" thickBot="1" x14ac:dyDescent="0.3">
      <c r="B16" s="28"/>
      <c r="C16" s="210">
        <f>$I$4*$M7</f>
        <v>321272604</v>
      </c>
      <c r="D16" s="230"/>
      <c r="E16" s="230"/>
      <c r="F16" s="230"/>
      <c r="G16" s="230"/>
      <c r="H16" s="211"/>
      <c r="I16" s="231">
        <f>100%</f>
        <v>1</v>
      </c>
      <c r="J16" s="232"/>
      <c r="K16" s="29"/>
      <c r="L16" s="29"/>
      <c r="M16" s="29"/>
      <c r="N16" s="30"/>
      <c r="O16" s="30"/>
      <c r="P16" s="30"/>
      <c r="Q16" s="30"/>
      <c r="R16" s="30"/>
      <c r="S16" s="30"/>
      <c r="T16" s="233">
        <f>$I$4*$AD7</f>
        <v>245257332</v>
      </c>
      <c r="U16" s="234"/>
      <c r="V16" s="234"/>
      <c r="W16" s="234"/>
      <c r="X16" s="234"/>
      <c r="Y16" s="235"/>
      <c r="Z16" s="236">
        <f>100%</f>
        <v>1</v>
      </c>
      <c r="AA16" s="237"/>
      <c r="AB16" s="30"/>
      <c r="AC16" s="30"/>
      <c r="AD16" s="30"/>
      <c r="AE16" s="30"/>
      <c r="AF16" s="30"/>
      <c r="AG16" s="30"/>
      <c r="AH16" s="30"/>
      <c r="AI16" s="30"/>
      <c r="AJ16" s="31"/>
    </row>
    <row r="17" spans="2:48" ht="9" customHeight="1" thickBot="1" x14ac:dyDescent="0.3">
      <c r="B17" s="2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2:48" ht="16.5" customHeight="1" thickBot="1" x14ac:dyDescent="0.3">
      <c r="B18" s="28"/>
      <c r="C18" s="227" t="s">
        <v>70</v>
      </c>
      <c r="D18" s="228"/>
      <c r="E18" s="228"/>
      <c r="F18" s="228"/>
      <c r="G18" s="228"/>
      <c r="H18" s="229"/>
      <c r="I18" s="227" t="s">
        <v>29</v>
      </c>
      <c r="J18" s="229"/>
      <c r="K18" s="30"/>
      <c r="L18" s="30"/>
      <c r="M18" s="30"/>
      <c r="N18" s="30"/>
      <c r="O18" s="30"/>
      <c r="P18" s="30"/>
      <c r="Q18" s="30"/>
      <c r="R18" s="30"/>
      <c r="S18" s="30"/>
      <c r="T18" s="227" t="s">
        <v>70</v>
      </c>
      <c r="U18" s="228"/>
      <c r="V18" s="228"/>
      <c r="W18" s="228"/>
      <c r="X18" s="228"/>
      <c r="Y18" s="229"/>
      <c r="Z18" s="227" t="s">
        <v>29</v>
      </c>
      <c r="AA18" s="229"/>
      <c r="AB18" s="30"/>
      <c r="AC18" s="30"/>
      <c r="AD18" s="30"/>
      <c r="AE18" s="30"/>
      <c r="AF18" s="30"/>
      <c r="AG18" s="30"/>
      <c r="AH18" s="30"/>
      <c r="AI18" s="30"/>
      <c r="AJ18" s="31"/>
    </row>
    <row r="19" spans="2:48" ht="16.5" customHeight="1" thickBot="1" x14ac:dyDescent="0.3">
      <c r="B19" s="28"/>
      <c r="C19" s="210">
        <f>$N10+$N11+D11*8</f>
        <v>24973923</v>
      </c>
      <c r="D19" s="230"/>
      <c r="E19" s="230"/>
      <c r="F19" s="230"/>
      <c r="G19" s="230"/>
      <c r="H19" s="211"/>
      <c r="I19" s="231">
        <f>$C19/$C16</f>
        <v>7.773436853644701E-2</v>
      </c>
      <c r="J19" s="232"/>
      <c r="K19" s="30"/>
      <c r="L19" s="30"/>
      <c r="M19" s="30"/>
      <c r="N19" s="30"/>
      <c r="O19" s="30"/>
      <c r="P19" s="30"/>
      <c r="Q19" s="30"/>
      <c r="R19" s="30"/>
      <c r="S19" s="30"/>
      <c r="T19" s="210">
        <f>$AE10+$AE11+U11*8</f>
        <v>22917680</v>
      </c>
      <c r="U19" s="230"/>
      <c r="V19" s="230"/>
      <c r="W19" s="230"/>
      <c r="X19" s="230"/>
      <c r="Y19" s="211"/>
      <c r="Z19" s="231">
        <f>$T19/$T16</f>
        <v>9.3443404171093244E-2</v>
      </c>
      <c r="AA19" s="232"/>
      <c r="AB19" s="30"/>
      <c r="AC19" s="30"/>
      <c r="AD19" s="30"/>
      <c r="AE19" s="30"/>
      <c r="AF19" s="30"/>
      <c r="AG19" s="30"/>
      <c r="AH19" s="30"/>
      <c r="AI19" s="30"/>
      <c r="AJ19" s="31"/>
    </row>
    <row r="20" spans="2:48" ht="9" customHeight="1" thickBot="1" x14ac:dyDescent="0.3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4"/>
    </row>
    <row r="21" spans="2:48" ht="15.75" thickBot="1" x14ac:dyDescent="0.3">
      <c r="C21" s="35"/>
      <c r="D21" s="35"/>
      <c r="E21" s="35"/>
      <c r="F21" s="35"/>
      <c r="G21" s="35"/>
    </row>
    <row r="22" spans="2:48" ht="9" customHeight="1" thickBot="1" x14ac:dyDescent="0.3">
      <c r="B22" s="16"/>
      <c r="C22" s="17"/>
      <c r="D22" s="1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9"/>
    </row>
    <row r="23" spans="2:48" ht="16.5" customHeight="1" thickBot="1" x14ac:dyDescent="0.3">
      <c r="B23" s="21"/>
      <c r="C23" s="247" t="s">
        <v>3</v>
      </c>
      <c r="D23" s="248"/>
      <c r="E23" s="248"/>
      <c r="F23" s="248" t="s">
        <v>4</v>
      </c>
      <c r="G23" s="248"/>
      <c r="H23" s="248"/>
      <c r="I23" s="228" t="s">
        <v>5</v>
      </c>
      <c r="J23" s="228"/>
      <c r="K23" s="229"/>
      <c r="L23" s="22"/>
      <c r="M23" s="227" t="s">
        <v>6</v>
      </c>
      <c r="N23" s="228"/>
      <c r="O23" s="228"/>
      <c r="P23" s="228"/>
      <c r="Q23" s="228"/>
      <c r="R23" s="229"/>
      <c r="S23" s="22"/>
      <c r="T23" s="227" t="s">
        <v>7</v>
      </c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9"/>
      <c r="AJ23" s="23"/>
      <c r="AL23" s="15" t="s">
        <v>30</v>
      </c>
      <c r="AV23" s="15" t="s">
        <v>31</v>
      </c>
    </row>
    <row r="24" spans="2:48" ht="16.5" customHeight="1" x14ac:dyDescent="0.25">
      <c r="B24" s="21"/>
      <c r="C24" s="244">
        <v>512</v>
      </c>
      <c r="D24" s="245"/>
      <c r="E24" s="245"/>
      <c r="F24" s="245">
        <v>512</v>
      </c>
      <c r="G24" s="245"/>
      <c r="H24" s="245"/>
      <c r="I24" s="245">
        <v>732</v>
      </c>
      <c r="J24" s="245"/>
      <c r="K24" s="246"/>
      <c r="L24" s="22"/>
      <c r="M24" s="244">
        <f>C24*F24</f>
        <v>262144</v>
      </c>
      <c r="N24" s="245"/>
      <c r="O24" s="245"/>
      <c r="P24" s="245"/>
      <c r="Q24" s="245"/>
      <c r="R24" s="246"/>
      <c r="S24" s="22"/>
      <c r="T24" s="244" t="s">
        <v>72</v>
      </c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6"/>
      <c r="AJ24" s="23"/>
      <c r="AL24" s="15" t="s">
        <v>32</v>
      </c>
      <c r="AV24" s="15" t="s">
        <v>33</v>
      </c>
    </row>
    <row r="25" spans="2:48" ht="16.5" customHeight="1" thickBot="1" x14ac:dyDescent="0.3">
      <c r="B25" s="21"/>
      <c r="C25" s="238"/>
      <c r="D25" s="239"/>
      <c r="E25" s="239"/>
      <c r="F25" s="239"/>
      <c r="G25" s="239"/>
      <c r="H25" s="239"/>
      <c r="I25" s="239"/>
      <c r="J25" s="239"/>
      <c r="K25" s="240"/>
      <c r="L25" s="22"/>
      <c r="M25" s="238"/>
      <c r="N25" s="239"/>
      <c r="O25" s="239"/>
      <c r="P25" s="239"/>
      <c r="Q25" s="239"/>
      <c r="R25" s="240"/>
      <c r="S25" s="22"/>
      <c r="T25" s="238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40"/>
      <c r="AJ25" s="23"/>
      <c r="AL25" s="15" t="s">
        <v>34</v>
      </c>
      <c r="AV25" s="15" t="s">
        <v>35</v>
      </c>
    </row>
    <row r="26" spans="2:48" ht="9" customHeight="1" thickBot="1" x14ac:dyDescent="0.3">
      <c r="B26" s="21"/>
      <c r="C26" s="24"/>
      <c r="D26" s="24"/>
      <c r="E26" s="24"/>
      <c r="F26" s="24"/>
      <c r="G26" s="24"/>
      <c r="H26" s="24"/>
      <c r="I26" s="24"/>
      <c r="J26" s="24"/>
      <c r="K26" s="24"/>
      <c r="L26" s="22"/>
      <c r="M26" s="24"/>
      <c r="N26" s="24"/>
      <c r="O26" s="24"/>
      <c r="P26" s="24"/>
      <c r="Q26" s="24"/>
      <c r="R26" s="24"/>
      <c r="S26" s="22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3"/>
    </row>
    <row r="27" spans="2:48" ht="16.5" customHeight="1" thickBot="1" x14ac:dyDescent="0.3">
      <c r="B27" s="21"/>
      <c r="C27" s="227" t="s">
        <v>14</v>
      </c>
      <c r="D27" s="228"/>
      <c r="E27" s="228"/>
      <c r="F27" s="228"/>
      <c r="G27" s="228"/>
      <c r="H27" s="228"/>
      <c r="I27" s="228"/>
      <c r="J27" s="228"/>
      <c r="K27" s="228"/>
      <c r="L27" s="228"/>
      <c r="M27" s="210">
        <v>438897</v>
      </c>
      <c r="N27" s="230"/>
      <c r="O27" s="230"/>
      <c r="P27" s="230"/>
      <c r="Q27" s="230"/>
      <c r="R27" s="211"/>
      <c r="S27" s="22"/>
      <c r="T27" s="227" t="s">
        <v>15</v>
      </c>
      <c r="U27" s="228"/>
      <c r="V27" s="228"/>
      <c r="W27" s="228"/>
      <c r="X27" s="228"/>
      <c r="Y27" s="228"/>
      <c r="Z27" s="228"/>
      <c r="AA27" s="228"/>
      <c r="AB27" s="228"/>
      <c r="AC27" s="229"/>
      <c r="AD27" s="210">
        <v>335051</v>
      </c>
      <c r="AE27" s="230"/>
      <c r="AF27" s="230"/>
      <c r="AG27" s="230"/>
      <c r="AH27" s="230"/>
      <c r="AI27" s="211"/>
      <c r="AJ27" s="23"/>
    </row>
    <row r="28" spans="2:48" ht="9" customHeight="1" thickBot="1" x14ac:dyDescent="0.3">
      <c r="B28" s="21"/>
      <c r="C28" s="24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3"/>
    </row>
    <row r="29" spans="2:48" ht="16.5" customHeight="1" thickBot="1" x14ac:dyDescent="0.3">
      <c r="B29" s="21"/>
      <c r="C29" s="36" t="s">
        <v>16</v>
      </c>
      <c r="D29" s="247" t="s">
        <v>17</v>
      </c>
      <c r="E29" s="248"/>
      <c r="F29" s="248"/>
      <c r="G29" s="248"/>
      <c r="H29" s="249"/>
      <c r="I29" s="248" t="s">
        <v>18</v>
      </c>
      <c r="J29" s="248"/>
      <c r="K29" s="248"/>
      <c r="L29" s="248"/>
      <c r="M29" s="249"/>
      <c r="N29" s="248" t="s">
        <v>19</v>
      </c>
      <c r="O29" s="248"/>
      <c r="P29" s="248"/>
      <c r="Q29" s="248"/>
      <c r="R29" s="249"/>
      <c r="S29" s="22"/>
      <c r="T29" s="36" t="s">
        <v>16</v>
      </c>
      <c r="U29" s="247" t="s">
        <v>17</v>
      </c>
      <c r="V29" s="248"/>
      <c r="W29" s="248"/>
      <c r="X29" s="248"/>
      <c r="Y29" s="249"/>
      <c r="Z29" s="248" t="s">
        <v>18</v>
      </c>
      <c r="AA29" s="248"/>
      <c r="AB29" s="248"/>
      <c r="AC29" s="248"/>
      <c r="AD29" s="249"/>
      <c r="AE29" s="248" t="s">
        <v>19</v>
      </c>
      <c r="AF29" s="248"/>
      <c r="AG29" s="248"/>
      <c r="AH29" s="248"/>
      <c r="AI29" s="249"/>
      <c r="AJ29" s="23"/>
      <c r="AL29" s="15" t="s">
        <v>36</v>
      </c>
      <c r="AV29" s="15" t="s">
        <v>37</v>
      </c>
    </row>
    <row r="30" spans="2:48" ht="16.5" customHeight="1" x14ac:dyDescent="0.25">
      <c r="B30" s="21"/>
      <c r="C30" s="25">
        <v>0</v>
      </c>
      <c r="D30" s="244">
        <f>$N30-$I30</f>
        <v>455970</v>
      </c>
      <c r="E30" s="245"/>
      <c r="F30" s="245"/>
      <c r="G30" s="245"/>
      <c r="H30" s="245"/>
      <c r="I30" s="244">
        <v>4564086</v>
      </c>
      <c r="J30" s="245"/>
      <c r="K30" s="245"/>
      <c r="L30" s="245"/>
      <c r="M30" s="246"/>
      <c r="N30" s="245">
        <v>5020056</v>
      </c>
      <c r="O30" s="245"/>
      <c r="P30" s="245"/>
      <c r="Q30" s="245"/>
      <c r="R30" s="246"/>
      <c r="S30" s="24"/>
      <c r="T30" s="25">
        <v>0</v>
      </c>
      <c r="U30" s="244">
        <f>$AE30-$Z30</f>
        <v>233147</v>
      </c>
      <c r="V30" s="245"/>
      <c r="W30" s="245"/>
      <c r="X30" s="245"/>
      <c r="Y30" s="245"/>
      <c r="Z30" s="244">
        <v>3189685</v>
      </c>
      <c r="AA30" s="245"/>
      <c r="AB30" s="245"/>
      <c r="AC30" s="245"/>
      <c r="AD30" s="246"/>
      <c r="AE30" s="245">
        <v>3422832</v>
      </c>
      <c r="AF30" s="245"/>
      <c r="AG30" s="245"/>
      <c r="AH30" s="245"/>
      <c r="AI30" s="246"/>
      <c r="AJ30" s="23"/>
      <c r="AL30" s="15" t="s">
        <v>38</v>
      </c>
      <c r="AV30" s="15" t="s">
        <v>39</v>
      </c>
    </row>
    <row r="31" spans="2:48" ht="16.5" customHeight="1" x14ac:dyDescent="0.25">
      <c r="B31" s="21"/>
      <c r="C31" s="26">
        <v>1</v>
      </c>
      <c r="D31" s="241">
        <f t="shared" ref="D31:D33" si="2">$N31-$I31</f>
        <v>1255600</v>
      </c>
      <c r="E31" s="242"/>
      <c r="F31" s="242"/>
      <c r="G31" s="242"/>
      <c r="H31" s="243"/>
      <c r="I31" s="241">
        <v>2392160</v>
      </c>
      <c r="J31" s="242"/>
      <c r="K31" s="242"/>
      <c r="L31" s="242"/>
      <c r="M31" s="243"/>
      <c r="N31" s="242">
        <v>3647760</v>
      </c>
      <c r="O31" s="242"/>
      <c r="P31" s="242"/>
      <c r="Q31" s="242"/>
      <c r="R31" s="243"/>
      <c r="S31" s="24"/>
      <c r="T31" s="26">
        <v>1</v>
      </c>
      <c r="U31" s="241">
        <f t="shared" ref="U31:U33" si="3">$AE31-$Z31</f>
        <v>569449</v>
      </c>
      <c r="V31" s="242"/>
      <c r="W31" s="242"/>
      <c r="X31" s="242"/>
      <c r="Y31" s="243"/>
      <c r="Z31" s="241">
        <v>1295727</v>
      </c>
      <c r="AA31" s="242"/>
      <c r="AB31" s="242"/>
      <c r="AC31" s="242"/>
      <c r="AD31" s="243"/>
      <c r="AE31" s="242">
        <v>1865176</v>
      </c>
      <c r="AF31" s="242"/>
      <c r="AG31" s="242"/>
      <c r="AH31" s="242"/>
      <c r="AI31" s="243"/>
      <c r="AJ31" s="23"/>
      <c r="AL31" s="15" t="s">
        <v>40</v>
      </c>
      <c r="AV31" s="15" t="s">
        <v>41</v>
      </c>
    </row>
    <row r="32" spans="2:48" ht="16.5" customHeight="1" x14ac:dyDescent="0.25">
      <c r="B32" s="21"/>
      <c r="C32" s="26">
        <v>2</v>
      </c>
      <c r="D32" s="241">
        <f t="shared" si="2"/>
        <v>0</v>
      </c>
      <c r="E32" s="242"/>
      <c r="F32" s="242"/>
      <c r="G32" s="242"/>
      <c r="H32" s="243"/>
      <c r="I32" s="241"/>
      <c r="J32" s="242"/>
      <c r="K32" s="242"/>
      <c r="L32" s="242"/>
      <c r="M32" s="243"/>
      <c r="N32" s="242"/>
      <c r="O32" s="242"/>
      <c r="P32" s="242"/>
      <c r="Q32" s="242"/>
      <c r="R32" s="243"/>
      <c r="S32" s="24"/>
      <c r="T32" s="26">
        <v>2</v>
      </c>
      <c r="U32" s="241">
        <f t="shared" si="3"/>
        <v>0</v>
      </c>
      <c r="V32" s="242"/>
      <c r="W32" s="242"/>
      <c r="X32" s="242"/>
      <c r="Y32" s="243"/>
      <c r="Z32" s="241"/>
      <c r="AA32" s="242"/>
      <c r="AB32" s="242"/>
      <c r="AC32" s="242"/>
      <c r="AD32" s="243"/>
      <c r="AE32" s="242"/>
      <c r="AF32" s="242"/>
      <c r="AG32" s="242"/>
      <c r="AH32" s="242"/>
      <c r="AI32" s="243"/>
      <c r="AJ32" s="23"/>
    </row>
    <row r="33" spans="2:48" ht="16.5" customHeight="1" thickBot="1" x14ac:dyDescent="0.3">
      <c r="B33" s="21"/>
      <c r="C33" s="27">
        <v>3</v>
      </c>
      <c r="D33" s="238">
        <f t="shared" si="2"/>
        <v>0</v>
      </c>
      <c r="E33" s="239"/>
      <c r="F33" s="239"/>
      <c r="G33" s="239"/>
      <c r="H33" s="240"/>
      <c r="I33" s="238"/>
      <c r="J33" s="239"/>
      <c r="K33" s="239"/>
      <c r="L33" s="239"/>
      <c r="M33" s="240"/>
      <c r="N33" s="239"/>
      <c r="O33" s="239"/>
      <c r="P33" s="239"/>
      <c r="Q33" s="239"/>
      <c r="R33" s="240"/>
      <c r="S33" s="24"/>
      <c r="T33" s="27">
        <v>3</v>
      </c>
      <c r="U33" s="238">
        <f t="shared" si="3"/>
        <v>0</v>
      </c>
      <c r="V33" s="239"/>
      <c r="W33" s="239"/>
      <c r="X33" s="239"/>
      <c r="Y33" s="240"/>
      <c r="Z33" s="238"/>
      <c r="AA33" s="239"/>
      <c r="AB33" s="239"/>
      <c r="AC33" s="239"/>
      <c r="AD33" s="240"/>
      <c r="AE33" s="239"/>
      <c r="AF33" s="239"/>
      <c r="AG33" s="239"/>
      <c r="AH33" s="239"/>
      <c r="AI33" s="240"/>
      <c r="AJ33" s="23"/>
      <c r="AL33" s="15" t="s">
        <v>26</v>
      </c>
      <c r="AV33" s="15" t="s">
        <v>27</v>
      </c>
    </row>
    <row r="34" spans="2:48" ht="9" customHeight="1" thickBot="1" x14ac:dyDescent="0.3">
      <c r="B34" s="21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3"/>
    </row>
    <row r="35" spans="2:48" ht="16.5" customHeight="1" thickBot="1" x14ac:dyDescent="0.3">
      <c r="B35" s="28"/>
      <c r="C35" s="227" t="s">
        <v>69</v>
      </c>
      <c r="D35" s="228"/>
      <c r="E35" s="228"/>
      <c r="F35" s="228"/>
      <c r="G35" s="228"/>
      <c r="H35" s="229"/>
      <c r="I35" s="227" t="s">
        <v>29</v>
      </c>
      <c r="J35" s="229"/>
      <c r="K35" s="29"/>
      <c r="L35" s="29"/>
      <c r="M35" s="29"/>
      <c r="N35" s="29"/>
      <c r="O35" s="29"/>
      <c r="P35" s="29"/>
      <c r="Q35" s="29"/>
      <c r="R35" s="29"/>
      <c r="S35" s="22"/>
      <c r="T35" s="227" t="s">
        <v>69</v>
      </c>
      <c r="U35" s="228"/>
      <c r="V35" s="228"/>
      <c r="W35" s="228"/>
      <c r="X35" s="228"/>
      <c r="Y35" s="229"/>
      <c r="Z35" s="227" t="s">
        <v>29</v>
      </c>
      <c r="AA35" s="229"/>
      <c r="AB35" s="30"/>
      <c r="AC35" s="30"/>
      <c r="AD35" s="30"/>
      <c r="AE35" s="30"/>
      <c r="AF35" s="30"/>
      <c r="AG35" s="30"/>
      <c r="AH35" s="30"/>
      <c r="AI35" s="30"/>
      <c r="AJ35" s="31"/>
    </row>
    <row r="36" spans="2:48" ht="16.5" customHeight="1" thickBot="1" x14ac:dyDescent="0.3">
      <c r="B36" s="28"/>
      <c r="C36" s="210">
        <f>$I$4*$M27</f>
        <v>321272604</v>
      </c>
      <c r="D36" s="230"/>
      <c r="E36" s="230"/>
      <c r="F36" s="230"/>
      <c r="G36" s="230"/>
      <c r="H36" s="211"/>
      <c r="I36" s="231">
        <f>100%</f>
        <v>1</v>
      </c>
      <c r="J36" s="232"/>
      <c r="K36" s="29"/>
      <c r="L36" s="29"/>
      <c r="M36" s="29"/>
      <c r="N36" s="30"/>
      <c r="O36" s="30"/>
      <c r="P36" s="30"/>
      <c r="Q36" s="30"/>
      <c r="R36" s="30"/>
      <c r="S36" s="30"/>
      <c r="T36" s="233">
        <f>$I$4*$AD27</f>
        <v>245257332</v>
      </c>
      <c r="U36" s="234"/>
      <c r="V36" s="234"/>
      <c r="W36" s="234"/>
      <c r="X36" s="234"/>
      <c r="Y36" s="235"/>
      <c r="Z36" s="236">
        <f>100%</f>
        <v>1</v>
      </c>
      <c r="AA36" s="237"/>
      <c r="AB36" s="30"/>
      <c r="AC36" s="30"/>
      <c r="AD36" s="30"/>
      <c r="AE36" s="30"/>
      <c r="AF36" s="30"/>
      <c r="AG36" s="30"/>
      <c r="AH36" s="30"/>
      <c r="AI36" s="30"/>
      <c r="AJ36" s="31"/>
    </row>
    <row r="37" spans="2:48" ht="9" customHeight="1" thickBot="1" x14ac:dyDescent="0.3"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1"/>
    </row>
    <row r="38" spans="2:48" ht="16.5" customHeight="1" thickBot="1" x14ac:dyDescent="0.3">
      <c r="B38" s="28"/>
      <c r="C38" s="227" t="s">
        <v>70</v>
      </c>
      <c r="D38" s="228"/>
      <c r="E38" s="228"/>
      <c r="F38" s="228"/>
      <c r="G38" s="228"/>
      <c r="H38" s="229"/>
      <c r="I38" s="227" t="s">
        <v>29</v>
      </c>
      <c r="J38" s="229"/>
      <c r="K38" s="30"/>
      <c r="L38" s="30"/>
      <c r="M38" s="30"/>
      <c r="N38" s="30"/>
      <c r="O38" s="30"/>
      <c r="P38" s="30"/>
      <c r="Q38" s="30"/>
      <c r="R38" s="30"/>
      <c r="S38" s="30"/>
      <c r="T38" s="227" t="s">
        <v>70</v>
      </c>
      <c r="U38" s="228"/>
      <c r="V38" s="228"/>
      <c r="W38" s="228"/>
      <c r="X38" s="228"/>
      <c r="Y38" s="229"/>
      <c r="Z38" s="227" t="s">
        <v>29</v>
      </c>
      <c r="AA38" s="229"/>
      <c r="AB38" s="30"/>
      <c r="AC38" s="30"/>
      <c r="AD38" s="30"/>
      <c r="AE38" s="30"/>
      <c r="AF38" s="30"/>
      <c r="AG38" s="30"/>
      <c r="AH38" s="30"/>
      <c r="AI38" s="30"/>
      <c r="AJ38" s="31"/>
    </row>
    <row r="39" spans="2:48" ht="16.5" customHeight="1" thickBot="1" x14ac:dyDescent="0.3">
      <c r="B39" s="28"/>
      <c r="C39" s="210">
        <f>$N30+$N31+D31*8</f>
        <v>18712616</v>
      </c>
      <c r="D39" s="230"/>
      <c r="E39" s="230"/>
      <c r="F39" s="230"/>
      <c r="G39" s="230"/>
      <c r="H39" s="211"/>
      <c r="I39" s="231">
        <f>$C39/$C36</f>
        <v>5.8245290034129399E-2</v>
      </c>
      <c r="J39" s="232"/>
      <c r="K39" s="30"/>
      <c r="L39" s="30"/>
      <c r="M39" s="30"/>
      <c r="N39" s="30"/>
      <c r="O39" s="30"/>
      <c r="P39" s="30"/>
      <c r="Q39" s="30"/>
      <c r="R39" s="30"/>
      <c r="S39" s="30"/>
      <c r="T39" s="210">
        <f>$AE30+$AE31+U31*8</f>
        <v>9843600</v>
      </c>
      <c r="U39" s="230"/>
      <c r="V39" s="230"/>
      <c r="W39" s="230"/>
      <c r="X39" s="230"/>
      <c r="Y39" s="211"/>
      <c r="Z39" s="231">
        <f>$T39/$T36</f>
        <v>4.0135803157150873E-2</v>
      </c>
      <c r="AA39" s="232"/>
      <c r="AB39" s="30"/>
      <c r="AC39" s="30"/>
      <c r="AD39" s="30"/>
      <c r="AE39" s="30"/>
      <c r="AF39" s="30"/>
      <c r="AG39" s="30"/>
      <c r="AH39" s="30"/>
      <c r="AI39" s="30"/>
      <c r="AJ39" s="31"/>
    </row>
    <row r="40" spans="2:48" ht="9" customHeight="1" thickBot="1" x14ac:dyDescent="0.3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4"/>
    </row>
    <row r="41" spans="2:48" x14ac:dyDescent="0.25">
      <c r="C41" s="35"/>
      <c r="D41" s="35"/>
      <c r="E41" s="35"/>
      <c r="F41" s="35"/>
      <c r="G41" s="35"/>
    </row>
  </sheetData>
  <mergeCells count="120"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D11:H11"/>
    <mergeCell ref="I11:M11"/>
    <mergeCell ref="N11:R11"/>
    <mergeCell ref="U11:Y11"/>
    <mergeCell ref="Z11:AD11"/>
    <mergeCell ref="AE11:AI11"/>
    <mergeCell ref="D10:H10"/>
    <mergeCell ref="I10:M10"/>
    <mergeCell ref="N10:R10"/>
    <mergeCell ref="U10:Y10"/>
    <mergeCell ref="Z10:AD10"/>
    <mergeCell ref="AE10:AI10"/>
    <mergeCell ref="D13:H13"/>
    <mergeCell ref="I13:M13"/>
    <mergeCell ref="N13:R13"/>
    <mergeCell ref="U13:Y13"/>
    <mergeCell ref="Z13:AD13"/>
    <mergeCell ref="AE13:AI13"/>
    <mergeCell ref="D12:H12"/>
    <mergeCell ref="I12:M12"/>
    <mergeCell ref="N12:R12"/>
    <mergeCell ref="U12:Y12"/>
    <mergeCell ref="Z12:AD12"/>
    <mergeCell ref="AE12:AI12"/>
    <mergeCell ref="C18:H18"/>
    <mergeCell ref="I18:J18"/>
    <mergeCell ref="T18:Y18"/>
    <mergeCell ref="Z18:AA18"/>
    <mergeCell ref="C19:H19"/>
    <mergeCell ref="I19:J19"/>
    <mergeCell ref="T19:Y19"/>
    <mergeCell ref="Z19:AA19"/>
    <mergeCell ref="C15:H15"/>
    <mergeCell ref="I15:J15"/>
    <mergeCell ref="T15:Y15"/>
    <mergeCell ref="Z15:AA15"/>
    <mergeCell ref="C16:H16"/>
    <mergeCell ref="I16:J16"/>
    <mergeCell ref="T16:Y16"/>
    <mergeCell ref="Z16:AA16"/>
    <mergeCell ref="C23:E23"/>
    <mergeCell ref="F23:H23"/>
    <mergeCell ref="I23:K23"/>
    <mergeCell ref="M23:R23"/>
    <mergeCell ref="T23:AI23"/>
    <mergeCell ref="C24:E25"/>
    <mergeCell ref="F24:H25"/>
    <mergeCell ref="I24:K25"/>
    <mergeCell ref="M24:R25"/>
    <mergeCell ref="T24:AI25"/>
    <mergeCell ref="C27:L27"/>
    <mergeCell ref="M27:R27"/>
    <mergeCell ref="T27:AC27"/>
    <mergeCell ref="AD27:AI27"/>
    <mergeCell ref="D29:H29"/>
    <mergeCell ref="I29:M29"/>
    <mergeCell ref="N29:R29"/>
    <mergeCell ref="U29:Y29"/>
    <mergeCell ref="Z29:AD29"/>
    <mergeCell ref="AE29:AI29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D33:H33"/>
    <mergeCell ref="I33:M33"/>
    <mergeCell ref="N33:R33"/>
    <mergeCell ref="U33:Y33"/>
    <mergeCell ref="Z33:AD33"/>
    <mergeCell ref="AE33:AI33"/>
    <mergeCell ref="D32:H32"/>
    <mergeCell ref="I32:M32"/>
    <mergeCell ref="N32:R32"/>
    <mergeCell ref="U32:Y32"/>
    <mergeCell ref="Z32:AD32"/>
    <mergeCell ref="AE32:AI32"/>
    <mergeCell ref="C38:H38"/>
    <mergeCell ref="I38:J38"/>
    <mergeCell ref="T38:Y38"/>
    <mergeCell ref="Z38:AA38"/>
    <mergeCell ref="C39:H39"/>
    <mergeCell ref="I39:J39"/>
    <mergeCell ref="T39:Y39"/>
    <mergeCell ref="Z39:AA39"/>
    <mergeCell ref="C35:H35"/>
    <mergeCell ref="I35:J35"/>
    <mergeCell ref="T35:Y35"/>
    <mergeCell ref="Z35:AA35"/>
    <mergeCell ref="C36:H36"/>
    <mergeCell ref="I36:J36"/>
    <mergeCell ref="T36:Y36"/>
    <mergeCell ref="Z36:AA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Y103"/>
  <sheetViews>
    <sheetView tabSelected="1" zoomScaleNormal="100" workbookViewId="0">
      <selection activeCell="C19" sqref="C19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51" ht="15.75" thickBot="1" x14ac:dyDescent="0.3"/>
    <row r="2" spans="2:51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2"/>
      <c r="T2" s="42"/>
      <c r="U2" s="16"/>
      <c r="V2" s="17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2"/>
    </row>
    <row r="3" spans="2:51" ht="16.5" customHeight="1" thickBot="1" x14ac:dyDescent="0.3">
      <c r="B3" s="21"/>
      <c r="C3" s="247" t="s">
        <v>3</v>
      </c>
      <c r="D3" s="248"/>
      <c r="E3" s="248"/>
      <c r="F3" s="248" t="s">
        <v>4</v>
      </c>
      <c r="G3" s="248"/>
      <c r="H3" s="248"/>
      <c r="I3" s="228" t="s">
        <v>5</v>
      </c>
      <c r="J3" s="228"/>
      <c r="K3" s="229"/>
      <c r="L3" s="22"/>
      <c r="M3" s="227" t="s">
        <v>6</v>
      </c>
      <c r="N3" s="228"/>
      <c r="O3" s="228"/>
      <c r="P3" s="228"/>
      <c r="Q3" s="228"/>
      <c r="R3" s="229"/>
      <c r="S3" s="173"/>
      <c r="T3" s="42"/>
      <c r="U3" s="21"/>
      <c r="V3" s="247" t="s">
        <v>3</v>
      </c>
      <c r="W3" s="248"/>
      <c r="X3" s="248"/>
      <c r="Y3" s="248" t="s">
        <v>4</v>
      </c>
      <c r="Z3" s="248"/>
      <c r="AA3" s="248"/>
      <c r="AB3" s="228" t="s">
        <v>5</v>
      </c>
      <c r="AC3" s="228"/>
      <c r="AD3" s="229"/>
      <c r="AE3" s="22"/>
      <c r="AF3" s="227" t="s">
        <v>6</v>
      </c>
      <c r="AG3" s="228"/>
      <c r="AH3" s="228"/>
      <c r="AI3" s="228"/>
      <c r="AJ3" s="228"/>
      <c r="AK3" s="229"/>
      <c r="AL3" s="173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</row>
    <row r="4" spans="2:51" ht="16.5" customHeight="1" x14ac:dyDescent="0.25">
      <c r="B4" s="21"/>
      <c r="C4" s="244">
        <v>512</v>
      </c>
      <c r="D4" s="245"/>
      <c r="E4" s="245"/>
      <c r="F4" s="245">
        <v>512</v>
      </c>
      <c r="G4" s="245"/>
      <c r="H4" s="245"/>
      <c r="I4" s="245">
        <v>36308</v>
      </c>
      <c r="J4" s="245"/>
      <c r="K4" s="246"/>
      <c r="L4" s="22"/>
      <c r="M4" s="244">
        <f>C4*F4</f>
        <v>262144</v>
      </c>
      <c r="N4" s="245"/>
      <c r="O4" s="245"/>
      <c r="P4" s="245"/>
      <c r="Q4" s="245"/>
      <c r="R4" s="246"/>
      <c r="S4" s="173"/>
      <c r="T4" s="42"/>
      <c r="U4" s="21"/>
      <c r="V4" s="244">
        <v>512</v>
      </c>
      <c r="W4" s="245"/>
      <c r="X4" s="245"/>
      <c r="Y4" s="245">
        <v>512</v>
      </c>
      <c r="Z4" s="245"/>
      <c r="AA4" s="245"/>
      <c r="AB4" s="245">
        <v>36308</v>
      </c>
      <c r="AC4" s="245"/>
      <c r="AD4" s="246"/>
      <c r="AE4" s="22"/>
      <c r="AF4" s="244">
        <f>V4*Y4</f>
        <v>262144</v>
      </c>
      <c r="AG4" s="245"/>
      <c r="AH4" s="245"/>
      <c r="AI4" s="245"/>
      <c r="AJ4" s="245"/>
      <c r="AK4" s="246"/>
      <c r="AL4" s="173"/>
      <c r="AS4" s="158"/>
      <c r="AT4" s="158"/>
      <c r="AU4" s="158"/>
      <c r="AV4" s="158"/>
      <c r="AW4" s="158"/>
    </row>
    <row r="5" spans="2:51" ht="16.5" customHeight="1" thickBot="1" x14ac:dyDescent="0.3">
      <c r="B5" s="21"/>
      <c r="C5" s="238"/>
      <c r="D5" s="239"/>
      <c r="E5" s="239"/>
      <c r="F5" s="239"/>
      <c r="G5" s="239"/>
      <c r="H5" s="239"/>
      <c r="I5" s="239"/>
      <c r="J5" s="239"/>
      <c r="K5" s="240"/>
      <c r="L5" s="22"/>
      <c r="M5" s="238"/>
      <c r="N5" s="239"/>
      <c r="O5" s="239"/>
      <c r="P5" s="239"/>
      <c r="Q5" s="239"/>
      <c r="R5" s="240"/>
      <c r="S5" s="173"/>
      <c r="T5" s="42"/>
      <c r="U5" s="21"/>
      <c r="V5" s="238"/>
      <c r="W5" s="239"/>
      <c r="X5" s="239"/>
      <c r="Y5" s="239"/>
      <c r="Z5" s="239"/>
      <c r="AA5" s="239"/>
      <c r="AB5" s="239"/>
      <c r="AC5" s="239"/>
      <c r="AD5" s="240"/>
      <c r="AE5" s="22"/>
      <c r="AF5" s="238"/>
      <c r="AG5" s="239"/>
      <c r="AH5" s="239"/>
      <c r="AI5" s="239"/>
      <c r="AJ5" s="239"/>
      <c r="AK5" s="240"/>
      <c r="AL5" s="173"/>
      <c r="AS5" s="158"/>
      <c r="AT5" s="158"/>
      <c r="AU5" s="158"/>
      <c r="AV5" s="158"/>
      <c r="AW5" s="158"/>
      <c r="AY5" s="158"/>
    </row>
    <row r="6" spans="2:51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173"/>
      <c r="T6" s="42"/>
      <c r="U6" s="21"/>
      <c r="V6" s="24"/>
      <c r="W6" s="24"/>
      <c r="X6" s="24"/>
      <c r="Y6" s="24"/>
      <c r="Z6" s="24"/>
      <c r="AA6" s="24"/>
      <c r="AB6" s="24"/>
      <c r="AC6" s="24"/>
      <c r="AD6" s="24"/>
      <c r="AE6" s="22"/>
      <c r="AF6" s="24"/>
      <c r="AG6" s="24"/>
      <c r="AH6" s="24"/>
      <c r="AI6" s="24"/>
      <c r="AJ6" s="24"/>
      <c r="AK6" s="24"/>
      <c r="AL6" s="173"/>
      <c r="AS6" s="158"/>
      <c r="AT6" s="158"/>
      <c r="AU6" s="158"/>
      <c r="AV6" s="158"/>
      <c r="AW6" s="158"/>
      <c r="AY6" s="158"/>
    </row>
    <row r="7" spans="2:51" ht="16.5" customHeight="1" thickBot="1" x14ac:dyDescent="0.3">
      <c r="B7" s="21"/>
      <c r="C7" s="227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251546</v>
      </c>
      <c r="N7" s="230"/>
      <c r="O7" s="230"/>
      <c r="P7" s="230"/>
      <c r="Q7" s="230"/>
      <c r="R7" s="211"/>
      <c r="S7" s="173"/>
      <c r="T7" s="42"/>
      <c r="U7" s="21"/>
      <c r="V7" s="227" t="s">
        <v>14</v>
      </c>
      <c r="W7" s="228"/>
      <c r="X7" s="228"/>
      <c r="Y7" s="228"/>
      <c r="Z7" s="228"/>
      <c r="AA7" s="228"/>
      <c r="AB7" s="228"/>
      <c r="AC7" s="228"/>
      <c r="AD7" s="228"/>
      <c r="AE7" s="228"/>
      <c r="AF7" s="210">
        <v>251546</v>
      </c>
      <c r="AG7" s="230"/>
      <c r="AH7" s="230"/>
      <c r="AI7" s="230"/>
      <c r="AJ7" s="230"/>
      <c r="AK7" s="211"/>
      <c r="AL7" s="173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Y7" s="158"/>
    </row>
    <row r="8" spans="2:51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173"/>
      <c r="T8" s="42"/>
      <c r="U8" s="21"/>
      <c r="V8" s="24"/>
      <c r="W8" s="24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173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Y8" s="158"/>
    </row>
    <row r="9" spans="2:51" ht="16.5" customHeight="1" thickBot="1" x14ac:dyDescent="0.3">
      <c r="B9" s="21"/>
      <c r="C9" s="36" t="s">
        <v>16</v>
      </c>
      <c r="D9" s="247" t="s">
        <v>17</v>
      </c>
      <c r="E9" s="248"/>
      <c r="F9" s="248"/>
      <c r="G9" s="248"/>
      <c r="H9" s="249"/>
      <c r="I9" s="248" t="s">
        <v>18</v>
      </c>
      <c r="J9" s="248"/>
      <c r="K9" s="248"/>
      <c r="L9" s="248"/>
      <c r="M9" s="249"/>
      <c r="N9" s="248" t="s">
        <v>19</v>
      </c>
      <c r="O9" s="248"/>
      <c r="P9" s="248"/>
      <c r="Q9" s="248"/>
      <c r="R9" s="249"/>
      <c r="S9" s="173"/>
      <c r="T9" s="42"/>
      <c r="U9" s="21"/>
      <c r="V9" s="36" t="s">
        <v>16</v>
      </c>
      <c r="W9" s="247" t="s">
        <v>17</v>
      </c>
      <c r="X9" s="248"/>
      <c r="Y9" s="248"/>
      <c r="Z9" s="248"/>
      <c r="AA9" s="249"/>
      <c r="AB9" s="248" t="s">
        <v>18</v>
      </c>
      <c r="AC9" s="248"/>
      <c r="AD9" s="248"/>
      <c r="AE9" s="248"/>
      <c r="AF9" s="249"/>
      <c r="AG9" s="248" t="s">
        <v>19</v>
      </c>
      <c r="AH9" s="248"/>
      <c r="AI9" s="248"/>
      <c r="AJ9" s="248"/>
      <c r="AK9" s="249"/>
      <c r="AL9" s="173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Y9" s="158"/>
    </row>
    <row r="10" spans="2:51" ht="16.5" customHeight="1" x14ac:dyDescent="0.25">
      <c r="B10" s="21"/>
      <c r="C10" s="25">
        <v>0</v>
      </c>
      <c r="D10" s="244">
        <f>$N10-$I10</f>
        <v>16403546</v>
      </c>
      <c r="E10" s="245"/>
      <c r="F10" s="245"/>
      <c r="G10" s="245"/>
      <c r="H10" s="245"/>
      <c r="I10" s="244">
        <v>1459990</v>
      </c>
      <c r="J10" s="245"/>
      <c r="K10" s="245"/>
      <c r="L10" s="245"/>
      <c r="M10" s="246"/>
      <c r="N10" s="245">
        <v>17863536</v>
      </c>
      <c r="O10" s="245"/>
      <c r="P10" s="245"/>
      <c r="Q10" s="245"/>
      <c r="R10" s="246"/>
      <c r="S10" s="23"/>
      <c r="T10" s="42"/>
      <c r="U10" s="21"/>
      <c r="V10" s="25">
        <v>0</v>
      </c>
      <c r="W10" s="244">
        <f>$AG10-$AB10</f>
        <v>3983016</v>
      </c>
      <c r="X10" s="245"/>
      <c r="Y10" s="245"/>
      <c r="Z10" s="245"/>
      <c r="AA10" s="245"/>
      <c r="AB10" s="244">
        <v>125148</v>
      </c>
      <c r="AC10" s="245"/>
      <c r="AD10" s="245"/>
      <c r="AE10" s="245"/>
      <c r="AF10" s="246"/>
      <c r="AG10" s="245">
        <v>4108164</v>
      </c>
      <c r="AH10" s="245"/>
      <c r="AI10" s="245"/>
      <c r="AJ10" s="245"/>
      <c r="AK10" s="246"/>
      <c r="AL10" s="23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Y10" s="158"/>
    </row>
    <row r="11" spans="2:51" ht="16.5" customHeight="1" x14ac:dyDescent="0.25">
      <c r="B11" s="21"/>
      <c r="C11" s="26">
        <v>1</v>
      </c>
      <c r="D11" s="241">
        <f t="shared" ref="D11:D12" si="0">$N11-$I11</f>
        <v>25266800</v>
      </c>
      <c r="E11" s="242"/>
      <c r="F11" s="242"/>
      <c r="G11" s="242"/>
      <c r="H11" s="243"/>
      <c r="I11" s="241">
        <v>105961568</v>
      </c>
      <c r="J11" s="242"/>
      <c r="K11" s="242"/>
      <c r="L11" s="242"/>
      <c r="M11" s="243"/>
      <c r="N11" s="242">
        <v>131228368</v>
      </c>
      <c r="O11" s="242"/>
      <c r="P11" s="242"/>
      <c r="Q11" s="242"/>
      <c r="R11" s="243"/>
      <c r="S11" s="23"/>
      <c r="T11" s="42"/>
      <c r="U11" s="21"/>
      <c r="V11" s="26">
        <v>1</v>
      </c>
      <c r="W11" s="241">
        <f>$AG11-$AB11</f>
        <v>10718498</v>
      </c>
      <c r="X11" s="242"/>
      <c r="Y11" s="242"/>
      <c r="Z11" s="242"/>
      <c r="AA11" s="243"/>
      <c r="AB11" s="241">
        <v>21144630</v>
      </c>
      <c r="AC11" s="242"/>
      <c r="AD11" s="242"/>
      <c r="AE11" s="242"/>
      <c r="AF11" s="243"/>
      <c r="AG11" s="242">
        <v>31863128</v>
      </c>
      <c r="AH11" s="242"/>
      <c r="AI11" s="242"/>
      <c r="AJ11" s="242"/>
      <c r="AK11" s="243"/>
      <c r="AL11" s="23"/>
      <c r="AN11" s="158"/>
      <c r="AO11" s="158"/>
      <c r="AP11" s="158"/>
      <c r="AQ11" s="158"/>
      <c r="AR11" s="158"/>
      <c r="AS11" s="158"/>
    </row>
    <row r="12" spans="2:51" ht="16.5" customHeight="1" thickBot="1" x14ac:dyDescent="0.3">
      <c r="B12" s="21"/>
      <c r="C12" s="27">
        <v>2</v>
      </c>
      <c r="D12" s="238">
        <f t="shared" si="0"/>
        <v>15598174</v>
      </c>
      <c r="E12" s="239"/>
      <c r="F12" s="239"/>
      <c r="G12" s="239"/>
      <c r="H12" s="240"/>
      <c r="I12" s="238">
        <v>186536226</v>
      </c>
      <c r="J12" s="239"/>
      <c r="K12" s="239"/>
      <c r="L12" s="239"/>
      <c r="M12" s="240"/>
      <c r="N12" s="239">
        <v>202134400</v>
      </c>
      <c r="O12" s="239"/>
      <c r="P12" s="239"/>
      <c r="Q12" s="239"/>
      <c r="R12" s="240"/>
      <c r="S12" s="23"/>
      <c r="T12" s="42"/>
      <c r="U12" s="21"/>
      <c r="V12" s="27">
        <v>2</v>
      </c>
      <c r="W12" s="238">
        <f>$AG12-$AB12</f>
        <v>17968273</v>
      </c>
      <c r="X12" s="239"/>
      <c r="Y12" s="239"/>
      <c r="Z12" s="239"/>
      <c r="AA12" s="240"/>
      <c r="AB12" s="238">
        <v>57127535</v>
      </c>
      <c r="AC12" s="239"/>
      <c r="AD12" s="239"/>
      <c r="AE12" s="239"/>
      <c r="AF12" s="240"/>
      <c r="AG12" s="239">
        <v>75095808</v>
      </c>
      <c r="AH12" s="239"/>
      <c r="AI12" s="239"/>
      <c r="AJ12" s="239"/>
      <c r="AK12" s="240"/>
      <c r="AL12" s="23"/>
    </row>
    <row r="13" spans="2:51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3"/>
      <c r="T13" s="42"/>
      <c r="U13" s="21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3"/>
    </row>
    <row r="14" spans="2:51" ht="16.5" customHeight="1" thickBot="1" x14ac:dyDescent="0.3">
      <c r="B14" s="28"/>
      <c r="C14" s="227" t="s">
        <v>69</v>
      </c>
      <c r="D14" s="228"/>
      <c r="E14" s="228"/>
      <c r="F14" s="228"/>
      <c r="G14" s="228"/>
      <c r="H14" s="229"/>
      <c r="I14" s="227" t="s">
        <v>29</v>
      </c>
      <c r="J14" s="229"/>
      <c r="K14" s="29"/>
      <c r="L14" s="263" t="s">
        <v>1169</v>
      </c>
      <c r="M14" s="264"/>
      <c r="N14" s="264"/>
      <c r="O14" s="264"/>
      <c r="P14" s="264"/>
      <c r="Q14" s="264"/>
      <c r="R14" s="265"/>
      <c r="S14" s="173"/>
      <c r="T14" s="42"/>
      <c r="U14" s="28"/>
      <c r="V14" s="227" t="s">
        <v>69</v>
      </c>
      <c r="W14" s="228"/>
      <c r="X14" s="228"/>
      <c r="Y14" s="228"/>
      <c r="Z14" s="228"/>
      <c r="AA14" s="229"/>
      <c r="AB14" s="227" t="s">
        <v>29</v>
      </c>
      <c r="AC14" s="229"/>
      <c r="AD14" s="29"/>
      <c r="AE14" s="263" t="s">
        <v>689</v>
      </c>
      <c r="AF14" s="264"/>
      <c r="AG14" s="264"/>
      <c r="AH14" s="264"/>
      <c r="AI14" s="264"/>
      <c r="AJ14" s="264"/>
      <c r="AK14" s="265"/>
      <c r="AL14" s="173"/>
    </row>
    <row r="15" spans="2:51" ht="16.5" customHeight="1" thickBot="1" x14ac:dyDescent="0.3">
      <c r="B15" s="28"/>
      <c r="C15" s="210">
        <f>$I$4*$M7</f>
        <v>9133132168</v>
      </c>
      <c r="D15" s="230"/>
      <c r="E15" s="230"/>
      <c r="F15" s="230"/>
      <c r="G15" s="230"/>
      <c r="H15" s="211"/>
      <c r="I15" s="231">
        <f>100%</f>
        <v>1</v>
      </c>
      <c r="J15" s="232"/>
      <c r="K15" s="29"/>
      <c r="L15" s="266"/>
      <c r="M15" s="267"/>
      <c r="N15" s="267"/>
      <c r="O15" s="267"/>
      <c r="P15" s="267"/>
      <c r="Q15" s="267"/>
      <c r="R15" s="268"/>
      <c r="S15" s="31"/>
      <c r="T15" s="174"/>
      <c r="U15" s="28"/>
      <c r="V15" s="210">
        <f>$AB4*$AF7</f>
        <v>9133132168</v>
      </c>
      <c r="W15" s="230"/>
      <c r="X15" s="230"/>
      <c r="Y15" s="230"/>
      <c r="Z15" s="230"/>
      <c r="AA15" s="211"/>
      <c r="AB15" s="231">
        <f>100%</f>
        <v>1</v>
      </c>
      <c r="AC15" s="232"/>
      <c r="AD15" s="29"/>
      <c r="AE15" s="266"/>
      <c r="AF15" s="267"/>
      <c r="AG15" s="267"/>
      <c r="AH15" s="267"/>
      <c r="AI15" s="267"/>
      <c r="AJ15" s="267"/>
      <c r="AK15" s="268"/>
      <c r="AL15" s="31"/>
    </row>
    <row r="16" spans="2:51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159"/>
      <c r="U16" s="28"/>
      <c r="V16" s="30"/>
      <c r="W16" s="30"/>
      <c r="X16" s="30"/>
      <c r="Y16" s="30"/>
      <c r="Z16" s="30"/>
      <c r="AA16" s="30"/>
      <c r="AB16" s="30"/>
      <c r="AC16" s="30"/>
      <c r="AD16" s="29"/>
      <c r="AE16" s="29"/>
      <c r="AF16" s="29"/>
      <c r="AG16" s="29"/>
      <c r="AH16" s="29"/>
      <c r="AI16" s="29"/>
      <c r="AJ16" s="29"/>
      <c r="AK16" s="29"/>
      <c r="AL16" s="31"/>
    </row>
    <row r="17" spans="2:50" ht="16.5" customHeight="1" thickBot="1" x14ac:dyDescent="0.3">
      <c r="B17" s="28"/>
      <c r="C17" s="227" t="s">
        <v>70</v>
      </c>
      <c r="D17" s="228"/>
      <c r="E17" s="228"/>
      <c r="F17" s="228"/>
      <c r="G17" s="228"/>
      <c r="H17" s="229"/>
      <c r="I17" s="227" t="s">
        <v>29</v>
      </c>
      <c r="J17" s="229"/>
      <c r="K17" s="30"/>
      <c r="L17" s="30"/>
      <c r="M17" s="30"/>
      <c r="N17" s="30"/>
      <c r="O17" s="30"/>
      <c r="P17" s="30"/>
      <c r="Q17" s="30"/>
      <c r="R17" s="30"/>
      <c r="S17" s="31"/>
      <c r="T17" s="42"/>
      <c r="U17" s="28"/>
      <c r="V17" s="227" t="s">
        <v>70</v>
      </c>
      <c r="W17" s="228"/>
      <c r="X17" s="228"/>
      <c r="Y17" s="228"/>
      <c r="Z17" s="228"/>
      <c r="AA17" s="229"/>
      <c r="AB17" s="227" t="s">
        <v>29</v>
      </c>
      <c r="AC17" s="229"/>
      <c r="AD17" s="29"/>
      <c r="AE17" s="29"/>
      <c r="AF17" s="29"/>
      <c r="AG17" s="29"/>
      <c r="AH17" s="29"/>
      <c r="AI17" s="29"/>
      <c r="AJ17" s="29"/>
      <c r="AK17" s="29"/>
      <c r="AL17" s="31"/>
    </row>
    <row r="18" spans="2:50" ht="16.5" customHeight="1" thickBot="1" x14ac:dyDescent="0.3">
      <c r="B18" s="28"/>
      <c r="C18" s="210">
        <f>SUM($N10:$R12)+$D12*8</f>
        <v>476011696</v>
      </c>
      <c r="D18" s="230"/>
      <c r="E18" s="230"/>
      <c r="F18" s="230"/>
      <c r="G18" s="230"/>
      <c r="H18" s="211"/>
      <c r="I18" s="231">
        <f>$C18/$C15</f>
        <v>5.2119216851784424E-2</v>
      </c>
      <c r="J18" s="232"/>
      <c r="K18" s="30"/>
      <c r="L18" s="29"/>
      <c r="M18" s="29"/>
      <c r="N18" s="29"/>
      <c r="O18" s="30"/>
      <c r="P18" s="29"/>
      <c r="Q18" s="29"/>
      <c r="R18" s="29"/>
      <c r="S18" s="31"/>
      <c r="T18" s="42"/>
      <c r="U18" s="28"/>
      <c r="V18" s="210">
        <f>SUM($AG10:$AK12)+$W12*8</f>
        <v>254813284</v>
      </c>
      <c r="W18" s="230"/>
      <c r="X18" s="230"/>
      <c r="Y18" s="230"/>
      <c r="Z18" s="230"/>
      <c r="AA18" s="211"/>
      <c r="AB18" s="231">
        <f>$V18/$V15</f>
        <v>2.7899879177572414E-2</v>
      </c>
      <c r="AC18" s="232"/>
      <c r="AD18" s="29"/>
      <c r="AE18" s="29"/>
      <c r="AF18" s="29"/>
      <c r="AG18" s="29"/>
      <c r="AH18" s="29"/>
      <c r="AI18" s="29"/>
      <c r="AJ18" s="29"/>
      <c r="AK18" s="29"/>
      <c r="AL18" s="31"/>
    </row>
    <row r="19" spans="2:50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  <c r="T19" s="159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4"/>
    </row>
    <row r="20" spans="2:50" x14ac:dyDescent="0.25">
      <c r="C20" s="35"/>
      <c r="D20" s="35"/>
      <c r="E20" s="35"/>
      <c r="F20" s="35"/>
      <c r="G20" s="35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P20" s="262"/>
      <c r="AQ20" s="262"/>
      <c r="AR20" s="262"/>
      <c r="AS20" s="262"/>
      <c r="AT20" s="262"/>
      <c r="AU20" s="262"/>
      <c r="AV20" s="262"/>
      <c r="AW20" s="262"/>
      <c r="AX20" s="262"/>
    </row>
    <row r="21" spans="2:50" ht="9" customHeight="1" thickBot="1" x14ac:dyDescent="0.3"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P21" s="262"/>
      <c r="AQ21" s="262"/>
      <c r="AR21" s="262"/>
      <c r="AS21" s="262"/>
      <c r="AT21" s="262"/>
      <c r="AU21" s="262"/>
      <c r="AV21" s="262"/>
      <c r="AW21" s="262"/>
      <c r="AX21" s="262"/>
    </row>
    <row r="22" spans="2:50" ht="19.5" customHeight="1" thickBot="1" x14ac:dyDescent="0.3">
      <c r="B22" s="166" t="s">
        <v>691</v>
      </c>
      <c r="C22" s="167"/>
      <c r="D22" s="167"/>
      <c r="E22" s="167"/>
      <c r="F22" s="167"/>
      <c r="G22" s="167"/>
      <c r="H22" s="167"/>
      <c r="I22" s="167"/>
      <c r="J22" s="167" t="s">
        <v>707</v>
      </c>
      <c r="K22" s="167"/>
      <c r="L22" s="167"/>
      <c r="M22" s="167"/>
      <c r="N22" s="167"/>
      <c r="O22" s="167"/>
      <c r="P22" s="167"/>
      <c r="Q22" s="167"/>
      <c r="R22" s="167"/>
      <c r="S22" s="167"/>
      <c r="T22" s="167" t="s">
        <v>725</v>
      </c>
      <c r="U22" s="167"/>
      <c r="V22" s="167"/>
      <c r="W22" s="167"/>
      <c r="X22" s="167"/>
      <c r="Y22" s="167"/>
      <c r="Z22" s="167"/>
      <c r="AA22" s="167"/>
      <c r="AB22" s="167"/>
      <c r="AC22" s="167"/>
      <c r="AD22" s="167" t="s">
        <v>729</v>
      </c>
      <c r="AE22" s="167"/>
      <c r="AF22" s="167"/>
      <c r="AG22" s="167"/>
      <c r="AH22" s="167"/>
      <c r="AI22" s="167"/>
      <c r="AJ22" s="167"/>
      <c r="AK22" s="167"/>
      <c r="AL22" s="168"/>
      <c r="AO22" s="180"/>
      <c r="AP22" s="259" t="s">
        <v>789</v>
      </c>
      <c r="AQ22" s="260"/>
      <c r="AR22" s="261"/>
      <c r="AS22" s="259" t="s">
        <v>790</v>
      </c>
      <c r="AT22" s="260"/>
      <c r="AU22" s="261"/>
      <c r="AV22" s="259" t="s">
        <v>791</v>
      </c>
      <c r="AW22" s="260"/>
      <c r="AX22" s="261"/>
    </row>
    <row r="23" spans="2:50" ht="19.5" customHeight="1" x14ac:dyDescent="0.25">
      <c r="B23" s="169" t="s">
        <v>692</v>
      </c>
      <c r="C23" s="170"/>
      <c r="D23" s="170"/>
      <c r="E23" s="170"/>
      <c r="F23" s="170"/>
      <c r="G23" s="170"/>
      <c r="H23" s="170"/>
      <c r="I23" s="170"/>
      <c r="J23" s="170" t="s">
        <v>708</v>
      </c>
      <c r="K23" s="170"/>
      <c r="L23" s="170"/>
      <c r="M23" s="170"/>
      <c r="N23" s="170"/>
      <c r="O23" s="170"/>
      <c r="P23" s="170"/>
      <c r="Q23" s="170"/>
      <c r="R23" s="170"/>
      <c r="S23" s="170"/>
      <c r="T23" s="170" t="s">
        <v>726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 t="s">
        <v>730</v>
      </c>
      <c r="AE23" s="170"/>
      <c r="AF23" s="170"/>
      <c r="AG23" s="170"/>
      <c r="AH23" s="170"/>
      <c r="AI23" s="170"/>
      <c r="AJ23" s="170"/>
      <c r="AK23" s="170"/>
      <c r="AL23" s="171"/>
      <c r="AO23" s="255" t="s">
        <v>793</v>
      </c>
      <c r="AP23" s="259">
        <v>2460000</v>
      </c>
      <c r="AQ23" s="260"/>
      <c r="AR23" s="260"/>
      <c r="AS23" s="259">
        <v>18031920</v>
      </c>
      <c r="AT23" s="260"/>
      <c r="AU23" s="261"/>
      <c r="AV23" s="260">
        <v>33031096</v>
      </c>
      <c r="AW23" s="260"/>
      <c r="AX23" s="261"/>
    </row>
    <row r="24" spans="2:50" ht="19.5" customHeight="1" x14ac:dyDescent="0.25">
      <c r="B24" s="169"/>
      <c r="C24" s="170"/>
      <c r="D24" s="170"/>
      <c r="E24" s="170"/>
      <c r="F24" s="170"/>
      <c r="G24" s="170"/>
      <c r="H24" s="170"/>
      <c r="I24" s="170"/>
      <c r="J24" s="170" t="s">
        <v>709</v>
      </c>
      <c r="K24" s="170"/>
      <c r="L24" s="170"/>
      <c r="M24" s="170"/>
      <c r="N24" s="170"/>
      <c r="O24" s="170"/>
      <c r="P24" s="170"/>
      <c r="Q24" s="170"/>
      <c r="R24" s="170"/>
      <c r="S24" s="170"/>
      <c r="T24" s="170" t="s">
        <v>727</v>
      </c>
      <c r="U24" s="170"/>
      <c r="V24" s="170"/>
      <c r="W24" s="170"/>
      <c r="X24" s="170"/>
      <c r="Y24" s="170"/>
      <c r="Z24" s="170"/>
      <c r="AA24" s="170"/>
      <c r="AB24" s="170"/>
      <c r="AC24" s="170"/>
      <c r="AD24" s="170" t="s">
        <v>731</v>
      </c>
      <c r="AE24" s="170"/>
      <c r="AF24" s="170"/>
      <c r="AG24" s="170"/>
      <c r="AH24" s="170"/>
      <c r="AI24" s="170"/>
      <c r="AJ24" s="170"/>
      <c r="AK24" s="170"/>
      <c r="AL24" s="171"/>
      <c r="AO24" s="256"/>
      <c r="AP24" s="258">
        <v>2460000</v>
      </c>
      <c r="AQ24" s="250"/>
      <c r="AR24" s="250"/>
      <c r="AS24" s="258">
        <v>17354176</v>
      </c>
      <c r="AT24" s="250"/>
      <c r="AU24" s="251"/>
      <c r="AV24" s="250">
        <v>24583624</v>
      </c>
      <c r="AW24" s="250"/>
      <c r="AX24" s="251"/>
    </row>
    <row r="25" spans="2:50" ht="19.5" customHeight="1" x14ac:dyDescent="0.25"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 t="s">
        <v>728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 t="s">
        <v>732</v>
      </c>
      <c r="AE25" s="170"/>
      <c r="AF25" s="170"/>
      <c r="AG25" s="170"/>
      <c r="AH25" s="170"/>
      <c r="AI25" s="170"/>
      <c r="AJ25" s="170"/>
      <c r="AK25" s="170"/>
      <c r="AL25" s="171"/>
      <c r="AO25" s="256"/>
      <c r="AP25" s="258">
        <v>2460000</v>
      </c>
      <c r="AQ25" s="250"/>
      <c r="AR25" s="250"/>
      <c r="AS25" s="258">
        <v>17200320</v>
      </c>
      <c r="AT25" s="250"/>
      <c r="AU25" s="251"/>
      <c r="AV25" s="250">
        <v>25531544</v>
      </c>
      <c r="AW25" s="250"/>
      <c r="AX25" s="251"/>
    </row>
    <row r="26" spans="2:50" ht="19.5" customHeight="1" x14ac:dyDescent="0.25"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1"/>
      <c r="AO26" s="256"/>
      <c r="AP26" s="258">
        <v>2460000</v>
      </c>
      <c r="AQ26" s="250"/>
      <c r="AR26" s="250"/>
      <c r="AS26" s="258">
        <v>19141728</v>
      </c>
      <c r="AT26" s="250"/>
      <c r="AU26" s="251"/>
      <c r="AV26" s="250">
        <v>33685760</v>
      </c>
      <c r="AW26" s="250"/>
      <c r="AX26" s="251"/>
    </row>
    <row r="27" spans="2:50" ht="19.5" customHeight="1" x14ac:dyDescent="0.25">
      <c r="B27" s="160" t="s">
        <v>693</v>
      </c>
      <c r="C27" s="161"/>
      <c r="D27" s="161"/>
      <c r="E27" s="161"/>
      <c r="F27" s="161"/>
      <c r="G27" s="161"/>
      <c r="H27" s="161"/>
      <c r="I27" s="161"/>
      <c r="J27" s="161" t="s">
        <v>707</v>
      </c>
      <c r="K27" s="161"/>
      <c r="L27" s="161"/>
      <c r="M27" s="161"/>
      <c r="N27" s="161"/>
      <c r="O27" s="161"/>
      <c r="P27" s="161"/>
      <c r="Q27" s="161"/>
      <c r="R27" s="161"/>
      <c r="S27" s="161"/>
      <c r="T27" s="161" t="s">
        <v>733</v>
      </c>
      <c r="U27" s="161"/>
      <c r="V27" s="161"/>
      <c r="W27" s="161"/>
      <c r="X27" s="161"/>
      <c r="Y27" s="161"/>
      <c r="Z27" s="161"/>
      <c r="AA27" s="161"/>
      <c r="AB27" s="161"/>
      <c r="AC27" s="161"/>
      <c r="AD27" s="161" t="s">
        <v>737</v>
      </c>
      <c r="AE27" s="161"/>
      <c r="AF27" s="161"/>
      <c r="AG27" s="161"/>
      <c r="AH27" s="161"/>
      <c r="AI27" s="161"/>
      <c r="AJ27" s="161"/>
      <c r="AK27" s="161"/>
      <c r="AL27" s="162"/>
      <c r="AO27" s="256"/>
      <c r="AP27" s="258">
        <v>2460000</v>
      </c>
      <c r="AQ27" s="250"/>
      <c r="AR27" s="250"/>
      <c r="AS27" s="258">
        <v>16917848</v>
      </c>
      <c r="AT27" s="250"/>
      <c r="AU27" s="251"/>
      <c r="AV27" s="250">
        <v>23321968</v>
      </c>
      <c r="AW27" s="250"/>
      <c r="AX27" s="251"/>
    </row>
    <row r="28" spans="2:50" ht="19.5" customHeight="1" x14ac:dyDescent="0.25">
      <c r="B28" s="160" t="s">
        <v>694</v>
      </c>
      <c r="C28" s="161"/>
      <c r="D28" s="161"/>
      <c r="E28" s="161"/>
      <c r="F28" s="161"/>
      <c r="G28" s="161"/>
      <c r="H28" s="161"/>
      <c r="I28" s="161"/>
      <c r="J28" s="161" t="s">
        <v>710</v>
      </c>
      <c r="K28" s="161"/>
      <c r="L28" s="161"/>
      <c r="M28" s="161"/>
      <c r="N28" s="161"/>
      <c r="O28" s="161"/>
      <c r="P28" s="161"/>
      <c r="Q28" s="161"/>
      <c r="R28" s="161"/>
      <c r="S28" s="161"/>
      <c r="T28" s="161" t="s">
        <v>734</v>
      </c>
      <c r="U28" s="161"/>
      <c r="V28" s="161"/>
      <c r="W28" s="161"/>
      <c r="X28" s="161"/>
      <c r="Y28" s="161"/>
      <c r="Z28" s="161"/>
      <c r="AA28" s="161"/>
      <c r="AB28" s="161"/>
      <c r="AC28" s="161"/>
      <c r="AD28" s="161" t="s">
        <v>738</v>
      </c>
      <c r="AE28" s="161"/>
      <c r="AF28" s="161"/>
      <c r="AG28" s="161"/>
      <c r="AH28" s="161"/>
      <c r="AI28" s="161"/>
      <c r="AJ28" s="161"/>
      <c r="AK28" s="161"/>
      <c r="AL28" s="162"/>
      <c r="AO28" s="256"/>
      <c r="AP28" s="258">
        <v>2460000</v>
      </c>
      <c r="AQ28" s="250"/>
      <c r="AR28" s="250"/>
      <c r="AS28" s="258">
        <v>18238576</v>
      </c>
      <c r="AT28" s="250"/>
      <c r="AU28" s="251"/>
      <c r="AV28" s="250">
        <v>25474456</v>
      </c>
      <c r="AW28" s="250"/>
      <c r="AX28" s="251"/>
    </row>
    <row r="29" spans="2:50" ht="19.5" customHeight="1" x14ac:dyDescent="0.25">
      <c r="B29" s="160"/>
      <c r="C29" s="161"/>
      <c r="D29" s="161"/>
      <c r="E29" s="161"/>
      <c r="F29" s="161"/>
      <c r="G29" s="161"/>
      <c r="H29" s="161"/>
      <c r="I29" s="161"/>
      <c r="J29" s="161" t="s">
        <v>711</v>
      </c>
      <c r="K29" s="161"/>
      <c r="L29" s="161"/>
      <c r="M29" s="161"/>
      <c r="N29" s="161"/>
      <c r="O29" s="161"/>
      <c r="P29" s="161"/>
      <c r="Q29" s="161"/>
      <c r="R29" s="161"/>
      <c r="S29" s="161"/>
      <c r="T29" s="161" t="s">
        <v>735</v>
      </c>
      <c r="U29" s="161"/>
      <c r="V29" s="161"/>
      <c r="W29" s="161"/>
      <c r="X29" s="161"/>
      <c r="Y29" s="161"/>
      <c r="Z29" s="161"/>
      <c r="AA29" s="161"/>
      <c r="AB29" s="161"/>
      <c r="AC29" s="161"/>
      <c r="AD29" s="161" t="s">
        <v>739</v>
      </c>
      <c r="AE29" s="161"/>
      <c r="AF29" s="161"/>
      <c r="AG29" s="161"/>
      <c r="AH29" s="161"/>
      <c r="AI29" s="161"/>
      <c r="AJ29" s="161"/>
      <c r="AK29" s="161"/>
      <c r="AL29" s="162"/>
      <c r="AO29" s="256"/>
      <c r="AP29" s="258">
        <v>2460000</v>
      </c>
      <c r="AQ29" s="250"/>
      <c r="AR29" s="250"/>
      <c r="AS29" s="258">
        <v>19627376</v>
      </c>
      <c r="AT29" s="250"/>
      <c r="AU29" s="251"/>
      <c r="AV29" s="250">
        <v>28130920</v>
      </c>
      <c r="AW29" s="250"/>
      <c r="AX29" s="251"/>
    </row>
    <row r="30" spans="2:50" ht="19.5" customHeight="1" thickBot="1" x14ac:dyDescent="0.3"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 t="s">
        <v>736</v>
      </c>
      <c r="U30" s="161"/>
      <c r="V30" s="161"/>
      <c r="W30" s="161"/>
      <c r="X30" s="161"/>
      <c r="Y30" s="161"/>
      <c r="Z30" s="161"/>
      <c r="AA30" s="161"/>
      <c r="AB30" s="161"/>
      <c r="AC30" s="161"/>
      <c r="AD30" s="161" t="s">
        <v>740</v>
      </c>
      <c r="AE30" s="161"/>
      <c r="AF30" s="161"/>
      <c r="AG30" s="161"/>
      <c r="AH30" s="161"/>
      <c r="AI30" s="161"/>
      <c r="AJ30" s="161"/>
      <c r="AK30" s="161"/>
      <c r="AL30" s="162"/>
      <c r="AO30" s="257"/>
      <c r="AP30" s="258">
        <v>643536</v>
      </c>
      <c r="AQ30" s="250"/>
      <c r="AR30" s="250"/>
      <c r="AS30" s="258">
        <v>4716424</v>
      </c>
      <c r="AT30" s="250"/>
      <c r="AU30" s="251"/>
      <c r="AV30" s="250">
        <v>8375032</v>
      </c>
      <c r="AW30" s="250"/>
      <c r="AX30" s="251"/>
    </row>
    <row r="31" spans="2:50" ht="19.5" customHeight="1" x14ac:dyDescent="0.25">
      <c r="B31" s="160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2"/>
      <c r="AO31" s="255" t="s">
        <v>792</v>
      </c>
      <c r="AP31" s="259">
        <v>206010</v>
      </c>
      <c r="AQ31" s="260"/>
      <c r="AR31" s="260"/>
      <c r="AS31" s="259">
        <v>13903033</v>
      </c>
      <c r="AT31" s="260"/>
      <c r="AU31" s="261"/>
      <c r="AV31" s="260">
        <v>28077928</v>
      </c>
      <c r="AW31" s="260"/>
      <c r="AX31" s="261"/>
    </row>
    <row r="32" spans="2:50" ht="19.5" customHeight="1" x14ac:dyDescent="0.25">
      <c r="B32" s="169" t="s">
        <v>695</v>
      </c>
      <c r="C32" s="170"/>
      <c r="D32" s="170"/>
      <c r="E32" s="170"/>
      <c r="F32" s="170"/>
      <c r="G32" s="170"/>
      <c r="H32" s="170"/>
      <c r="I32" s="170"/>
      <c r="J32" s="170" t="s">
        <v>707</v>
      </c>
      <c r="K32" s="170"/>
      <c r="L32" s="170"/>
      <c r="M32" s="170"/>
      <c r="N32" s="170"/>
      <c r="O32" s="170"/>
      <c r="P32" s="170"/>
      <c r="Q32" s="170"/>
      <c r="R32" s="170"/>
      <c r="S32" s="170"/>
      <c r="T32" s="170" t="s">
        <v>741</v>
      </c>
      <c r="U32" s="170"/>
      <c r="V32" s="170"/>
      <c r="W32" s="170"/>
      <c r="X32" s="170"/>
      <c r="Y32" s="170"/>
      <c r="Z32" s="170"/>
      <c r="AA32" s="170"/>
      <c r="AB32" s="170"/>
      <c r="AC32" s="170"/>
      <c r="AD32" s="170" t="s">
        <v>745</v>
      </c>
      <c r="AE32" s="170"/>
      <c r="AF32" s="170"/>
      <c r="AG32" s="170"/>
      <c r="AH32" s="170"/>
      <c r="AI32" s="170"/>
      <c r="AJ32" s="170"/>
      <c r="AK32" s="170"/>
      <c r="AL32" s="171"/>
      <c r="AO32" s="256"/>
      <c r="AP32" s="258">
        <v>290728</v>
      </c>
      <c r="AQ32" s="250"/>
      <c r="AR32" s="250"/>
      <c r="AS32" s="258">
        <v>14281223</v>
      </c>
      <c r="AT32" s="250"/>
      <c r="AU32" s="251"/>
      <c r="AV32" s="250">
        <v>23018229</v>
      </c>
      <c r="AW32" s="250"/>
      <c r="AX32" s="251"/>
    </row>
    <row r="33" spans="2:50" ht="19.5" customHeight="1" x14ac:dyDescent="0.25">
      <c r="B33" s="169" t="s">
        <v>696</v>
      </c>
      <c r="C33" s="170"/>
      <c r="D33" s="170"/>
      <c r="E33" s="170"/>
      <c r="F33" s="170"/>
      <c r="G33" s="170"/>
      <c r="H33" s="170"/>
      <c r="I33" s="170"/>
      <c r="J33" s="170" t="s">
        <v>712</v>
      </c>
      <c r="K33" s="170"/>
      <c r="L33" s="170"/>
      <c r="M33" s="170"/>
      <c r="N33" s="170"/>
      <c r="O33" s="170"/>
      <c r="P33" s="170"/>
      <c r="Q33" s="170"/>
      <c r="R33" s="170"/>
      <c r="S33" s="170"/>
      <c r="T33" s="170" t="s">
        <v>742</v>
      </c>
      <c r="U33" s="170"/>
      <c r="V33" s="170"/>
      <c r="W33" s="170"/>
      <c r="X33" s="170"/>
      <c r="Y33" s="170"/>
      <c r="Z33" s="170"/>
      <c r="AA33" s="170"/>
      <c r="AB33" s="170"/>
      <c r="AC33" s="170"/>
      <c r="AD33" s="170" t="s">
        <v>746</v>
      </c>
      <c r="AE33" s="170"/>
      <c r="AF33" s="170"/>
      <c r="AG33" s="170"/>
      <c r="AH33" s="170"/>
      <c r="AI33" s="170"/>
      <c r="AJ33" s="170"/>
      <c r="AK33" s="170"/>
      <c r="AL33" s="171"/>
      <c r="AO33" s="256"/>
      <c r="AP33" s="258">
        <v>309960</v>
      </c>
      <c r="AQ33" s="250"/>
      <c r="AR33" s="250"/>
      <c r="AS33" s="258">
        <v>14008877</v>
      </c>
      <c r="AT33" s="250"/>
      <c r="AU33" s="251"/>
      <c r="AV33" s="250">
        <v>23955528</v>
      </c>
      <c r="AW33" s="250"/>
      <c r="AX33" s="251"/>
    </row>
    <row r="34" spans="2:50" ht="19.5" customHeight="1" x14ac:dyDescent="0.25">
      <c r="B34" s="169"/>
      <c r="C34" s="170"/>
      <c r="D34" s="170"/>
      <c r="E34" s="170"/>
      <c r="F34" s="170"/>
      <c r="G34" s="170"/>
      <c r="H34" s="170"/>
      <c r="I34" s="170"/>
      <c r="J34" s="170" t="s">
        <v>713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 t="s">
        <v>743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 t="s">
        <v>747</v>
      </c>
      <c r="AE34" s="170"/>
      <c r="AF34" s="170"/>
      <c r="AG34" s="170"/>
      <c r="AH34" s="170"/>
      <c r="AI34" s="170"/>
      <c r="AJ34" s="170"/>
      <c r="AK34" s="170"/>
      <c r="AL34" s="171"/>
      <c r="AO34" s="256"/>
      <c r="AP34" s="258">
        <v>67284</v>
      </c>
      <c r="AQ34" s="250"/>
      <c r="AR34" s="250"/>
      <c r="AS34" s="258">
        <v>14931008</v>
      </c>
      <c r="AT34" s="250"/>
      <c r="AU34" s="251"/>
      <c r="AV34" s="250">
        <v>31265434</v>
      </c>
      <c r="AW34" s="250"/>
      <c r="AX34" s="251"/>
    </row>
    <row r="35" spans="2:50" ht="19.5" customHeight="1" x14ac:dyDescent="0.25"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 t="s">
        <v>744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 t="s">
        <v>748</v>
      </c>
      <c r="AE35" s="170"/>
      <c r="AF35" s="170"/>
      <c r="AG35" s="170"/>
      <c r="AH35" s="170"/>
      <c r="AI35" s="170"/>
      <c r="AJ35" s="170"/>
      <c r="AK35" s="170"/>
      <c r="AL35" s="171"/>
      <c r="AO35" s="256"/>
      <c r="AP35" s="258">
        <v>345269</v>
      </c>
      <c r="AQ35" s="250"/>
      <c r="AR35" s="250"/>
      <c r="AS35" s="258">
        <v>14002602</v>
      </c>
      <c r="AT35" s="250"/>
      <c r="AU35" s="251"/>
      <c r="AV35" s="250">
        <v>21078833</v>
      </c>
      <c r="AW35" s="250"/>
      <c r="AX35" s="251"/>
    </row>
    <row r="36" spans="2:50" ht="19.5" customHeight="1" x14ac:dyDescent="0.25">
      <c r="B36" s="169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1"/>
      <c r="AO36" s="256"/>
      <c r="AP36" s="258">
        <v>180178</v>
      </c>
      <c r="AQ36" s="250"/>
      <c r="AR36" s="250"/>
      <c r="AS36" s="258">
        <v>15054269</v>
      </c>
      <c r="AT36" s="250"/>
      <c r="AU36" s="251"/>
      <c r="AV36" s="250">
        <v>24054478</v>
      </c>
      <c r="AW36" s="250"/>
      <c r="AX36" s="251"/>
    </row>
    <row r="37" spans="2:50" ht="19.5" customHeight="1" x14ac:dyDescent="0.25">
      <c r="B37" s="160" t="s">
        <v>697</v>
      </c>
      <c r="C37" s="161"/>
      <c r="D37" s="161"/>
      <c r="E37" s="161"/>
      <c r="F37" s="161"/>
      <c r="G37" s="161"/>
      <c r="H37" s="161"/>
      <c r="I37" s="161"/>
      <c r="J37" s="161" t="s">
        <v>707</v>
      </c>
      <c r="K37" s="161"/>
      <c r="L37" s="161"/>
      <c r="M37" s="161"/>
      <c r="N37" s="161"/>
      <c r="O37" s="161"/>
      <c r="P37" s="161"/>
      <c r="Q37" s="161"/>
      <c r="R37" s="161"/>
      <c r="S37" s="161"/>
      <c r="T37" s="161" t="s">
        <v>749</v>
      </c>
      <c r="U37" s="161"/>
      <c r="V37" s="161"/>
      <c r="W37" s="161"/>
      <c r="X37" s="161"/>
      <c r="Y37" s="161"/>
      <c r="Z37" s="161"/>
      <c r="AA37" s="161"/>
      <c r="AB37" s="161"/>
      <c r="AC37" s="161"/>
      <c r="AD37" s="161" t="s">
        <v>753</v>
      </c>
      <c r="AE37" s="161"/>
      <c r="AF37" s="161"/>
      <c r="AG37" s="161"/>
      <c r="AH37" s="161"/>
      <c r="AI37" s="161"/>
      <c r="AJ37" s="161"/>
      <c r="AK37" s="161"/>
      <c r="AL37" s="162"/>
      <c r="AO37" s="256"/>
      <c r="AP37" s="258">
        <v>6578</v>
      </c>
      <c r="AQ37" s="250"/>
      <c r="AR37" s="250"/>
      <c r="AS37" s="258">
        <v>16111011</v>
      </c>
      <c r="AT37" s="250"/>
      <c r="AU37" s="251"/>
      <c r="AV37" s="250">
        <v>27126081</v>
      </c>
      <c r="AW37" s="250"/>
      <c r="AX37" s="251"/>
    </row>
    <row r="38" spans="2:50" ht="19.5" customHeight="1" thickBot="1" x14ac:dyDescent="0.3">
      <c r="B38" s="160" t="s">
        <v>698</v>
      </c>
      <c r="C38" s="161"/>
      <c r="D38" s="161"/>
      <c r="E38" s="161"/>
      <c r="F38" s="161"/>
      <c r="G38" s="161"/>
      <c r="H38" s="161"/>
      <c r="I38" s="161"/>
      <c r="J38" s="161" t="s">
        <v>714</v>
      </c>
      <c r="K38" s="161"/>
      <c r="L38" s="161"/>
      <c r="M38" s="161"/>
      <c r="N38" s="161"/>
      <c r="O38" s="161"/>
      <c r="P38" s="161"/>
      <c r="Q38" s="161"/>
      <c r="R38" s="161"/>
      <c r="S38" s="161"/>
      <c r="T38" s="161" t="s">
        <v>750</v>
      </c>
      <c r="U38" s="161"/>
      <c r="V38" s="161"/>
      <c r="W38" s="161"/>
      <c r="X38" s="161"/>
      <c r="Y38" s="161"/>
      <c r="Z38" s="161"/>
      <c r="AA38" s="161"/>
      <c r="AB38" s="161"/>
      <c r="AC38" s="161"/>
      <c r="AD38" s="161" t="s">
        <v>754</v>
      </c>
      <c r="AE38" s="161"/>
      <c r="AF38" s="161"/>
      <c r="AG38" s="161"/>
      <c r="AH38" s="161"/>
      <c r="AI38" s="161"/>
      <c r="AJ38" s="161"/>
      <c r="AK38" s="161"/>
      <c r="AL38" s="162"/>
      <c r="AO38" s="257"/>
      <c r="AP38" s="252">
        <v>53983</v>
      </c>
      <c r="AQ38" s="253"/>
      <c r="AR38" s="253"/>
      <c r="AS38" s="252">
        <v>3669545</v>
      </c>
      <c r="AT38" s="253"/>
      <c r="AU38" s="254"/>
      <c r="AV38" s="253">
        <v>7959715</v>
      </c>
      <c r="AW38" s="253"/>
      <c r="AX38" s="254"/>
    </row>
    <row r="39" spans="2:50" ht="19.5" customHeight="1" x14ac:dyDescent="0.25">
      <c r="B39" s="160"/>
      <c r="C39" s="161"/>
      <c r="D39" s="161"/>
      <c r="E39" s="161"/>
      <c r="F39" s="161"/>
      <c r="G39" s="161"/>
      <c r="H39" s="161"/>
      <c r="I39" s="161"/>
      <c r="J39" s="161" t="s">
        <v>715</v>
      </c>
      <c r="K39" s="161"/>
      <c r="L39" s="161"/>
      <c r="M39" s="161"/>
      <c r="N39" s="161"/>
      <c r="O39" s="161"/>
      <c r="P39" s="161"/>
      <c r="Q39" s="161"/>
      <c r="R39" s="161"/>
      <c r="S39" s="161"/>
      <c r="T39" s="161" t="s">
        <v>751</v>
      </c>
      <c r="U39" s="161"/>
      <c r="V39" s="161"/>
      <c r="W39" s="161"/>
      <c r="X39" s="161"/>
      <c r="Y39" s="161"/>
      <c r="Z39" s="161"/>
      <c r="AA39" s="161"/>
      <c r="AB39" s="161"/>
      <c r="AC39" s="161"/>
      <c r="AD39" s="161" t="s">
        <v>755</v>
      </c>
      <c r="AE39" s="161"/>
      <c r="AF39" s="161"/>
      <c r="AG39" s="161"/>
      <c r="AH39" s="161"/>
      <c r="AI39" s="161"/>
      <c r="AJ39" s="161"/>
      <c r="AK39" s="161"/>
      <c r="AL39" s="162"/>
      <c r="AO39" s="255" t="s">
        <v>794</v>
      </c>
      <c r="AP39" s="258">
        <f>AP23-AP31</f>
        <v>2253990</v>
      </c>
      <c r="AQ39" s="250"/>
      <c r="AR39" s="250"/>
      <c r="AS39" s="258">
        <f>AS23-AS31</f>
        <v>4128887</v>
      </c>
      <c r="AT39" s="250"/>
      <c r="AU39" s="251"/>
      <c r="AV39" s="250">
        <f>AV23-AV31</f>
        <v>4953168</v>
      </c>
      <c r="AW39" s="250"/>
      <c r="AX39" s="251"/>
    </row>
    <row r="40" spans="2:50" ht="19.5" customHeight="1" x14ac:dyDescent="0.25">
      <c r="B40" s="160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 t="s">
        <v>752</v>
      </c>
      <c r="U40" s="161"/>
      <c r="V40" s="161"/>
      <c r="W40" s="161"/>
      <c r="X40" s="161"/>
      <c r="Y40" s="161"/>
      <c r="Z40" s="161"/>
      <c r="AA40" s="161"/>
      <c r="AB40" s="161"/>
      <c r="AC40" s="161"/>
      <c r="AD40" s="161" t="s">
        <v>756</v>
      </c>
      <c r="AE40" s="161"/>
      <c r="AF40" s="161"/>
      <c r="AG40" s="161"/>
      <c r="AH40" s="161"/>
      <c r="AI40" s="161"/>
      <c r="AJ40" s="161"/>
      <c r="AK40" s="161"/>
      <c r="AL40" s="162"/>
      <c r="AO40" s="256"/>
      <c r="AP40" s="258">
        <f t="shared" ref="AP40:AP46" si="1">AP24-AP32</f>
        <v>2169272</v>
      </c>
      <c r="AQ40" s="250"/>
      <c r="AR40" s="250"/>
      <c r="AS40" s="258">
        <f t="shared" ref="AS40:AS46" si="2">AS24-AS32</f>
        <v>3072953</v>
      </c>
      <c r="AT40" s="250"/>
      <c r="AU40" s="251"/>
      <c r="AV40" s="250">
        <f t="shared" ref="AV40:AV46" si="3">AV24-AV32</f>
        <v>1565395</v>
      </c>
      <c r="AW40" s="250"/>
      <c r="AX40" s="251"/>
    </row>
    <row r="41" spans="2:50" ht="19.5" customHeight="1" x14ac:dyDescent="0.25"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2"/>
      <c r="AO41" s="256"/>
      <c r="AP41" s="258">
        <f t="shared" si="1"/>
        <v>2150040</v>
      </c>
      <c r="AQ41" s="250"/>
      <c r="AR41" s="250"/>
      <c r="AS41" s="258">
        <f t="shared" si="2"/>
        <v>3191443</v>
      </c>
      <c r="AT41" s="250"/>
      <c r="AU41" s="251"/>
      <c r="AV41" s="250">
        <f t="shared" si="3"/>
        <v>1576016</v>
      </c>
      <c r="AW41" s="250"/>
      <c r="AX41" s="251"/>
    </row>
    <row r="42" spans="2:50" ht="19.5" customHeight="1" x14ac:dyDescent="0.25">
      <c r="B42" s="169" t="s">
        <v>699</v>
      </c>
      <c r="C42" s="170"/>
      <c r="D42" s="170"/>
      <c r="E42" s="170"/>
      <c r="F42" s="170"/>
      <c r="G42" s="170"/>
      <c r="H42" s="170"/>
      <c r="I42" s="170"/>
      <c r="J42" s="170" t="s">
        <v>707</v>
      </c>
      <c r="K42" s="170"/>
      <c r="L42" s="170"/>
      <c r="M42" s="170"/>
      <c r="N42" s="170"/>
      <c r="O42" s="170"/>
      <c r="P42" s="170"/>
      <c r="Q42" s="170"/>
      <c r="R42" s="170"/>
      <c r="S42" s="170"/>
      <c r="T42" s="170" t="s">
        <v>757</v>
      </c>
      <c r="U42" s="170"/>
      <c r="V42" s="170"/>
      <c r="W42" s="170"/>
      <c r="X42" s="170"/>
      <c r="Y42" s="170"/>
      <c r="Z42" s="170"/>
      <c r="AA42" s="170"/>
      <c r="AB42" s="170"/>
      <c r="AC42" s="170"/>
      <c r="AD42" s="170" t="s">
        <v>761</v>
      </c>
      <c r="AE42" s="170"/>
      <c r="AF42" s="170"/>
      <c r="AG42" s="170"/>
      <c r="AH42" s="170"/>
      <c r="AI42" s="170"/>
      <c r="AJ42" s="170"/>
      <c r="AK42" s="170"/>
      <c r="AL42" s="171"/>
      <c r="AO42" s="256"/>
      <c r="AP42" s="258">
        <f t="shared" si="1"/>
        <v>2392716</v>
      </c>
      <c r="AQ42" s="250"/>
      <c r="AR42" s="250"/>
      <c r="AS42" s="258">
        <f t="shared" si="2"/>
        <v>4210720</v>
      </c>
      <c r="AT42" s="250"/>
      <c r="AU42" s="251"/>
      <c r="AV42" s="250">
        <f t="shared" si="3"/>
        <v>2420326</v>
      </c>
      <c r="AW42" s="250"/>
      <c r="AX42" s="251"/>
    </row>
    <row r="43" spans="2:50" ht="19.5" customHeight="1" x14ac:dyDescent="0.25">
      <c r="B43" s="169" t="s">
        <v>700</v>
      </c>
      <c r="C43" s="170"/>
      <c r="D43" s="170"/>
      <c r="E43" s="170"/>
      <c r="F43" s="170"/>
      <c r="G43" s="170"/>
      <c r="H43" s="170"/>
      <c r="I43" s="170"/>
      <c r="J43" s="170" t="s">
        <v>716</v>
      </c>
      <c r="K43" s="170"/>
      <c r="L43" s="170"/>
      <c r="M43" s="170"/>
      <c r="N43" s="170"/>
      <c r="O43" s="170"/>
      <c r="P43" s="170"/>
      <c r="Q43" s="170"/>
      <c r="R43" s="170"/>
      <c r="S43" s="170"/>
      <c r="T43" s="170" t="s">
        <v>758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 t="s">
        <v>762</v>
      </c>
      <c r="AE43" s="170"/>
      <c r="AF43" s="170"/>
      <c r="AG43" s="170"/>
      <c r="AH43" s="170"/>
      <c r="AI43" s="170"/>
      <c r="AJ43" s="170"/>
      <c r="AK43" s="170"/>
      <c r="AL43" s="171"/>
      <c r="AO43" s="256"/>
      <c r="AP43" s="258">
        <f t="shared" si="1"/>
        <v>2114731</v>
      </c>
      <c r="AQ43" s="250"/>
      <c r="AR43" s="250"/>
      <c r="AS43" s="258">
        <f t="shared" si="2"/>
        <v>2915246</v>
      </c>
      <c r="AT43" s="250"/>
      <c r="AU43" s="251"/>
      <c r="AV43" s="250">
        <f t="shared" si="3"/>
        <v>2243135</v>
      </c>
      <c r="AW43" s="250"/>
      <c r="AX43" s="251"/>
    </row>
    <row r="44" spans="2:50" ht="19.5" customHeight="1" x14ac:dyDescent="0.25">
      <c r="B44" s="169"/>
      <c r="C44" s="170"/>
      <c r="D44" s="170"/>
      <c r="E44" s="170"/>
      <c r="F44" s="170"/>
      <c r="G44" s="170"/>
      <c r="H44" s="170"/>
      <c r="I44" s="170"/>
      <c r="J44" s="170" t="s">
        <v>717</v>
      </c>
      <c r="K44" s="170"/>
      <c r="L44" s="170"/>
      <c r="M44" s="170"/>
      <c r="N44" s="170"/>
      <c r="O44" s="170"/>
      <c r="P44" s="170"/>
      <c r="Q44" s="170"/>
      <c r="R44" s="170"/>
      <c r="S44" s="170"/>
      <c r="T44" s="170" t="s">
        <v>759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 t="s">
        <v>763</v>
      </c>
      <c r="AE44" s="170"/>
      <c r="AF44" s="170"/>
      <c r="AG44" s="170"/>
      <c r="AH44" s="170"/>
      <c r="AI44" s="170"/>
      <c r="AJ44" s="170"/>
      <c r="AK44" s="170"/>
      <c r="AL44" s="171"/>
      <c r="AO44" s="256"/>
      <c r="AP44" s="258">
        <f t="shared" si="1"/>
        <v>2279822</v>
      </c>
      <c r="AQ44" s="250"/>
      <c r="AR44" s="250"/>
      <c r="AS44" s="258">
        <f t="shared" si="2"/>
        <v>3184307</v>
      </c>
      <c r="AT44" s="250"/>
      <c r="AU44" s="251"/>
      <c r="AV44" s="250">
        <f t="shared" si="3"/>
        <v>1419978</v>
      </c>
      <c r="AW44" s="250"/>
      <c r="AX44" s="251"/>
    </row>
    <row r="45" spans="2:50" ht="19.5" customHeight="1" x14ac:dyDescent="0.25"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 t="s">
        <v>760</v>
      </c>
      <c r="U45" s="170"/>
      <c r="V45" s="170"/>
      <c r="W45" s="170"/>
      <c r="X45" s="170"/>
      <c r="Y45" s="170"/>
      <c r="Z45" s="170"/>
      <c r="AA45" s="170"/>
      <c r="AB45" s="170"/>
      <c r="AC45" s="170"/>
      <c r="AD45" s="170" t="s">
        <v>764</v>
      </c>
      <c r="AE45" s="170"/>
      <c r="AF45" s="170"/>
      <c r="AG45" s="170"/>
      <c r="AH45" s="170"/>
      <c r="AI45" s="170"/>
      <c r="AJ45" s="170"/>
      <c r="AK45" s="170"/>
      <c r="AL45" s="171"/>
      <c r="AO45" s="256"/>
      <c r="AP45" s="258">
        <f t="shared" si="1"/>
        <v>2453422</v>
      </c>
      <c r="AQ45" s="250"/>
      <c r="AR45" s="250"/>
      <c r="AS45" s="258">
        <f t="shared" si="2"/>
        <v>3516365</v>
      </c>
      <c r="AT45" s="250"/>
      <c r="AU45" s="251"/>
      <c r="AV45" s="250">
        <f t="shared" si="3"/>
        <v>1004839</v>
      </c>
      <c r="AW45" s="250"/>
      <c r="AX45" s="251"/>
    </row>
    <row r="46" spans="2:50" ht="19.5" customHeight="1" thickBot="1" x14ac:dyDescent="0.3">
      <c r="B46" s="169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1"/>
      <c r="AO46" s="257"/>
      <c r="AP46" s="252">
        <f t="shared" si="1"/>
        <v>589553</v>
      </c>
      <c r="AQ46" s="253"/>
      <c r="AR46" s="253"/>
      <c r="AS46" s="252">
        <f t="shared" si="2"/>
        <v>1046879</v>
      </c>
      <c r="AT46" s="253"/>
      <c r="AU46" s="254"/>
      <c r="AV46" s="253">
        <f t="shared" si="3"/>
        <v>415317</v>
      </c>
      <c r="AW46" s="253"/>
      <c r="AX46" s="254"/>
    </row>
    <row r="47" spans="2:50" ht="19.5" customHeight="1" thickBot="1" x14ac:dyDescent="0.3">
      <c r="B47" s="160" t="s">
        <v>701</v>
      </c>
      <c r="C47" s="161"/>
      <c r="D47" s="161"/>
      <c r="E47" s="161"/>
      <c r="F47" s="161"/>
      <c r="G47" s="161"/>
      <c r="H47" s="161"/>
      <c r="I47" s="161"/>
      <c r="J47" s="161" t="s">
        <v>707</v>
      </c>
      <c r="K47" s="161"/>
      <c r="L47" s="161"/>
      <c r="M47" s="161"/>
      <c r="N47" s="161"/>
      <c r="O47" s="161"/>
      <c r="P47" s="161"/>
      <c r="Q47" s="161"/>
      <c r="R47" s="161"/>
      <c r="S47" s="161"/>
      <c r="T47" s="161" t="s">
        <v>765</v>
      </c>
      <c r="U47" s="161"/>
      <c r="V47" s="161"/>
      <c r="W47" s="161"/>
      <c r="X47" s="161"/>
      <c r="Y47" s="161"/>
      <c r="Z47" s="161"/>
      <c r="AA47" s="161"/>
      <c r="AB47" s="161"/>
      <c r="AC47" s="161"/>
      <c r="AD47" s="161" t="s">
        <v>769</v>
      </c>
      <c r="AE47" s="161"/>
      <c r="AF47" s="161"/>
      <c r="AG47" s="161"/>
      <c r="AH47" s="161"/>
      <c r="AI47" s="161"/>
      <c r="AJ47" s="161"/>
      <c r="AK47" s="161"/>
      <c r="AL47" s="162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</row>
    <row r="48" spans="2:50" ht="19.5" customHeight="1" x14ac:dyDescent="0.25">
      <c r="B48" s="160" t="s">
        <v>702</v>
      </c>
      <c r="C48" s="161"/>
      <c r="D48" s="161"/>
      <c r="E48" s="161"/>
      <c r="F48" s="161"/>
      <c r="G48" s="161"/>
      <c r="H48" s="161"/>
      <c r="I48" s="161"/>
      <c r="J48" s="161" t="s">
        <v>718</v>
      </c>
      <c r="K48" s="161"/>
      <c r="L48" s="161"/>
      <c r="M48" s="161"/>
      <c r="N48" s="161"/>
      <c r="O48" s="161"/>
      <c r="P48" s="161"/>
      <c r="Q48" s="161"/>
      <c r="R48" s="161"/>
      <c r="S48" s="161"/>
      <c r="T48" s="161" t="s">
        <v>766</v>
      </c>
      <c r="U48" s="161"/>
      <c r="V48" s="161"/>
      <c r="W48" s="161"/>
      <c r="X48" s="161"/>
      <c r="Y48" s="161"/>
      <c r="Z48" s="161"/>
      <c r="AA48" s="161"/>
      <c r="AB48" s="161"/>
      <c r="AC48" s="161"/>
      <c r="AD48" s="161" t="s">
        <v>770</v>
      </c>
      <c r="AE48" s="161"/>
      <c r="AF48" s="161"/>
      <c r="AG48" s="161"/>
      <c r="AH48" s="161"/>
      <c r="AI48" s="161"/>
      <c r="AJ48" s="161"/>
      <c r="AK48" s="161"/>
      <c r="AL48" s="162"/>
      <c r="AO48" s="181" t="s">
        <v>795</v>
      </c>
      <c r="AP48" s="259">
        <f>SUM(AP23:AR30)</f>
        <v>17863536</v>
      </c>
      <c r="AQ48" s="260"/>
      <c r="AR48" s="260"/>
      <c r="AS48" s="260">
        <f>SUM(AS23:AU30)</f>
        <v>131228368</v>
      </c>
      <c r="AT48" s="260"/>
      <c r="AU48" s="260"/>
      <c r="AV48" s="260">
        <f>SUM(AV23:AX30)</f>
        <v>202134400</v>
      </c>
      <c r="AW48" s="260"/>
      <c r="AX48" s="261"/>
    </row>
    <row r="49" spans="2:50" ht="19.5" customHeight="1" x14ac:dyDescent="0.25">
      <c r="B49" s="160"/>
      <c r="C49" s="161"/>
      <c r="D49" s="161"/>
      <c r="E49" s="161"/>
      <c r="F49" s="161"/>
      <c r="G49" s="161"/>
      <c r="H49" s="161"/>
      <c r="I49" s="161"/>
      <c r="J49" s="161" t="s">
        <v>719</v>
      </c>
      <c r="K49" s="161"/>
      <c r="L49" s="161"/>
      <c r="M49" s="161"/>
      <c r="N49" s="161"/>
      <c r="O49" s="161"/>
      <c r="P49" s="161"/>
      <c r="Q49" s="161"/>
      <c r="R49" s="161"/>
      <c r="S49" s="161"/>
      <c r="T49" s="161" t="s">
        <v>767</v>
      </c>
      <c r="U49" s="161"/>
      <c r="V49" s="161"/>
      <c r="W49" s="161"/>
      <c r="X49" s="161"/>
      <c r="Y49" s="161"/>
      <c r="Z49" s="161"/>
      <c r="AA49" s="161"/>
      <c r="AB49" s="161"/>
      <c r="AC49" s="161"/>
      <c r="AD49" s="161" t="s">
        <v>771</v>
      </c>
      <c r="AE49" s="161"/>
      <c r="AF49" s="161"/>
      <c r="AG49" s="161"/>
      <c r="AH49" s="161"/>
      <c r="AI49" s="161"/>
      <c r="AJ49" s="161"/>
      <c r="AK49" s="161"/>
      <c r="AL49" s="162"/>
      <c r="AO49" s="182" t="s">
        <v>797</v>
      </c>
      <c r="AP49" s="258">
        <f>SUM(AP31:AR38)</f>
        <v>1459990</v>
      </c>
      <c r="AQ49" s="250"/>
      <c r="AR49" s="250"/>
      <c r="AS49" s="250">
        <f>SUM(AS31:AU38)</f>
        <v>105961568</v>
      </c>
      <c r="AT49" s="250"/>
      <c r="AU49" s="250"/>
      <c r="AV49" s="250">
        <f>SUM(AV31:AX38)</f>
        <v>186536226</v>
      </c>
      <c r="AW49" s="250"/>
      <c r="AX49" s="251"/>
    </row>
    <row r="50" spans="2:50" ht="19.5" customHeight="1" thickBot="1" x14ac:dyDescent="0.3"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 t="s">
        <v>768</v>
      </c>
      <c r="U50" s="161"/>
      <c r="V50" s="161"/>
      <c r="W50" s="161"/>
      <c r="X50" s="161"/>
      <c r="Y50" s="161"/>
      <c r="Z50" s="161"/>
      <c r="AA50" s="161"/>
      <c r="AB50" s="161"/>
      <c r="AC50" s="161"/>
      <c r="AD50" s="161" t="s">
        <v>772</v>
      </c>
      <c r="AE50" s="161"/>
      <c r="AF50" s="161"/>
      <c r="AG50" s="161"/>
      <c r="AH50" s="161"/>
      <c r="AI50" s="161"/>
      <c r="AJ50" s="161"/>
      <c r="AK50" s="161"/>
      <c r="AL50" s="162"/>
      <c r="AO50" s="183" t="s">
        <v>796</v>
      </c>
      <c r="AP50" s="252">
        <f>AP48-AP49</f>
        <v>16403546</v>
      </c>
      <c r="AQ50" s="253"/>
      <c r="AR50" s="253"/>
      <c r="AS50" s="253">
        <f t="shared" ref="AS50" si="4">AS48-AS49</f>
        <v>25266800</v>
      </c>
      <c r="AT50" s="253"/>
      <c r="AU50" s="253"/>
      <c r="AV50" s="253">
        <f t="shared" ref="AV50" si="5">AV48-AV49</f>
        <v>15598174</v>
      </c>
      <c r="AW50" s="253"/>
      <c r="AX50" s="254"/>
    </row>
    <row r="51" spans="2:50" ht="19.5" customHeight="1" x14ac:dyDescent="0.25">
      <c r="B51" s="160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2"/>
    </row>
    <row r="52" spans="2:50" ht="19.5" customHeight="1" x14ac:dyDescent="0.25">
      <c r="B52" s="169" t="s">
        <v>703</v>
      </c>
      <c r="C52" s="170"/>
      <c r="D52" s="170"/>
      <c r="E52" s="170"/>
      <c r="F52" s="170"/>
      <c r="G52" s="170"/>
      <c r="H52" s="170"/>
      <c r="I52" s="170"/>
      <c r="J52" s="170" t="s">
        <v>707</v>
      </c>
      <c r="K52" s="170"/>
      <c r="L52" s="170"/>
      <c r="M52" s="170"/>
      <c r="N52" s="170"/>
      <c r="O52" s="170"/>
      <c r="P52" s="170"/>
      <c r="Q52" s="170"/>
      <c r="R52" s="170"/>
      <c r="S52" s="170"/>
      <c r="T52" s="170" t="s">
        <v>773</v>
      </c>
      <c r="U52" s="170"/>
      <c r="V52" s="170"/>
      <c r="W52" s="170"/>
      <c r="X52" s="170"/>
      <c r="Y52" s="170"/>
      <c r="Z52" s="170"/>
      <c r="AA52" s="170"/>
      <c r="AB52" s="170"/>
      <c r="AC52" s="170"/>
      <c r="AD52" s="170" t="s">
        <v>777</v>
      </c>
      <c r="AE52" s="170"/>
      <c r="AF52" s="170"/>
      <c r="AG52" s="170"/>
      <c r="AH52" s="170"/>
      <c r="AI52" s="170"/>
      <c r="AJ52" s="170"/>
      <c r="AK52" s="170"/>
      <c r="AL52" s="171"/>
    </row>
    <row r="53" spans="2:50" ht="19.5" customHeight="1" x14ac:dyDescent="0.25">
      <c r="B53" s="169" t="s">
        <v>704</v>
      </c>
      <c r="C53" s="170"/>
      <c r="D53" s="170"/>
      <c r="E53" s="170"/>
      <c r="F53" s="170"/>
      <c r="G53" s="170"/>
      <c r="H53" s="170"/>
      <c r="I53" s="170"/>
      <c r="J53" s="170" t="s">
        <v>720</v>
      </c>
      <c r="K53" s="170"/>
      <c r="L53" s="170"/>
      <c r="M53" s="170"/>
      <c r="N53" s="170"/>
      <c r="O53" s="170"/>
      <c r="P53" s="170"/>
      <c r="Q53" s="170"/>
      <c r="R53" s="170"/>
      <c r="S53" s="170"/>
      <c r="T53" s="170" t="s">
        <v>774</v>
      </c>
      <c r="U53" s="170"/>
      <c r="V53" s="170"/>
      <c r="W53" s="170"/>
      <c r="X53" s="170"/>
      <c r="Y53" s="170"/>
      <c r="Z53" s="170"/>
      <c r="AA53" s="170"/>
      <c r="AB53" s="170"/>
      <c r="AC53" s="170"/>
      <c r="AD53" s="170" t="s">
        <v>778</v>
      </c>
      <c r="AE53" s="170"/>
      <c r="AF53" s="170"/>
      <c r="AG53" s="170"/>
      <c r="AH53" s="170"/>
      <c r="AI53" s="170"/>
      <c r="AJ53" s="170"/>
      <c r="AK53" s="170"/>
      <c r="AL53" s="171"/>
    </row>
    <row r="54" spans="2:50" ht="19.5" customHeight="1" x14ac:dyDescent="0.25">
      <c r="B54" s="169"/>
      <c r="C54" s="170"/>
      <c r="D54" s="170"/>
      <c r="E54" s="170"/>
      <c r="F54" s="170"/>
      <c r="G54" s="170"/>
      <c r="H54" s="170"/>
      <c r="I54" s="170"/>
      <c r="J54" s="170" t="s">
        <v>721</v>
      </c>
      <c r="K54" s="170"/>
      <c r="L54" s="170"/>
      <c r="M54" s="170"/>
      <c r="N54" s="170"/>
      <c r="O54" s="170"/>
      <c r="P54" s="170"/>
      <c r="Q54" s="170"/>
      <c r="R54" s="170"/>
      <c r="S54" s="170"/>
      <c r="T54" s="170" t="s">
        <v>775</v>
      </c>
      <c r="U54" s="170"/>
      <c r="V54" s="170"/>
      <c r="W54" s="170"/>
      <c r="X54" s="170"/>
      <c r="Y54" s="170"/>
      <c r="Z54" s="170"/>
      <c r="AA54" s="170"/>
      <c r="AB54" s="170"/>
      <c r="AC54" s="170"/>
      <c r="AD54" s="170" t="s">
        <v>779</v>
      </c>
      <c r="AE54" s="170"/>
      <c r="AF54" s="170"/>
      <c r="AG54" s="170"/>
      <c r="AH54" s="170"/>
      <c r="AI54" s="170"/>
      <c r="AJ54" s="170"/>
      <c r="AK54" s="170"/>
      <c r="AL54" s="171"/>
    </row>
    <row r="55" spans="2:50" ht="19.5" customHeight="1" x14ac:dyDescent="0.25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 t="s">
        <v>776</v>
      </c>
      <c r="U55" s="170"/>
      <c r="V55" s="170"/>
      <c r="W55" s="170"/>
      <c r="X55" s="170"/>
      <c r="Y55" s="170"/>
      <c r="Z55" s="170"/>
      <c r="AA55" s="170"/>
      <c r="AB55" s="170"/>
      <c r="AC55" s="170"/>
      <c r="AD55" s="170" t="s">
        <v>780</v>
      </c>
      <c r="AE55" s="170"/>
      <c r="AF55" s="170"/>
      <c r="AG55" s="170"/>
      <c r="AH55" s="170"/>
      <c r="AI55" s="170"/>
      <c r="AJ55" s="170"/>
      <c r="AK55" s="170"/>
      <c r="AL55" s="171"/>
    </row>
    <row r="56" spans="2:50" ht="19.5" customHeight="1" x14ac:dyDescent="0.25"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1"/>
    </row>
    <row r="57" spans="2:50" ht="19.5" customHeight="1" x14ac:dyDescent="0.25">
      <c r="B57" s="160" t="s">
        <v>705</v>
      </c>
      <c r="C57" s="161"/>
      <c r="D57" s="161"/>
      <c r="E57" s="161"/>
      <c r="F57" s="161"/>
      <c r="G57" s="161"/>
      <c r="H57" s="161"/>
      <c r="I57" s="161"/>
      <c r="J57" s="161" t="s">
        <v>722</v>
      </c>
      <c r="K57" s="161"/>
      <c r="L57" s="161"/>
      <c r="M57" s="161"/>
      <c r="N57" s="161"/>
      <c r="O57" s="161"/>
      <c r="P57" s="161"/>
      <c r="Q57" s="161"/>
      <c r="R57" s="161"/>
      <c r="S57" s="161"/>
      <c r="T57" s="161" t="s">
        <v>781</v>
      </c>
      <c r="U57" s="161"/>
      <c r="V57" s="161"/>
      <c r="W57" s="161"/>
      <c r="X57" s="161"/>
      <c r="Y57" s="161"/>
      <c r="Z57" s="161"/>
      <c r="AA57" s="161"/>
      <c r="AB57" s="161"/>
      <c r="AC57" s="161"/>
      <c r="AD57" s="161" t="s">
        <v>785</v>
      </c>
      <c r="AE57" s="161"/>
      <c r="AF57" s="161"/>
      <c r="AG57" s="161"/>
      <c r="AH57" s="161"/>
      <c r="AI57" s="161"/>
      <c r="AJ57" s="161"/>
      <c r="AK57" s="161"/>
      <c r="AL57" s="162"/>
    </row>
    <row r="58" spans="2:50" ht="19.5" customHeight="1" x14ac:dyDescent="0.25">
      <c r="B58" s="160" t="s">
        <v>706</v>
      </c>
      <c r="C58" s="161"/>
      <c r="D58" s="161"/>
      <c r="E58" s="161"/>
      <c r="F58" s="161"/>
      <c r="G58" s="161"/>
      <c r="H58" s="161"/>
      <c r="I58" s="161"/>
      <c r="J58" s="161" t="s">
        <v>723</v>
      </c>
      <c r="K58" s="161"/>
      <c r="L58" s="161"/>
      <c r="M58" s="161"/>
      <c r="N58" s="161"/>
      <c r="O58" s="161"/>
      <c r="P58" s="161"/>
      <c r="Q58" s="161"/>
      <c r="R58" s="161"/>
      <c r="S58" s="161"/>
      <c r="T58" s="161" t="s">
        <v>782</v>
      </c>
      <c r="U58" s="161"/>
      <c r="V58" s="161"/>
      <c r="W58" s="161"/>
      <c r="X58" s="161"/>
      <c r="Y58" s="161"/>
      <c r="Z58" s="161"/>
      <c r="AA58" s="161"/>
      <c r="AB58" s="161"/>
      <c r="AC58" s="161"/>
      <c r="AD58" s="161" t="s">
        <v>786</v>
      </c>
      <c r="AE58" s="161"/>
      <c r="AF58" s="161"/>
      <c r="AG58" s="161"/>
      <c r="AH58" s="161"/>
      <c r="AI58" s="161"/>
      <c r="AJ58" s="161"/>
      <c r="AK58" s="161"/>
      <c r="AL58" s="162"/>
    </row>
    <row r="59" spans="2:50" ht="19.5" customHeight="1" x14ac:dyDescent="0.25">
      <c r="B59" s="160"/>
      <c r="C59" s="161"/>
      <c r="D59" s="161"/>
      <c r="E59" s="161"/>
      <c r="F59" s="161"/>
      <c r="G59" s="161"/>
      <c r="H59" s="161"/>
      <c r="I59" s="161"/>
      <c r="J59" s="161" t="s">
        <v>724</v>
      </c>
      <c r="K59" s="161"/>
      <c r="L59" s="161"/>
      <c r="M59" s="161"/>
      <c r="N59" s="161"/>
      <c r="O59" s="161"/>
      <c r="P59" s="161"/>
      <c r="Q59" s="161"/>
      <c r="R59" s="161"/>
      <c r="S59" s="161"/>
      <c r="T59" s="161" t="s">
        <v>783</v>
      </c>
      <c r="U59" s="161"/>
      <c r="V59" s="161"/>
      <c r="W59" s="161"/>
      <c r="X59" s="161"/>
      <c r="Y59" s="161"/>
      <c r="Z59" s="161"/>
      <c r="AA59" s="161"/>
      <c r="AB59" s="161"/>
      <c r="AC59" s="161"/>
      <c r="AD59" s="161" t="s">
        <v>787</v>
      </c>
      <c r="AE59" s="161"/>
      <c r="AF59" s="161"/>
      <c r="AG59" s="161"/>
      <c r="AH59" s="161"/>
      <c r="AI59" s="161"/>
      <c r="AJ59" s="161"/>
      <c r="AK59" s="161"/>
      <c r="AL59" s="162"/>
    </row>
    <row r="60" spans="2:50" ht="19.5" customHeight="1" x14ac:dyDescent="0.25">
      <c r="B60" s="16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 t="s">
        <v>784</v>
      </c>
      <c r="U60" s="161"/>
      <c r="V60" s="161"/>
      <c r="W60" s="161"/>
      <c r="X60" s="161"/>
      <c r="Y60" s="161"/>
      <c r="Z60" s="161"/>
      <c r="AA60" s="161"/>
      <c r="AB60" s="161"/>
      <c r="AC60" s="161"/>
      <c r="AD60" s="161" t="s">
        <v>788</v>
      </c>
      <c r="AE60" s="161"/>
      <c r="AF60" s="161"/>
      <c r="AG60" s="161"/>
      <c r="AH60" s="161"/>
      <c r="AI60" s="161"/>
      <c r="AJ60" s="161"/>
      <c r="AK60" s="161"/>
      <c r="AL60" s="162"/>
    </row>
    <row r="61" spans="2:50" ht="19.5" customHeight="1" thickBot="1" x14ac:dyDescent="0.3">
      <c r="B61" s="163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5"/>
    </row>
    <row r="62" spans="2:50" ht="19.5" customHeight="1" thickBot="1" x14ac:dyDescent="0.3"/>
    <row r="63" spans="2:50" ht="19.5" customHeight="1" thickBot="1" x14ac:dyDescent="0.3">
      <c r="B63" s="166" t="s">
        <v>691</v>
      </c>
      <c r="C63" s="167"/>
      <c r="D63" s="167"/>
      <c r="E63" s="167"/>
      <c r="F63" s="167"/>
      <c r="G63" s="167"/>
      <c r="H63" s="167"/>
      <c r="I63" s="167"/>
      <c r="J63" s="167" t="s">
        <v>858</v>
      </c>
      <c r="K63" s="167"/>
      <c r="L63" s="167"/>
      <c r="M63" s="167"/>
      <c r="N63" s="167"/>
      <c r="O63" s="167"/>
      <c r="P63" s="167"/>
      <c r="Q63" s="167"/>
      <c r="R63" s="167"/>
      <c r="S63" s="167"/>
      <c r="T63" s="167" t="s">
        <v>798</v>
      </c>
      <c r="U63" s="167"/>
      <c r="V63" s="167"/>
      <c r="W63" s="167"/>
      <c r="X63" s="167"/>
      <c r="Y63" s="167"/>
      <c r="Z63" s="167"/>
      <c r="AA63" s="167"/>
      <c r="AB63" s="167"/>
      <c r="AC63" s="167" t="s">
        <v>798</v>
      </c>
      <c r="AD63" s="167"/>
      <c r="AE63" s="167"/>
      <c r="AF63" s="167"/>
      <c r="AG63" s="167"/>
      <c r="AH63" s="167"/>
      <c r="AI63" s="167"/>
      <c r="AJ63" s="167"/>
      <c r="AK63" s="167"/>
      <c r="AL63" s="168"/>
      <c r="AO63" s="119"/>
      <c r="AP63" s="259" t="s">
        <v>789</v>
      </c>
      <c r="AQ63" s="260"/>
      <c r="AR63" s="261"/>
      <c r="AS63" s="259" t="s">
        <v>790</v>
      </c>
      <c r="AT63" s="260"/>
      <c r="AU63" s="261"/>
      <c r="AV63" s="259" t="s">
        <v>791</v>
      </c>
      <c r="AW63" s="260"/>
      <c r="AX63" s="261"/>
    </row>
    <row r="64" spans="2:50" ht="19.5" customHeight="1" x14ac:dyDescent="0.25">
      <c r="B64" s="169" t="s">
        <v>692</v>
      </c>
      <c r="C64" s="170"/>
      <c r="D64" s="170"/>
      <c r="E64" s="170"/>
      <c r="F64" s="170"/>
      <c r="G64" s="170"/>
      <c r="H64" s="170"/>
      <c r="I64" s="170"/>
      <c r="J64" s="170" t="s">
        <v>859</v>
      </c>
      <c r="K64" s="170"/>
      <c r="L64" s="170"/>
      <c r="M64" s="170"/>
      <c r="N64" s="170"/>
      <c r="O64" s="170"/>
      <c r="P64" s="170"/>
      <c r="Q64" s="170"/>
      <c r="R64" s="170"/>
      <c r="S64" s="170"/>
      <c r="T64" s="170" t="s">
        <v>799</v>
      </c>
      <c r="U64" s="170"/>
      <c r="V64" s="170"/>
      <c r="W64" s="170"/>
      <c r="X64" s="170"/>
      <c r="Y64" s="170"/>
      <c r="Z64" s="170"/>
      <c r="AA64" s="170"/>
      <c r="AB64" s="170"/>
      <c r="AC64" s="170" t="s">
        <v>799</v>
      </c>
      <c r="AD64" s="170"/>
      <c r="AE64" s="170"/>
      <c r="AF64" s="170"/>
      <c r="AG64" s="170"/>
      <c r="AH64" s="170"/>
      <c r="AI64" s="170"/>
      <c r="AJ64" s="170"/>
      <c r="AK64" s="170"/>
      <c r="AL64" s="171"/>
      <c r="AO64" s="255" t="s">
        <v>793</v>
      </c>
      <c r="AP64" s="259">
        <v>688416</v>
      </c>
      <c r="AQ64" s="260"/>
      <c r="AR64" s="260"/>
      <c r="AS64" s="259">
        <v>5123256</v>
      </c>
      <c r="AT64" s="260"/>
      <c r="AU64" s="261"/>
      <c r="AV64" s="260">
        <v>5124256</v>
      </c>
      <c r="AW64" s="260"/>
      <c r="AX64" s="261"/>
    </row>
    <row r="65" spans="2:50" ht="19.5" customHeight="1" x14ac:dyDescent="0.25">
      <c r="B65" s="169"/>
      <c r="C65" s="170"/>
      <c r="D65" s="170"/>
      <c r="E65" s="170"/>
      <c r="F65" s="170"/>
      <c r="G65" s="170"/>
      <c r="H65" s="170"/>
      <c r="I65" s="170"/>
      <c r="J65" s="170" t="s">
        <v>860</v>
      </c>
      <c r="K65" s="170"/>
      <c r="L65" s="170"/>
      <c r="M65" s="170"/>
      <c r="N65" s="170"/>
      <c r="O65" s="170"/>
      <c r="P65" s="170"/>
      <c r="Q65" s="170"/>
      <c r="R65" s="170"/>
      <c r="S65" s="170"/>
      <c r="T65" s="170" t="s">
        <v>800</v>
      </c>
      <c r="U65" s="170"/>
      <c r="V65" s="170"/>
      <c r="W65" s="170"/>
      <c r="X65" s="170"/>
      <c r="Y65" s="170"/>
      <c r="Z65" s="170"/>
      <c r="AA65" s="170"/>
      <c r="AB65" s="170"/>
      <c r="AC65" s="170" t="s">
        <v>800</v>
      </c>
      <c r="AD65" s="170"/>
      <c r="AE65" s="170"/>
      <c r="AF65" s="170"/>
      <c r="AG65" s="170"/>
      <c r="AH65" s="170"/>
      <c r="AI65" s="170"/>
      <c r="AJ65" s="170"/>
      <c r="AK65" s="170"/>
      <c r="AL65" s="171"/>
      <c r="AO65" s="256"/>
      <c r="AP65" s="258">
        <v>552964</v>
      </c>
      <c r="AQ65" s="250"/>
      <c r="AR65" s="250"/>
      <c r="AS65" s="258">
        <v>4260648</v>
      </c>
      <c r="AT65" s="250"/>
      <c r="AU65" s="251"/>
      <c r="AV65" s="250">
        <v>12129704</v>
      </c>
      <c r="AW65" s="250"/>
      <c r="AX65" s="251"/>
    </row>
    <row r="66" spans="2:50" ht="19.5" customHeight="1" x14ac:dyDescent="0.25"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 t="s">
        <v>801</v>
      </c>
      <c r="U66" s="170"/>
      <c r="V66" s="170"/>
      <c r="W66" s="170"/>
      <c r="X66" s="170"/>
      <c r="Y66" s="170"/>
      <c r="Z66" s="170"/>
      <c r="AA66" s="170"/>
      <c r="AB66" s="170"/>
      <c r="AC66" s="170" t="s">
        <v>801</v>
      </c>
      <c r="AD66" s="170"/>
      <c r="AE66" s="170"/>
      <c r="AF66" s="170"/>
      <c r="AG66" s="170"/>
      <c r="AH66" s="170"/>
      <c r="AI66" s="170"/>
      <c r="AJ66" s="170"/>
      <c r="AK66" s="170"/>
      <c r="AL66" s="171"/>
      <c r="AO66" s="256"/>
      <c r="AP66" s="258">
        <v>550560</v>
      </c>
      <c r="AQ66" s="250"/>
      <c r="AR66" s="250"/>
      <c r="AS66" s="258">
        <v>4359176</v>
      </c>
      <c r="AT66" s="250"/>
      <c r="AU66" s="251"/>
      <c r="AV66" s="250">
        <v>12603704</v>
      </c>
      <c r="AW66" s="250"/>
      <c r="AX66" s="251"/>
    </row>
    <row r="67" spans="2:50" ht="19.5" customHeight="1" x14ac:dyDescent="0.25">
      <c r="B67" s="169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1"/>
      <c r="AO67" s="256"/>
      <c r="AP67" s="258">
        <v>810274</v>
      </c>
      <c r="AQ67" s="250"/>
      <c r="AR67" s="250"/>
      <c r="AS67" s="258">
        <v>6451280</v>
      </c>
      <c r="AT67" s="250"/>
      <c r="AU67" s="251"/>
      <c r="AV67" s="250">
        <v>18208920</v>
      </c>
      <c r="AW67" s="250"/>
      <c r="AX67" s="251"/>
    </row>
    <row r="68" spans="2:50" ht="19.5" customHeight="1" x14ac:dyDescent="0.25">
      <c r="B68" s="160" t="s">
        <v>693</v>
      </c>
      <c r="C68" s="161"/>
      <c r="D68" s="161"/>
      <c r="E68" s="161"/>
      <c r="F68" s="161"/>
      <c r="G68" s="161"/>
      <c r="H68" s="161"/>
      <c r="I68" s="161"/>
      <c r="J68" s="161" t="s">
        <v>861</v>
      </c>
      <c r="K68" s="161"/>
      <c r="L68" s="161"/>
      <c r="M68" s="161"/>
      <c r="N68" s="161"/>
      <c r="O68" s="161"/>
      <c r="P68" s="161"/>
      <c r="Q68" s="161"/>
      <c r="R68" s="161"/>
      <c r="S68" s="161"/>
      <c r="T68" s="161" t="s">
        <v>802</v>
      </c>
      <c r="U68" s="161"/>
      <c r="V68" s="161"/>
      <c r="W68" s="161"/>
      <c r="X68" s="161"/>
      <c r="Y68" s="161"/>
      <c r="Z68" s="161"/>
      <c r="AA68" s="161"/>
      <c r="AB68" s="161"/>
      <c r="AC68" s="161" t="s">
        <v>806</v>
      </c>
      <c r="AD68" s="161"/>
      <c r="AE68" s="161"/>
      <c r="AF68" s="161"/>
      <c r="AG68" s="161"/>
      <c r="AH68" s="161"/>
      <c r="AI68" s="161"/>
      <c r="AJ68" s="161"/>
      <c r="AK68" s="161"/>
      <c r="AL68" s="162"/>
      <c r="AO68" s="256"/>
      <c r="AP68" s="258">
        <v>412100</v>
      </c>
      <c r="AQ68" s="250"/>
      <c r="AR68" s="250"/>
      <c r="AS68" s="258">
        <v>3149192</v>
      </c>
      <c r="AT68" s="250"/>
      <c r="AU68" s="251"/>
      <c r="AV68" s="250">
        <v>8054776</v>
      </c>
      <c r="AW68" s="250"/>
      <c r="AX68" s="251"/>
    </row>
    <row r="69" spans="2:50" ht="19.5" customHeight="1" x14ac:dyDescent="0.25">
      <c r="B69" s="160" t="s">
        <v>694</v>
      </c>
      <c r="C69" s="161"/>
      <c r="D69" s="161"/>
      <c r="E69" s="161"/>
      <c r="F69" s="161"/>
      <c r="G69" s="161"/>
      <c r="H69" s="161"/>
      <c r="I69" s="161"/>
      <c r="J69" s="161" t="s">
        <v>862</v>
      </c>
      <c r="K69" s="161"/>
      <c r="L69" s="161"/>
      <c r="M69" s="161"/>
      <c r="N69" s="161"/>
      <c r="O69" s="161"/>
      <c r="P69" s="161"/>
      <c r="Q69" s="161"/>
      <c r="R69" s="161"/>
      <c r="S69" s="161"/>
      <c r="T69" s="161" t="s">
        <v>803</v>
      </c>
      <c r="U69" s="161"/>
      <c r="V69" s="161"/>
      <c r="W69" s="161"/>
      <c r="X69" s="161"/>
      <c r="Y69" s="161"/>
      <c r="Z69" s="161"/>
      <c r="AA69" s="161"/>
      <c r="AB69" s="161"/>
      <c r="AC69" s="161" t="s">
        <v>807</v>
      </c>
      <c r="AD69" s="161"/>
      <c r="AE69" s="161"/>
      <c r="AF69" s="161"/>
      <c r="AG69" s="161"/>
      <c r="AH69" s="161"/>
      <c r="AI69" s="161"/>
      <c r="AJ69" s="161"/>
      <c r="AK69" s="161"/>
      <c r="AL69" s="162"/>
      <c r="AO69" s="256"/>
      <c r="AP69" s="258">
        <v>443864</v>
      </c>
      <c r="AQ69" s="250"/>
      <c r="AR69" s="250"/>
      <c r="AS69" s="258">
        <v>3457568</v>
      </c>
      <c r="AT69" s="250"/>
      <c r="AU69" s="251"/>
      <c r="AV69" s="250">
        <v>7973104</v>
      </c>
      <c r="AW69" s="250"/>
      <c r="AX69" s="251"/>
    </row>
    <row r="70" spans="2:50" ht="19.5" customHeight="1" x14ac:dyDescent="0.25">
      <c r="B70" s="160"/>
      <c r="C70" s="161"/>
      <c r="D70" s="161"/>
      <c r="E70" s="161"/>
      <c r="F70" s="161"/>
      <c r="G70" s="161"/>
      <c r="H70" s="161"/>
      <c r="I70" s="161"/>
      <c r="J70" s="161" t="s">
        <v>863</v>
      </c>
      <c r="K70" s="161"/>
      <c r="L70" s="161"/>
      <c r="M70" s="161"/>
      <c r="N70" s="161"/>
      <c r="O70" s="161"/>
      <c r="P70" s="161"/>
      <c r="Q70" s="161"/>
      <c r="R70" s="161"/>
      <c r="S70" s="161"/>
      <c r="T70" s="161" t="s">
        <v>804</v>
      </c>
      <c r="U70" s="161"/>
      <c r="V70" s="161"/>
      <c r="W70" s="161"/>
      <c r="X70" s="161"/>
      <c r="Y70" s="161"/>
      <c r="Z70" s="161"/>
      <c r="AA70" s="161"/>
      <c r="AB70" s="161"/>
      <c r="AC70" s="161" t="s">
        <v>808</v>
      </c>
      <c r="AD70" s="161"/>
      <c r="AE70" s="161"/>
      <c r="AF70" s="161"/>
      <c r="AG70" s="161"/>
      <c r="AH70" s="161"/>
      <c r="AI70" s="161"/>
      <c r="AJ70" s="161"/>
      <c r="AK70" s="161"/>
      <c r="AL70" s="162"/>
      <c r="AO70" s="256"/>
      <c r="AP70" s="258">
        <v>533866</v>
      </c>
      <c r="AQ70" s="250"/>
      <c r="AR70" s="250"/>
      <c r="AS70" s="258">
        <v>4168384</v>
      </c>
      <c r="AT70" s="250"/>
      <c r="AU70" s="251"/>
      <c r="AV70" s="250">
        <v>8135840</v>
      </c>
      <c r="AW70" s="250"/>
      <c r="AX70" s="251"/>
    </row>
    <row r="71" spans="2:50" ht="19.5" customHeight="1" thickBot="1" x14ac:dyDescent="0.3">
      <c r="B71" s="160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 t="s">
        <v>805</v>
      </c>
      <c r="U71" s="161"/>
      <c r="V71" s="161"/>
      <c r="W71" s="161"/>
      <c r="X71" s="161"/>
      <c r="Y71" s="161"/>
      <c r="Z71" s="161"/>
      <c r="AA71" s="161"/>
      <c r="AB71" s="161"/>
      <c r="AC71" s="161" t="s">
        <v>809</v>
      </c>
      <c r="AD71" s="161"/>
      <c r="AE71" s="161"/>
      <c r="AF71" s="161"/>
      <c r="AG71" s="161"/>
      <c r="AH71" s="161"/>
      <c r="AI71" s="161"/>
      <c r="AJ71" s="161"/>
      <c r="AK71" s="161"/>
      <c r="AL71" s="162"/>
      <c r="AO71" s="257"/>
      <c r="AP71" s="258">
        <v>116120</v>
      </c>
      <c r="AQ71" s="250"/>
      <c r="AR71" s="250"/>
      <c r="AS71" s="258">
        <v>893624</v>
      </c>
      <c r="AT71" s="250"/>
      <c r="AU71" s="251"/>
      <c r="AV71" s="250">
        <v>2865504</v>
      </c>
      <c r="AW71" s="250"/>
      <c r="AX71" s="251"/>
    </row>
    <row r="72" spans="2:50" ht="19.5" customHeight="1" x14ac:dyDescent="0.25">
      <c r="B72" s="160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2"/>
      <c r="AO72" s="255" t="s">
        <v>792</v>
      </c>
      <c r="AP72" s="259">
        <v>47884</v>
      </c>
      <c r="AQ72" s="260"/>
      <c r="AR72" s="260"/>
      <c r="AS72" s="259">
        <v>3151202</v>
      </c>
      <c r="AT72" s="260"/>
      <c r="AU72" s="261"/>
      <c r="AV72" s="260">
        <v>3151202</v>
      </c>
      <c r="AW72" s="260"/>
      <c r="AX72" s="261"/>
    </row>
    <row r="73" spans="2:50" ht="19.5" customHeight="1" x14ac:dyDescent="0.25">
      <c r="B73" s="169" t="s">
        <v>695</v>
      </c>
      <c r="C73" s="170"/>
      <c r="D73" s="170"/>
      <c r="E73" s="170"/>
      <c r="F73" s="170"/>
      <c r="G73" s="170"/>
      <c r="H73" s="170"/>
      <c r="I73" s="170"/>
      <c r="J73" s="170" t="s">
        <v>864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 t="s">
        <v>810</v>
      </c>
      <c r="U73" s="170"/>
      <c r="V73" s="170"/>
      <c r="W73" s="170"/>
      <c r="X73" s="170"/>
      <c r="Y73" s="170"/>
      <c r="Z73" s="170"/>
      <c r="AA73" s="170"/>
      <c r="AB73" s="170"/>
      <c r="AC73" s="170" t="s">
        <v>814</v>
      </c>
      <c r="AD73" s="170"/>
      <c r="AE73" s="170"/>
      <c r="AF73" s="170"/>
      <c r="AG73" s="170"/>
      <c r="AH73" s="170"/>
      <c r="AI73" s="170"/>
      <c r="AJ73" s="170"/>
      <c r="AK73" s="170"/>
      <c r="AL73" s="171"/>
      <c r="AO73" s="256"/>
      <c r="AP73" s="258">
        <v>20383</v>
      </c>
      <c r="AQ73" s="250"/>
      <c r="AR73" s="250"/>
      <c r="AS73" s="258">
        <v>2744435</v>
      </c>
      <c r="AT73" s="250"/>
      <c r="AU73" s="251"/>
      <c r="AV73" s="250">
        <v>11357199</v>
      </c>
      <c r="AW73" s="250"/>
      <c r="AX73" s="251"/>
    </row>
    <row r="74" spans="2:50" ht="19.5" customHeight="1" x14ac:dyDescent="0.25">
      <c r="B74" s="169" t="s">
        <v>696</v>
      </c>
      <c r="C74" s="170"/>
      <c r="D74" s="170"/>
      <c r="E74" s="170"/>
      <c r="F74" s="170"/>
      <c r="G74" s="170"/>
      <c r="H74" s="170"/>
      <c r="I74" s="170"/>
      <c r="J74" s="170" t="s">
        <v>865</v>
      </c>
      <c r="K74" s="170"/>
      <c r="L74" s="170"/>
      <c r="M74" s="170"/>
      <c r="N74" s="170"/>
      <c r="O74" s="170"/>
      <c r="P74" s="170"/>
      <c r="Q74" s="170"/>
      <c r="R74" s="170"/>
      <c r="S74" s="170"/>
      <c r="T74" s="170" t="s">
        <v>811</v>
      </c>
      <c r="U74" s="170"/>
      <c r="V74" s="170"/>
      <c r="W74" s="170"/>
      <c r="X74" s="170"/>
      <c r="Y74" s="170"/>
      <c r="Z74" s="170"/>
      <c r="AA74" s="170"/>
      <c r="AB74" s="170"/>
      <c r="AC74" s="170" t="s">
        <v>815</v>
      </c>
      <c r="AD74" s="170"/>
      <c r="AE74" s="170"/>
      <c r="AF74" s="170"/>
      <c r="AG74" s="170"/>
      <c r="AH74" s="170"/>
      <c r="AI74" s="170"/>
      <c r="AJ74" s="170"/>
      <c r="AK74" s="170"/>
      <c r="AL74" s="171"/>
      <c r="AO74" s="256"/>
      <c r="AP74" s="258">
        <v>5663</v>
      </c>
      <c r="AQ74" s="250"/>
      <c r="AR74" s="250"/>
      <c r="AS74" s="258">
        <v>2783713</v>
      </c>
      <c r="AT74" s="250"/>
      <c r="AU74" s="251"/>
      <c r="AV74" s="250">
        <v>1182857</v>
      </c>
      <c r="AW74" s="250"/>
      <c r="AX74" s="251"/>
    </row>
    <row r="75" spans="2:50" ht="19.5" customHeight="1" x14ac:dyDescent="0.25">
      <c r="B75" s="169"/>
      <c r="C75" s="170"/>
      <c r="D75" s="170"/>
      <c r="E75" s="170"/>
      <c r="F75" s="170"/>
      <c r="G75" s="170"/>
      <c r="H75" s="170"/>
      <c r="I75" s="170"/>
      <c r="J75" s="170" t="s">
        <v>866</v>
      </c>
      <c r="K75" s="170"/>
      <c r="L75" s="170"/>
      <c r="M75" s="170"/>
      <c r="N75" s="170"/>
      <c r="O75" s="170"/>
      <c r="P75" s="170"/>
      <c r="Q75" s="170"/>
      <c r="R75" s="170"/>
      <c r="S75" s="170"/>
      <c r="T75" s="170" t="s">
        <v>812</v>
      </c>
      <c r="U75" s="170"/>
      <c r="V75" s="170"/>
      <c r="W75" s="170"/>
      <c r="X75" s="170"/>
      <c r="Y75" s="170"/>
      <c r="Z75" s="170"/>
      <c r="AA75" s="170"/>
      <c r="AB75" s="170"/>
      <c r="AC75" s="170" t="s">
        <v>816</v>
      </c>
      <c r="AD75" s="170"/>
      <c r="AE75" s="170"/>
      <c r="AF75" s="170"/>
      <c r="AG75" s="170"/>
      <c r="AH75" s="170"/>
      <c r="AI75" s="170"/>
      <c r="AJ75" s="170"/>
      <c r="AK75" s="170"/>
      <c r="AL75" s="171"/>
      <c r="AO75" s="256"/>
      <c r="AP75" s="258">
        <v>3864</v>
      </c>
      <c r="AQ75" s="250"/>
      <c r="AR75" s="250"/>
      <c r="AS75" s="258">
        <v>4175165</v>
      </c>
      <c r="AT75" s="250"/>
      <c r="AU75" s="251"/>
      <c r="AV75" s="250">
        <v>17262419</v>
      </c>
      <c r="AW75" s="250"/>
      <c r="AX75" s="251"/>
    </row>
    <row r="76" spans="2:50" ht="19.5" customHeight="1" x14ac:dyDescent="0.25"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 t="s">
        <v>813</v>
      </c>
      <c r="U76" s="170"/>
      <c r="V76" s="170"/>
      <c r="W76" s="170"/>
      <c r="X76" s="170"/>
      <c r="Y76" s="170"/>
      <c r="Z76" s="170"/>
      <c r="AA76" s="170"/>
      <c r="AB76" s="170"/>
      <c r="AC76" s="170" t="s">
        <v>817</v>
      </c>
      <c r="AD76" s="170"/>
      <c r="AE76" s="170"/>
      <c r="AF76" s="170"/>
      <c r="AG76" s="170"/>
      <c r="AH76" s="170"/>
      <c r="AI76" s="170"/>
      <c r="AJ76" s="170"/>
      <c r="AK76" s="170"/>
      <c r="AL76" s="171"/>
      <c r="AO76" s="256"/>
      <c r="AP76" s="258">
        <v>18451</v>
      </c>
      <c r="AQ76" s="250"/>
      <c r="AR76" s="250"/>
      <c r="AS76" s="258">
        <v>2142345</v>
      </c>
      <c r="AT76" s="250"/>
      <c r="AU76" s="251"/>
      <c r="AV76" s="250">
        <v>6375425</v>
      </c>
      <c r="AW76" s="250"/>
      <c r="AX76" s="251"/>
    </row>
    <row r="77" spans="2:50" ht="19.5" customHeight="1" x14ac:dyDescent="0.25">
      <c r="B77" s="169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1"/>
      <c r="AO77" s="256"/>
      <c r="AP77" s="258">
        <v>11668</v>
      </c>
      <c r="AQ77" s="250"/>
      <c r="AR77" s="250"/>
      <c r="AS77" s="258">
        <v>2460930</v>
      </c>
      <c r="AT77" s="250"/>
      <c r="AU77" s="251"/>
      <c r="AV77" s="250">
        <v>7315823</v>
      </c>
      <c r="AW77" s="250"/>
      <c r="AX77" s="251"/>
    </row>
    <row r="78" spans="2:50" ht="19.5" customHeight="1" x14ac:dyDescent="0.25">
      <c r="B78" s="160" t="s">
        <v>697</v>
      </c>
      <c r="C78" s="161"/>
      <c r="D78" s="161"/>
      <c r="E78" s="161"/>
      <c r="F78" s="161"/>
      <c r="G78" s="161"/>
      <c r="H78" s="161"/>
      <c r="I78" s="161"/>
      <c r="J78" s="161" t="s">
        <v>867</v>
      </c>
      <c r="K78" s="161"/>
      <c r="L78" s="161"/>
      <c r="M78" s="161"/>
      <c r="N78" s="161"/>
      <c r="O78" s="161"/>
      <c r="P78" s="161"/>
      <c r="Q78" s="161"/>
      <c r="R78" s="161"/>
      <c r="S78" s="161"/>
      <c r="T78" s="161" t="s">
        <v>818</v>
      </c>
      <c r="U78" s="161"/>
      <c r="V78" s="161"/>
      <c r="W78" s="161"/>
      <c r="X78" s="161"/>
      <c r="Y78" s="161"/>
      <c r="Z78" s="161"/>
      <c r="AA78" s="161"/>
      <c r="AB78" s="161"/>
      <c r="AC78" s="161" t="s">
        <v>822</v>
      </c>
      <c r="AD78" s="161"/>
      <c r="AE78" s="161"/>
      <c r="AF78" s="161"/>
      <c r="AG78" s="161"/>
      <c r="AH78" s="161"/>
      <c r="AI78" s="161"/>
      <c r="AJ78" s="161"/>
      <c r="AK78" s="161"/>
      <c r="AL78" s="162"/>
      <c r="AO78" s="256"/>
      <c r="AP78" s="258">
        <v>12818</v>
      </c>
      <c r="AQ78" s="250"/>
      <c r="AR78" s="250"/>
      <c r="AS78" s="258">
        <v>3151404</v>
      </c>
      <c r="AT78" s="250"/>
      <c r="AU78" s="251"/>
      <c r="AV78" s="250">
        <v>7822648</v>
      </c>
      <c r="AW78" s="250"/>
      <c r="AX78" s="251"/>
    </row>
    <row r="79" spans="2:50" ht="19.5" customHeight="1" thickBot="1" x14ac:dyDescent="0.3">
      <c r="B79" s="160" t="s">
        <v>698</v>
      </c>
      <c r="C79" s="161"/>
      <c r="D79" s="161"/>
      <c r="E79" s="161"/>
      <c r="F79" s="161"/>
      <c r="G79" s="161"/>
      <c r="H79" s="161"/>
      <c r="I79" s="161"/>
      <c r="J79" s="161" t="s">
        <v>868</v>
      </c>
      <c r="K79" s="161"/>
      <c r="L79" s="161"/>
      <c r="M79" s="161"/>
      <c r="N79" s="161"/>
      <c r="O79" s="161"/>
      <c r="P79" s="161"/>
      <c r="Q79" s="161"/>
      <c r="R79" s="161"/>
      <c r="S79" s="161"/>
      <c r="T79" s="161" t="s">
        <v>819</v>
      </c>
      <c r="U79" s="161"/>
      <c r="V79" s="161"/>
      <c r="W79" s="161"/>
      <c r="X79" s="161"/>
      <c r="Y79" s="161"/>
      <c r="Z79" s="161"/>
      <c r="AA79" s="161"/>
      <c r="AB79" s="161"/>
      <c r="AC79" s="161" t="s">
        <v>823</v>
      </c>
      <c r="AD79" s="161"/>
      <c r="AE79" s="161"/>
      <c r="AF79" s="161"/>
      <c r="AG79" s="161"/>
      <c r="AH79" s="161"/>
      <c r="AI79" s="161"/>
      <c r="AJ79" s="161"/>
      <c r="AK79" s="161"/>
      <c r="AL79" s="162"/>
      <c r="AO79" s="257"/>
      <c r="AP79" s="252">
        <v>4417</v>
      </c>
      <c r="AQ79" s="253"/>
      <c r="AR79" s="253"/>
      <c r="AS79" s="252">
        <v>535436</v>
      </c>
      <c r="AT79" s="253"/>
      <c r="AU79" s="254"/>
      <c r="AV79" s="253">
        <v>2659962</v>
      </c>
      <c r="AW79" s="253"/>
      <c r="AX79" s="254"/>
    </row>
    <row r="80" spans="2:50" ht="19.5" customHeight="1" x14ac:dyDescent="0.25">
      <c r="B80" s="160"/>
      <c r="C80" s="161"/>
      <c r="D80" s="161"/>
      <c r="E80" s="161"/>
      <c r="F80" s="161"/>
      <c r="G80" s="161"/>
      <c r="H80" s="161"/>
      <c r="I80" s="161"/>
      <c r="J80" s="161" t="s">
        <v>869</v>
      </c>
      <c r="K80" s="161"/>
      <c r="L80" s="161"/>
      <c r="M80" s="161"/>
      <c r="N80" s="161"/>
      <c r="O80" s="161"/>
      <c r="P80" s="161"/>
      <c r="Q80" s="161"/>
      <c r="R80" s="161"/>
      <c r="S80" s="161"/>
      <c r="T80" s="161" t="s">
        <v>820</v>
      </c>
      <c r="U80" s="161"/>
      <c r="V80" s="161"/>
      <c r="W80" s="161"/>
      <c r="X80" s="161"/>
      <c r="Y80" s="161"/>
      <c r="Z80" s="161"/>
      <c r="AA80" s="161"/>
      <c r="AB80" s="161"/>
      <c r="AC80" s="161" t="s">
        <v>824</v>
      </c>
      <c r="AD80" s="161"/>
      <c r="AE80" s="161"/>
      <c r="AF80" s="161"/>
      <c r="AG80" s="161"/>
      <c r="AH80" s="161"/>
      <c r="AI80" s="161"/>
      <c r="AJ80" s="161"/>
      <c r="AK80" s="161"/>
      <c r="AL80" s="162"/>
      <c r="AO80" s="255" t="s">
        <v>794</v>
      </c>
      <c r="AP80" s="258">
        <f>AP64-AP72</f>
        <v>640532</v>
      </c>
      <c r="AQ80" s="250"/>
      <c r="AR80" s="250"/>
      <c r="AS80" s="258">
        <f>AS64-AS72</f>
        <v>1972054</v>
      </c>
      <c r="AT80" s="250"/>
      <c r="AU80" s="251"/>
      <c r="AV80" s="250">
        <f>AV64-AV72</f>
        <v>1973054</v>
      </c>
      <c r="AW80" s="250"/>
      <c r="AX80" s="251"/>
    </row>
    <row r="81" spans="2:50" ht="19.5" customHeight="1" x14ac:dyDescent="0.25">
      <c r="B81" s="160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 t="s">
        <v>821</v>
      </c>
      <c r="U81" s="161"/>
      <c r="V81" s="161"/>
      <c r="W81" s="161"/>
      <c r="X81" s="161"/>
      <c r="Y81" s="161"/>
      <c r="Z81" s="161"/>
      <c r="AA81" s="161"/>
      <c r="AB81" s="161"/>
      <c r="AC81" s="161" t="s">
        <v>825</v>
      </c>
      <c r="AD81" s="161"/>
      <c r="AE81" s="161"/>
      <c r="AF81" s="161"/>
      <c r="AG81" s="161"/>
      <c r="AH81" s="161"/>
      <c r="AI81" s="161"/>
      <c r="AJ81" s="161"/>
      <c r="AK81" s="161"/>
      <c r="AL81" s="162"/>
      <c r="AO81" s="256"/>
      <c r="AP81" s="258">
        <f t="shared" ref="AP81:AP87" si="6">AP65-AP73</f>
        <v>532581</v>
      </c>
      <c r="AQ81" s="250"/>
      <c r="AR81" s="250"/>
      <c r="AS81" s="258">
        <f t="shared" ref="AS81:AS87" si="7">AS65-AS73</f>
        <v>1516213</v>
      </c>
      <c r="AT81" s="250"/>
      <c r="AU81" s="251"/>
      <c r="AV81" s="250">
        <f t="shared" ref="AV81:AV87" si="8">AV65-AV73</f>
        <v>772505</v>
      </c>
      <c r="AW81" s="250"/>
      <c r="AX81" s="251"/>
    </row>
    <row r="82" spans="2:50" ht="19.5" customHeight="1" x14ac:dyDescent="0.25"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2"/>
      <c r="AO82" s="256"/>
      <c r="AP82" s="258">
        <f t="shared" si="6"/>
        <v>544897</v>
      </c>
      <c r="AQ82" s="250"/>
      <c r="AR82" s="250"/>
      <c r="AS82" s="258">
        <f t="shared" si="7"/>
        <v>1575463</v>
      </c>
      <c r="AT82" s="250"/>
      <c r="AU82" s="251"/>
      <c r="AV82" s="250">
        <f t="shared" si="8"/>
        <v>11420847</v>
      </c>
      <c r="AW82" s="250"/>
      <c r="AX82" s="251"/>
    </row>
    <row r="83" spans="2:50" ht="19.5" customHeight="1" x14ac:dyDescent="0.25">
      <c r="B83" s="169" t="s">
        <v>699</v>
      </c>
      <c r="C83" s="170"/>
      <c r="D83" s="170"/>
      <c r="E83" s="170"/>
      <c r="F83" s="170"/>
      <c r="G83" s="170"/>
      <c r="H83" s="170"/>
      <c r="I83" s="170"/>
      <c r="J83" s="170" t="s">
        <v>870</v>
      </c>
      <c r="K83" s="170"/>
      <c r="L83" s="170"/>
      <c r="M83" s="170"/>
      <c r="N83" s="170"/>
      <c r="O83" s="170"/>
      <c r="P83" s="170"/>
      <c r="Q83" s="170"/>
      <c r="R83" s="170"/>
      <c r="S83" s="170"/>
      <c r="T83" s="170" t="s">
        <v>826</v>
      </c>
      <c r="U83" s="170"/>
      <c r="V83" s="170"/>
      <c r="W83" s="170"/>
      <c r="X83" s="170"/>
      <c r="Y83" s="170"/>
      <c r="Z83" s="170"/>
      <c r="AA83" s="170"/>
      <c r="AB83" s="170"/>
      <c r="AC83" s="170" t="s">
        <v>830</v>
      </c>
      <c r="AD83" s="170"/>
      <c r="AE83" s="170"/>
      <c r="AF83" s="170"/>
      <c r="AG83" s="170"/>
      <c r="AH83" s="170"/>
      <c r="AI83" s="170"/>
      <c r="AJ83" s="170"/>
      <c r="AK83" s="170"/>
      <c r="AL83" s="171"/>
      <c r="AO83" s="256"/>
      <c r="AP83" s="258">
        <f t="shared" si="6"/>
        <v>806410</v>
      </c>
      <c r="AQ83" s="250"/>
      <c r="AR83" s="250"/>
      <c r="AS83" s="258">
        <f t="shared" si="7"/>
        <v>2276115</v>
      </c>
      <c r="AT83" s="250"/>
      <c r="AU83" s="251"/>
      <c r="AV83" s="250">
        <f t="shared" si="8"/>
        <v>946501</v>
      </c>
      <c r="AW83" s="250"/>
      <c r="AX83" s="251"/>
    </row>
    <row r="84" spans="2:50" ht="19.5" customHeight="1" x14ac:dyDescent="0.25">
      <c r="B84" s="169" t="s">
        <v>700</v>
      </c>
      <c r="C84" s="170"/>
      <c r="D84" s="170"/>
      <c r="E84" s="170"/>
      <c r="F84" s="170"/>
      <c r="G84" s="170"/>
      <c r="H84" s="170"/>
      <c r="I84" s="170"/>
      <c r="J84" s="170" t="s">
        <v>871</v>
      </c>
      <c r="K84" s="170"/>
      <c r="L84" s="170"/>
      <c r="M84" s="170"/>
      <c r="N84" s="170"/>
      <c r="O84" s="170"/>
      <c r="P84" s="170"/>
      <c r="Q84" s="170"/>
      <c r="R84" s="170"/>
      <c r="S84" s="170"/>
      <c r="T84" s="170" t="s">
        <v>827</v>
      </c>
      <c r="U84" s="170"/>
      <c r="V84" s="170"/>
      <c r="W84" s="170"/>
      <c r="X84" s="170"/>
      <c r="Y84" s="170"/>
      <c r="Z84" s="170"/>
      <c r="AA84" s="170"/>
      <c r="AB84" s="170"/>
      <c r="AC84" s="170" t="s">
        <v>831</v>
      </c>
      <c r="AD84" s="170"/>
      <c r="AE84" s="170"/>
      <c r="AF84" s="170"/>
      <c r="AG84" s="170"/>
      <c r="AH84" s="170"/>
      <c r="AI84" s="170"/>
      <c r="AJ84" s="170"/>
      <c r="AK84" s="170"/>
      <c r="AL84" s="171"/>
      <c r="AO84" s="256"/>
      <c r="AP84" s="258">
        <f t="shared" si="6"/>
        <v>393649</v>
      </c>
      <c r="AQ84" s="250"/>
      <c r="AR84" s="250"/>
      <c r="AS84" s="258">
        <f t="shared" si="7"/>
        <v>1006847</v>
      </c>
      <c r="AT84" s="250"/>
      <c r="AU84" s="251"/>
      <c r="AV84" s="250">
        <f t="shared" si="8"/>
        <v>1679351</v>
      </c>
      <c r="AW84" s="250"/>
      <c r="AX84" s="251"/>
    </row>
    <row r="85" spans="2:50" ht="19.5" customHeight="1" x14ac:dyDescent="0.25">
      <c r="B85" s="169"/>
      <c r="C85" s="170"/>
      <c r="D85" s="170"/>
      <c r="E85" s="170"/>
      <c r="F85" s="170"/>
      <c r="G85" s="170"/>
      <c r="H85" s="170"/>
      <c r="I85" s="170"/>
      <c r="J85" s="170" t="s">
        <v>872</v>
      </c>
      <c r="K85" s="170"/>
      <c r="L85" s="170"/>
      <c r="M85" s="170"/>
      <c r="N85" s="170"/>
      <c r="O85" s="170"/>
      <c r="P85" s="170"/>
      <c r="Q85" s="170"/>
      <c r="R85" s="170"/>
      <c r="S85" s="170"/>
      <c r="T85" s="170" t="s">
        <v>828</v>
      </c>
      <c r="U85" s="170"/>
      <c r="V85" s="170"/>
      <c r="W85" s="170"/>
      <c r="X85" s="170"/>
      <c r="Y85" s="170"/>
      <c r="Z85" s="170"/>
      <c r="AA85" s="170"/>
      <c r="AB85" s="170"/>
      <c r="AC85" s="170" t="s">
        <v>832</v>
      </c>
      <c r="AD85" s="170"/>
      <c r="AE85" s="170"/>
      <c r="AF85" s="170"/>
      <c r="AG85" s="170"/>
      <c r="AH85" s="170"/>
      <c r="AI85" s="170"/>
      <c r="AJ85" s="170"/>
      <c r="AK85" s="170"/>
      <c r="AL85" s="171"/>
      <c r="AO85" s="256"/>
      <c r="AP85" s="258">
        <f t="shared" si="6"/>
        <v>432196</v>
      </c>
      <c r="AQ85" s="250"/>
      <c r="AR85" s="250"/>
      <c r="AS85" s="258">
        <f t="shared" si="7"/>
        <v>996638</v>
      </c>
      <c r="AT85" s="250"/>
      <c r="AU85" s="251"/>
      <c r="AV85" s="250">
        <f t="shared" si="8"/>
        <v>657281</v>
      </c>
      <c r="AW85" s="250"/>
      <c r="AX85" s="251"/>
    </row>
    <row r="86" spans="2:50" ht="19.5" customHeight="1" x14ac:dyDescent="0.25">
      <c r="B86" s="169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 t="s">
        <v>829</v>
      </c>
      <c r="U86" s="170"/>
      <c r="V86" s="170"/>
      <c r="W86" s="170"/>
      <c r="X86" s="170"/>
      <c r="Y86" s="170"/>
      <c r="Z86" s="170"/>
      <c r="AA86" s="170"/>
      <c r="AB86" s="170"/>
      <c r="AC86" s="170" t="s">
        <v>833</v>
      </c>
      <c r="AD86" s="170"/>
      <c r="AE86" s="170"/>
      <c r="AF86" s="170"/>
      <c r="AG86" s="170"/>
      <c r="AH86" s="170"/>
      <c r="AI86" s="170"/>
      <c r="AJ86" s="170"/>
      <c r="AK86" s="170"/>
      <c r="AL86" s="171"/>
      <c r="AO86" s="256"/>
      <c r="AP86" s="258">
        <f t="shared" si="6"/>
        <v>521048</v>
      </c>
      <c r="AQ86" s="250"/>
      <c r="AR86" s="250"/>
      <c r="AS86" s="258">
        <f t="shared" si="7"/>
        <v>1016980</v>
      </c>
      <c r="AT86" s="250"/>
      <c r="AU86" s="251"/>
      <c r="AV86" s="250">
        <f t="shared" si="8"/>
        <v>313192</v>
      </c>
      <c r="AW86" s="250"/>
      <c r="AX86" s="251"/>
    </row>
    <row r="87" spans="2:50" ht="19.5" customHeight="1" thickBot="1" x14ac:dyDescent="0.3">
      <c r="B87" s="169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1"/>
      <c r="AO87" s="257"/>
      <c r="AP87" s="252">
        <f t="shared" si="6"/>
        <v>111703</v>
      </c>
      <c r="AQ87" s="253"/>
      <c r="AR87" s="253"/>
      <c r="AS87" s="252">
        <f t="shared" si="7"/>
        <v>358188</v>
      </c>
      <c r="AT87" s="253"/>
      <c r="AU87" s="254"/>
      <c r="AV87" s="253">
        <f t="shared" si="8"/>
        <v>205542</v>
      </c>
      <c r="AW87" s="253"/>
      <c r="AX87" s="254"/>
    </row>
    <row r="88" spans="2:50" ht="19.5" customHeight="1" thickBot="1" x14ac:dyDescent="0.3">
      <c r="B88" s="160" t="s">
        <v>701</v>
      </c>
      <c r="C88" s="161"/>
      <c r="D88" s="161"/>
      <c r="E88" s="161"/>
      <c r="F88" s="161"/>
      <c r="G88" s="161"/>
      <c r="H88" s="161"/>
      <c r="I88" s="161"/>
      <c r="J88" s="161" t="s">
        <v>873</v>
      </c>
      <c r="K88" s="161"/>
      <c r="L88" s="161"/>
      <c r="M88" s="161"/>
      <c r="N88" s="161"/>
      <c r="O88" s="161"/>
      <c r="P88" s="161"/>
      <c r="Q88" s="161"/>
      <c r="R88" s="161"/>
      <c r="S88" s="161"/>
      <c r="T88" s="161" t="s">
        <v>834</v>
      </c>
      <c r="U88" s="161"/>
      <c r="V88" s="161"/>
      <c r="W88" s="161"/>
      <c r="X88" s="161"/>
      <c r="Y88" s="161"/>
      <c r="Z88" s="161"/>
      <c r="AA88" s="161"/>
      <c r="AB88" s="161"/>
      <c r="AC88" s="161" t="s">
        <v>838</v>
      </c>
      <c r="AD88" s="161"/>
      <c r="AE88" s="161"/>
      <c r="AF88" s="161"/>
      <c r="AG88" s="161"/>
      <c r="AH88" s="161"/>
      <c r="AI88" s="161"/>
      <c r="AJ88" s="161"/>
      <c r="AK88" s="161"/>
      <c r="AL88" s="162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</row>
    <row r="89" spans="2:50" ht="19.5" customHeight="1" x14ac:dyDescent="0.25">
      <c r="B89" s="160" t="s">
        <v>702</v>
      </c>
      <c r="C89" s="161"/>
      <c r="D89" s="161"/>
      <c r="E89" s="161"/>
      <c r="F89" s="161"/>
      <c r="G89" s="161"/>
      <c r="H89" s="161"/>
      <c r="I89" s="161"/>
      <c r="J89" s="161" t="s">
        <v>874</v>
      </c>
      <c r="K89" s="161"/>
      <c r="L89" s="161"/>
      <c r="M89" s="161"/>
      <c r="N89" s="161"/>
      <c r="O89" s="161"/>
      <c r="P89" s="161"/>
      <c r="Q89" s="161"/>
      <c r="R89" s="161"/>
      <c r="S89" s="161"/>
      <c r="T89" s="161" t="s">
        <v>835</v>
      </c>
      <c r="U89" s="161"/>
      <c r="V89" s="161"/>
      <c r="W89" s="161"/>
      <c r="X89" s="161"/>
      <c r="Y89" s="161"/>
      <c r="Z89" s="161"/>
      <c r="AA89" s="161"/>
      <c r="AB89" s="161"/>
      <c r="AC89" s="161" t="s">
        <v>839</v>
      </c>
      <c r="AD89" s="161"/>
      <c r="AE89" s="161"/>
      <c r="AF89" s="161"/>
      <c r="AG89" s="161"/>
      <c r="AH89" s="161"/>
      <c r="AI89" s="161"/>
      <c r="AJ89" s="161"/>
      <c r="AK89" s="161"/>
      <c r="AL89" s="162"/>
      <c r="AO89" s="177" t="s">
        <v>795</v>
      </c>
      <c r="AP89" s="260">
        <f>SUM(AP64:AR71)</f>
        <v>4108164</v>
      </c>
      <c r="AQ89" s="260"/>
      <c r="AR89" s="260"/>
      <c r="AS89" s="260">
        <f>SUM(AS64:AU71)</f>
        <v>31863128</v>
      </c>
      <c r="AT89" s="260"/>
      <c r="AU89" s="260"/>
      <c r="AV89" s="260">
        <f>SUM(AV64:AX71)</f>
        <v>75095808</v>
      </c>
      <c r="AW89" s="260"/>
      <c r="AX89" s="261"/>
    </row>
    <row r="90" spans="2:50" ht="19.5" customHeight="1" x14ac:dyDescent="0.25">
      <c r="B90" s="160"/>
      <c r="C90" s="161"/>
      <c r="D90" s="161"/>
      <c r="E90" s="161"/>
      <c r="F90" s="161"/>
      <c r="G90" s="161"/>
      <c r="H90" s="161"/>
      <c r="I90" s="161"/>
      <c r="J90" s="161" t="s">
        <v>875</v>
      </c>
      <c r="K90" s="161"/>
      <c r="L90" s="161"/>
      <c r="M90" s="161"/>
      <c r="N90" s="161"/>
      <c r="O90" s="161"/>
      <c r="P90" s="161"/>
      <c r="Q90" s="161"/>
      <c r="R90" s="161"/>
      <c r="S90" s="161"/>
      <c r="T90" s="161" t="s">
        <v>836</v>
      </c>
      <c r="U90" s="161"/>
      <c r="V90" s="161"/>
      <c r="W90" s="161"/>
      <c r="X90" s="161"/>
      <c r="Y90" s="161"/>
      <c r="Z90" s="161"/>
      <c r="AA90" s="161"/>
      <c r="AB90" s="161"/>
      <c r="AC90" s="161" t="s">
        <v>840</v>
      </c>
      <c r="AD90" s="161"/>
      <c r="AE90" s="161"/>
      <c r="AF90" s="161"/>
      <c r="AG90" s="161"/>
      <c r="AH90" s="161"/>
      <c r="AI90" s="161"/>
      <c r="AJ90" s="161"/>
      <c r="AK90" s="161"/>
      <c r="AL90" s="162"/>
      <c r="AO90" s="178" t="s">
        <v>797</v>
      </c>
      <c r="AP90" s="250">
        <f>SUM(AP72:AR79)</f>
        <v>125148</v>
      </c>
      <c r="AQ90" s="250"/>
      <c r="AR90" s="250"/>
      <c r="AS90" s="250">
        <f>SUM(AS72:AU79)</f>
        <v>21144630</v>
      </c>
      <c r="AT90" s="250"/>
      <c r="AU90" s="250"/>
      <c r="AV90" s="250">
        <f>SUM(AV72:AX79)</f>
        <v>57127535</v>
      </c>
      <c r="AW90" s="250"/>
      <c r="AX90" s="251"/>
    </row>
    <row r="91" spans="2:50" ht="19.5" customHeight="1" thickBot="1" x14ac:dyDescent="0.3">
      <c r="B91" s="160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 t="s">
        <v>837</v>
      </c>
      <c r="U91" s="161"/>
      <c r="V91" s="161"/>
      <c r="W91" s="161"/>
      <c r="X91" s="161"/>
      <c r="Y91" s="161"/>
      <c r="Z91" s="161"/>
      <c r="AA91" s="161"/>
      <c r="AB91" s="161"/>
      <c r="AC91" s="161" t="s">
        <v>841</v>
      </c>
      <c r="AD91" s="161"/>
      <c r="AE91" s="161"/>
      <c r="AF91" s="161"/>
      <c r="AG91" s="161"/>
      <c r="AH91" s="161"/>
      <c r="AI91" s="161"/>
      <c r="AJ91" s="161"/>
      <c r="AK91" s="161"/>
      <c r="AL91" s="162"/>
      <c r="AO91" s="179" t="s">
        <v>796</v>
      </c>
      <c r="AP91" s="253">
        <f>AP89-AP90</f>
        <v>3983016</v>
      </c>
      <c r="AQ91" s="253"/>
      <c r="AR91" s="253"/>
      <c r="AS91" s="253">
        <f t="shared" ref="AS91" si="9">AS89-AS90</f>
        <v>10718498</v>
      </c>
      <c r="AT91" s="253"/>
      <c r="AU91" s="253"/>
      <c r="AV91" s="253">
        <f t="shared" ref="AV91" si="10">AV89-AV90</f>
        <v>17968273</v>
      </c>
      <c r="AW91" s="253"/>
      <c r="AX91" s="254"/>
    </row>
    <row r="92" spans="2:50" ht="19.5" customHeight="1" x14ac:dyDescent="0.25">
      <c r="B92" s="160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2"/>
    </row>
    <row r="93" spans="2:50" ht="19.5" customHeight="1" x14ac:dyDescent="0.25">
      <c r="B93" s="169" t="s">
        <v>703</v>
      </c>
      <c r="C93" s="170"/>
      <c r="D93" s="170"/>
      <c r="E93" s="170"/>
      <c r="F93" s="170"/>
      <c r="G93" s="170"/>
      <c r="H93" s="170"/>
      <c r="I93" s="170"/>
      <c r="J93" s="170" t="s">
        <v>876</v>
      </c>
      <c r="K93" s="170"/>
      <c r="L93" s="170"/>
      <c r="M93" s="170"/>
      <c r="N93" s="170"/>
      <c r="O93" s="170"/>
      <c r="P93" s="170"/>
      <c r="Q93" s="170"/>
      <c r="R93" s="170"/>
      <c r="S93" s="170"/>
      <c r="T93" s="170" t="s">
        <v>842</v>
      </c>
      <c r="U93" s="170"/>
      <c r="V93" s="170"/>
      <c r="W93" s="170"/>
      <c r="X93" s="170"/>
      <c r="Y93" s="170"/>
      <c r="Z93" s="170"/>
      <c r="AA93" s="170"/>
      <c r="AB93" s="170"/>
      <c r="AC93" s="170" t="s">
        <v>846</v>
      </c>
      <c r="AD93" s="170"/>
      <c r="AE93" s="170"/>
      <c r="AF93" s="170"/>
      <c r="AG93" s="170"/>
      <c r="AH93" s="170"/>
      <c r="AI93" s="170"/>
      <c r="AJ93" s="170"/>
      <c r="AK93" s="170"/>
      <c r="AL93" s="171"/>
    </row>
    <row r="94" spans="2:50" ht="19.5" customHeight="1" x14ac:dyDescent="0.25">
      <c r="B94" s="169" t="s">
        <v>704</v>
      </c>
      <c r="C94" s="170"/>
      <c r="D94" s="170"/>
      <c r="E94" s="170"/>
      <c r="F94" s="170"/>
      <c r="G94" s="170"/>
      <c r="H94" s="170"/>
      <c r="I94" s="170"/>
      <c r="J94" s="170" t="s">
        <v>877</v>
      </c>
      <c r="K94" s="170"/>
      <c r="L94" s="170"/>
      <c r="M94" s="170"/>
      <c r="N94" s="170"/>
      <c r="O94" s="170"/>
      <c r="P94" s="170"/>
      <c r="Q94" s="170"/>
      <c r="R94" s="170"/>
      <c r="S94" s="170"/>
      <c r="T94" s="170" t="s">
        <v>843</v>
      </c>
      <c r="U94" s="170"/>
      <c r="V94" s="170"/>
      <c r="W94" s="170"/>
      <c r="X94" s="170"/>
      <c r="Y94" s="170"/>
      <c r="Z94" s="170"/>
      <c r="AA94" s="170"/>
      <c r="AB94" s="170"/>
      <c r="AC94" s="170" t="s">
        <v>847</v>
      </c>
      <c r="AD94" s="170"/>
      <c r="AE94" s="170"/>
      <c r="AF94" s="170"/>
      <c r="AG94" s="170"/>
      <c r="AH94" s="170"/>
      <c r="AI94" s="170"/>
      <c r="AJ94" s="170"/>
      <c r="AK94" s="170"/>
      <c r="AL94" s="171"/>
    </row>
    <row r="95" spans="2:50" ht="19.5" customHeight="1" x14ac:dyDescent="0.25">
      <c r="B95" s="169"/>
      <c r="C95" s="170"/>
      <c r="D95" s="170"/>
      <c r="E95" s="170"/>
      <c r="F95" s="170"/>
      <c r="G95" s="170"/>
      <c r="H95" s="170"/>
      <c r="I95" s="170"/>
      <c r="J95" s="170" t="s">
        <v>878</v>
      </c>
      <c r="K95" s="170"/>
      <c r="L95" s="170"/>
      <c r="M95" s="170"/>
      <c r="N95" s="170"/>
      <c r="O95" s="170"/>
      <c r="P95" s="170"/>
      <c r="Q95" s="170"/>
      <c r="R95" s="170"/>
      <c r="S95" s="170"/>
      <c r="T95" s="170" t="s">
        <v>844</v>
      </c>
      <c r="U95" s="170"/>
      <c r="V95" s="170"/>
      <c r="W95" s="170"/>
      <c r="X95" s="170"/>
      <c r="Y95" s="170"/>
      <c r="Z95" s="170"/>
      <c r="AA95" s="170"/>
      <c r="AB95" s="170"/>
      <c r="AC95" s="170" t="s">
        <v>848</v>
      </c>
      <c r="AD95" s="170"/>
      <c r="AE95" s="170"/>
      <c r="AF95" s="170"/>
      <c r="AG95" s="170"/>
      <c r="AH95" s="170"/>
      <c r="AI95" s="170"/>
      <c r="AJ95" s="170"/>
      <c r="AK95" s="170"/>
      <c r="AL95" s="171"/>
    </row>
    <row r="96" spans="2:50" ht="19.5" customHeight="1" x14ac:dyDescent="0.25">
      <c r="B96" s="169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 t="s">
        <v>845</v>
      </c>
      <c r="U96" s="170"/>
      <c r="V96" s="170"/>
      <c r="W96" s="170"/>
      <c r="X96" s="170"/>
      <c r="Y96" s="170"/>
      <c r="Z96" s="170"/>
      <c r="AA96" s="170"/>
      <c r="AB96" s="170"/>
      <c r="AC96" s="170" t="s">
        <v>849</v>
      </c>
      <c r="AD96" s="170"/>
      <c r="AE96" s="170"/>
      <c r="AF96" s="170"/>
      <c r="AG96" s="170"/>
      <c r="AH96" s="170"/>
      <c r="AI96" s="170"/>
      <c r="AJ96" s="170"/>
      <c r="AK96" s="170"/>
      <c r="AL96" s="171"/>
    </row>
    <row r="97" spans="2:38" ht="19.5" customHeight="1" x14ac:dyDescent="0.25">
      <c r="B97" s="169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1"/>
    </row>
    <row r="98" spans="2:38" ht="19.5" customHeight="1" x14ac:dyDescent="0.25">
      <c r="B98" s="160" t="s">
        <v>705</v>
      </c>
      <c r="C98" s="161"/>
      <c r="D98" s="161"/>
      <c r="E98" s="161"/>
      <c r="F98" s="161"/>
      <c r="G98" s="161"/>
      <c r="H98" s="161"/>
      <c r="I98" s="161"/>
      <c r="J98" s="161" t="s">
        <v>879</v>
      </c>
      <c r="K98" s="161"/>
      <c r="L98" s="161"/>
      <c r="M98" s="161"/>
      <c r="N98" s="161"/>
      <c r="O98" s="161"/>
      <c r="P98" s="161"/>
      <c r="Q98" s="161"/>
      <c r="R98" s="161"/>
      <c r="S98" s="161"/>
      <c r="T98" s="161" t="s">
        <v>850</v>
      </c>
      <c r="U98" s="161"/>
      <c r="V98" s="161"/>
      <c r="W98" s="161"/>
      <c r="X98" s="161"/>
      <c r="Y98" s="161"/>
      <c r="Z98" s="161"/>
      <c r="AA98" s="161"/>
      <c r="AB98" s="161"/>
      <c r="AC98" s="161" t="s">
        <v>854</v>
      </c>
      <c r="AD98" s="161"/>
      <c r="AE98" s="161"/>
      <c r="AF98" s="161"/>
      <c r="AG98" s="161"/>
      <c r="AH98" s="161"/>
      <c r="AI98" s="161"/>
      <c r="AJ98" s="161"/>
      <c r="AK98" s="161"/>
      <c r="AL98" s="162"/>
    </row>
    <row r="99" spans="2:38" ht="19.5" customHeight="1" x14ac:dyDescent="0.25">
      <c r="B99" s="160" t="s">
        <v>706</v>
      </c>
      <c r="C99" s="161"/>
      <c r="D99" s="161"/>
      <c r="E99" s="161"/>
      <c r="F99" s="161"/>
      <c r="G99" s="161"/>
      <c r="H99" s="161"/>
      <c r="I99" s="161"/>
      <c r="J99" s="161" t="s">
        <v>880</v>
      </c>
      <c r="K99" s="161"/>
      <c r="L99" s="161"/>
      <c r="M99" s="161"/>
      <c r="N99" s="161"/>
      <c r="O99" s="161"/>
      <c r="P99" s="161"/>
      <c r="Q99" s="161"/>
      <c r="R99" s="161"/>
      <c r="S99" s="161"/>
      <c r="T99" s="161" t="s">
        <v>851</v>
      </c>
      <c r="U99" s="161"/>
      <c r="V99" s="161"/>
      <c r="W99" s="161"/>
      <c r="X99" s="161"/>
      <c r="Y99" s="161"/>
      <c r="Z99" s="161"/>
      <c r="AA99" s="161"/>
      <c r="AB99" s="161"/>
      <c r="AC99" s="161" t="s">
        <v>855</v>
      </c>
      <c r="AD99" s="161"/>
      <c r="AE99" s="161"/>
      <c r="AF99" s="161"/>
      <c r="AG99" s="161"/>
      <c r="AH99" s="161"/>
      <c r="AI99" s="161"/>
      <c r="AJ99" s="161"/>
      <c r="AK99" s="161"/>
      <c r="AL99" s="162"/>
    </row>
    <row r="100" spans="2:38" ht="19.5" customHeight="1" x14ac:dyDescent="0.25">
      <c r="B100" s="160"/>
      <c r="C100" s="161"/>
      <c r="D100" s="161"/>
      <c r="E100" s="161"/>
      <c r="F100" s="161"/>
      <c r="G100" s="161"/>
      <c r="H100" s="161"/>
      <c r="I100" s="161"/>
      <c r="J100" s="161" t="s">
        <v>881</v>
      </c>
      <c r="K100" s="161"/>
      <c r="L100" s="161"/>
      <c r="M100" s="161"/>
      <c r="N100" s="161"/>
      <c r="O100" s="161"/>
      <c r="P100" s="161"/>
      <c r="Q100" s="161"/>
      <c r="R100" s="161"/>
      <c r="S100" s="161"/>
      <c r="T100" s="161" t="s">
        <v>852</v>
      </c>
      <c r="U100" s="161"/>
      <c r="V100" s="161"/>
      <c r="W100" s="161"/>
      <c r="X100" s="161"/>
      <c r="Y100" s="161"/>
      <c r="Z100" s="161"/>
      <c r="AA100" s="161"/>
      <c r="AB100" s="161"/>
      <c r="AC100" s="161" t="s">
        <v>856</v>
      </c>
      <c r="AD100" s="161"/>
      <c r="AE100" s="161"/>
      <c r="AF100" s="161"/>
      <c r="AG100" s="161"/>
      <c r="AH100" s="161"/>
      <c r="AI100" s="161"/>
      <c r="AJ100" s="161"/>
      <c r="AK100" s="161"/>
      <c r="AL100" s="162"/>
    </row>
    <row r="101" spans="2:38" ht="19.5" customHeight="1" x14ac:dyDescent="0.2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 t="s">
        <v>853</v>
      </c>
      <c r="U101" s="161"/>
      <c r="V101" s="161"/>
      <c r="W101" s="161"/>
      <c r="X101" s="161"/>
      <c r="Y101" s="161"/>
      <c r="Z101" s="161"/>
      <c r="AA101" s="161"/>
      <c r="AB101" s="161"/>
      <c r="AC101" s="161" t="s">
        <v>857</v>
      </c>
      <c r="AD101" s="161"/>
      <c r="AE101" s="161"/>
      <c r="AF101" s="161"/>
      <c r="AG101" s="161"/>
      <c r="AH101" s="161"/>
      <c r="AI101" s="161"/>
      <c r="AJ101" s="161"/>
      <c r="AK101" s="161"/>
      <c r="AL101" s="162"/>
    </row>
    <row r="102" spans="2:38" ht="19.5" customHeight="1" thickBot="1" x14ac:dyDescent="0.3">
      <c r="B102" s="163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5"/>
    </row>
    <row r="103" spans="2:38" ht="19.5" customHeight="1" x14ac:dyDescent="0.25"/>
  </sheetData>
  <mergeCells count="242">
    <mergeCell ref="D9:H9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V3:X3"/>
    <mergeCell ref="Y3:AA3"/>
    <mergeCell ref="AB3:AD3"/>
    <mergeCell ref="AF3:AK3"/>
    <mergeCell ref="L14:R15"/>
    <mergeCell ref="C17:H17"/>
    <mergeCell ref="I17:J17"/>
    <mergeCell ref="C18:H18"/>
    <mergeCell ref="I18:J18"/>
    <mergeCell ref="C15:H15"/>
    <mergeCell ref="I15:J15"/>
    <mergeCell ref="C14:H14"/>
    <mergeCell ref="I14:J14"/>
    <mergeCell ref="D12:H12"/>
    <mergeCell ref="I12:M12"/>
    <mergeCell ref="N12:R12"/>
    <mergeCell ref="D11:H11"/>
    <mergeCell ref="I11:M11"/>
    <mergeCell ref="N11:R11"/>
    <mergeCell ref="D10:H10"/>
    <mergeCell ref="I10:M10"/>
    <mergeCell ref="N10:R10"/>
    <mergeCell ref="C7:L7"/>
    <mergeCell ref="M7:R7"/>
    <mergeCell ref="W10:AA10"/>
    <mergeCell ref="AB10:AF10"/>
    <mergeCell ref="AG10:AK10"/>
    <mergeCell ref="W9:AA9"/>
    <mergeCell ref="AB9:AF9"/>
    <mergeCell ref="AG9:AK9"/>
    <mergeCell ref="V4:X5"/>
    <mergeCell ref="Y4:AA5"/>
    <mergeCell ref="AB4:AD5"/>
    <mergeCell ref="AF4:AK5"/>
    <mergeCell ref="V7:AE7"/>
    <mergeCell ref="AF7:AK7"/>
    <mergeCell ref="V15:AA15"/>
    <mergeCell ref="AB15:AC15"/>
    <mergeCell ref="V14:AA14"/>
    <mergeCell ref="AB14:AC14"/>
    <mergeCell ref="AE14:AK15"/>
    <mergeCell ref="W12:AA12"/>
    <mergeCell ref="AB12:AF12"/>
    <mergeCell ref="AG12:AK12"/>
    <mergeCell ref="W11:AA11"/>
    <mergeCell ref="AB11:AF11"/>
    <mergeCell ref="AG11:AK11"/>
    <mergeCell ref="AP40:AR40"/>
    <mergeCell ref="AS40:AU40"/>
    <mergeCell ref="AV40:AX40"/>
    <mergeCell ref="AP41:AR41"/>
    <mergeCell ref="AV41:AX41"/>
    <mergeCell ref="AP37:AR37"/>
    <mergeCell ref="AS37:AU37"/>
    <mergeCell ref="V17:AA17"/>
    <mergeCell ref="AB17:AC17"/>
    <mergeCell ref="V18:AA18"/>
    <mergeCell ref="AB18:AC18"/>
    <mergeCell ref="AP29:AR29"/>
    <mergeCell ref="AS29:AU29"/>
    <mergeCell ref="AV29:AX29"/>
    <mergeCell ref="AV20:AX20"/>
    <mergeCell ref="AP21:AR21"/>
    <mergeCell ref="AS21:AU21"/>
    <mergeCell ref="AV21:AX21"/>
    <mergeCell ref="AP20:AR20"/>
    <mergeCell ref="AS20:AU20"/>
    <mergeCell ref="AP22:AR22"/>
    <mergeCell ref="AS22:AU22"/>
    <mergeCell ref="AV22:AX22"/>
    <mergeCell ref="AO23:AO30"/>
    <mergeCell ref="AO64:AO71"/>
    <mergeCell ref="AP63:AR63"/>
    <mergeCell ref="AS63:AU63"/>
    <mergeCell ref="AV63:AX63"/>
    <mergeCell ref="AP64:AR64"/>
    <mergeCell ref="AS64:AU64"/>
    <mergeCell ref="AV64:AX64"/>
    <mergeCell ref="AV48:AX48"/>
    <mergeCell ref="AP49:AR49"/>
    <mergeCell ref="AS49:AU49"/>
    <mergeCell ref="AV49:AX49"/>
    <mergeCell ref="AP50:AR50"/>
    <mergeCell ref="AS50:AU50"/>
    <mergeCell ref="AV50:AX50"/>
    <mergeCell ref="AP48:AR48"/>
    <mergeCell ref="AP65:AR65"/>
    <mergeCell ref="AS65:AU65"/>
    <mergeCell ref="AV65:AX65"/>
    <mergeCell ref="AP69:AR69"/>
    <mergeCell ref="AS69:AU69"/>
    <mergeCell ref="AV67:AX67"/>
    <mergeCell ref="AP68:AR68"/>
    <mergeCell ref="AS68:AU68"/>
    <mergeCell ref="AV68:AX68"/>
    <mergeCell ref="AS82:AU82"/>
    <mergeCell ref="AV82:AX82"/>
    <mergeCell ref="AP83:AR83"/>
    <mergeCell ref="AS83:AU83"/>
    <mergeCell ref="AV83:AX83"/>
    <mergeCell ref="AP84:AR84"/>
    <mergeCell ref="AS84:AU84"/>
    <mergeCell ref="AP81:AR81"/>
    <mergeCell ref="AS81:AU81"/>
    <mergeCell ref="AP90:AR90"/>
    <mergeCell ref="AS90:AU90"/>
    <mergeCell ref="AV90:AX90"/>
    <mergeCell ref="AP91:AR91"/>
    <mergeCell ref="AS91:AU91"/>
    <mergeCell ref="AV91:AX91"/>
    <mergeCell ref="AP89:AR89"/>
    <mergeCell ref="AS89:AU89"/>
    <mergeCell ref="AV89:AX89"/>
    <mergeCell ref="AV66:AX66"/>
    <mergeCell ref="AP66:AR66"/>
    <mergeCell ref="AS66:AU66"/>
    <mergeCell ref="AP67:AR67"/>
    <mergeCell ref="AS67:AU67"/>
    <mergeCell ref="AV42:AX42"/>
    <mergeCell ref="AV69:AX69"/>
    <mergeCell ref="AP70:AR70"/>
    <mergeCell ref="AS70:AU70"/>
    <mergeCell ref="AV70:AX70"/>
    <mergeCell ref="AS46:AU46"/>
    <mergeCell ref="AS48:AU48"/>
    <mergeCell ref="AP42:AR42"/>
    <mergeCell ref="AP43:AR43"/>
    <mergeCell ref="AP44:AR44"/>
    <mergeCell ref="AP45:AR45"/>
    <mergeCell ref="AP46:AR46"/>
    <mergeCell ref="AP71:AR71"/>
    <mergeCell ref="AS71:AU71"/>
    <mergeCell ref="AV71:AX71"/>
    <mergeCell ref="AO72:AO79"/>
    <mergeCell ref="AO80:AO87"/>
    <mergeCell ref="AP80:AR80"/>
    <mergeCell ref="AS80:AU80"/>
    <mergeCell ref="AV80:AX80"/>
    <mergeCell ref="AP87:AR87"/>
    <mergeCell ref="AS87:AU87"/>
    <mergeCell ref="AV87:AX87"/>
    <mergeCell ref="AV84:AX84"/>
    <mergeCell ref="AP85:AR85"/>
    <mergeCell ref="AS85:AU85"/>
    <mergeCell ref="AV85:AX85"/>
    <mergeCell ref="AP86:AR86"/>
    <mergeCell ref="AS86:AU86"/>
    <mergeCell ref="AV86:AX86"/>
    <mergeCell ref="AV81:AX81"/>
    <mergeCell ref="AP82:AR82"/>
    <mergeCell ref="AP74:AR74"/>
    <mergeCell ref="AS74:AU74"/>
    <mergeCell ref="AV74:AX74"/>
    <mergeCell ref="AP75:AR75"/>
    <mergeCell ref="AS75:AU75"/>
    <mergeCell ref="AV75:AX75"/>
    <mergeCell ref="AP72:AR72"/>
    <mergeCell ref="AS72:AU72"/>
    <mergeCell ref="AV72:AX72"/>
    <mergeCell ref="AP73:AR73"/>
    <mergeCell ref="AS73:AU73"/>
    <mergeCell ref="AV73:AX73"/>
    <mergeCell ref="AP78:AR78"/>
    <mergeCell ref="AS78:AU78"/>
    <mergeCell ref="AV78:AX78"/>
    <mergeCell ref="AP79:AR79"/>
    <mergeCell ref="AS79:AU79"/>
    <mergeCell ref="AV79:AX79"/>
    <mergeCell ref="AP76:AR76"/>
    <mergeCell ref="AS76:AU76"/>
    <mergeCell ref="AV76:AX76"/>
    <mergeCell ref="AP77:AR77"/>
    <mergeCell ref="AS77:AU77"/>
    <mergeCell ref="AV77:AX77"/>
    <mergeCell ref="AV23:AX23"/>
    <mergeCell ref="AP24:AR24"/>
    <mergeCell ref="AS24:AU24"/>
    <mergeCell ref="AV24:AX24"/>
    <mergeCell ref="AP27:AR27"/>
    <mergeCell ref="AS27:AU27"/>
    <mergeCell ref="AV27:AX27"/>
    <mergeCell ref="AP28:AR28"/>
    <mergeCell ref="AS28:AU28"/>
    <mergeCell ref="AV28:AX28"/>
    <mergeCell ref="AP25:AR25"/>
    <mergeCell ref="AS25:AU25"/>
    <mergeCell ref="AV25:AX25"/>
    <mergeCell ref="AP26:AR26"/>
    <mergeCell ref="AS26:AU26"/>
    <mergeCell ref="AV26:AX26"/>
    <mergeCell ref="AP23:AR23"/>
    <mergeCell ref="AS23:AU23"/>
    <mergeCell ref="AP33:AR33"/>
    <mergeCell ref="AS33:AU33"/>
    <mergeCell ref="AV33:AX33"/>
    <mergeCell ref="AP34:AR34"/>
    <mergeCell ref="AS34:AU34"/>
    <mergeCell ref="AV34:AX34"/>
    <mergeCell ref="AP30:AR30"/>
    <mergeCell ref="AS30:AU30"/>
    <mergeCell ref="AV30:AX30"/>
    <mergeCell ref="AP31:AR31"/>
    <mergeCell ref="AS31:AU31"/>
    <mergeCell ref="AV31:AX31"/>
    <mergeCell ref="AP32:AR32"/>
    <mergeCell ref="AS32:AU32"/>
    <mergeCell ref="AV32:AX32"/>
    <mergeCell ref="AV37:AX37"/>
    <mergeCell ref="AP38:AR38"/>
    <mergeCell ref="AS38:AU38"/>
    <mergeCell ref="AV38:AX38"/>
    <mergeCell ref="AO39:AO46"/>
    <mergeCell ref="AP39:AR39"/>
    <mergeCell ref="AS39:AU39"/>
    <mergeCell ref="AV39:AX39"/>
    <mergeCell ref="AP35:AR35"/>
    <mergeCell ref="AS35:AU35"/>
    <mergeCell ref="AV35:AX35"/>
    <mergeCell ref="AP36:AR36"/>
    <mergeCell ref="AS36:AU36"/>
    <mergeCell ref="AV36:AX36"/>
    <mergeCell ref="AO31:AO38"/>
    <mergeCell ref="AV43:AX43"/>
    <mergeCell ref="AV44:AX44"/>
    <mergeCell ref="AV45:AX45"/>
    <mergeCell ref="AV46:AX46"/>
    <mergeCell ref="AS41:AU41"/>
    <mergeCell ref="AS42:AU42"/>
    <mergeCell ref="AS43:AU43"/>
    <mergeCell ref="AS44:AU44"/>
    <mergeCell ref="AS45:AU4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AV70"/>
  <sheetViews>
    <sheetView topLeftCell="A7" workbookViewId="0">
      <selection activeCell="T34" sqref="T34:Y34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40" width="4.85546875" style="15" customWidth="1"/>
    <col min="41" max="41" width="18.7109375" style="15" customWidth="1"/>
    <col min="42" max="42" width="12.28515625" style="15" customWidth="1"/>
    <col min="43" max="59" width="4.85546875" style="15" customWidth="1"/>
    <col min="60" max="16384" width="9.140625" style="15"/>
  </cols>
  <sheetData>
    <row r="1" spans="2:36" ht="15.75" thickBot="1" x14ac:dyDescent="0.3"/>
    <row r="2" spans="2:36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</row>
    <row r="3" spans="2:36" ht="16.5" customHeight="1" thickBot="1" x14ac:dyDescent="0.3">
      <c r="B3" s="21"/>
      <c r="C3" s="247" t="s">
        <v>3</v>
      </c>
      <c r="D3" s="248"/>
      <c r="E3" s="248"/>
      <c r="F3" s="248" t="s">
        <v>4</v>
      </c>
      <c r="G3" s="248"/>
      <c r="H3" s="248"/>
      <c r="I3" s="228" t="s">
        <v>5</v>
      </c>
      <c r="J3" s="228"/>
      <c r="K3" s="229"/>
      <c r="L3" s="22"/>
      <c r="M3" s="227" t="s">
        <v>6</v>
      </c>
      <c r="N3" s="228"/>
      <c r="O3" s="228"/>
      <c r="P3" s="228"/>
      <c r="Q3" s="228"/>
      <c r="R3" s="229"/>
      <c r="S3" s="22"/>
      <c r="T3" s="227" t="s">
        <v>7</v>
      </c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9"/>
      <c r="AJ3" s="23"/>
    </row>
    <row r="4" spans="2:36" ht="16.5" customHeight="1" x14ac:dyDescent="0.25">
      <c r="B4" s="21"/>
      <c r="C4" s="244">
        <v>512</v>
      </c>
      <c r="D4" s="245"/>
      <c r="E4" s="245"/>
      <c r="F4" s="245">
        <v>512</v>
      </c>
      <c r="G4" s="245"/>
      <c r="H4" s="245"/>
      <c r="I4" s="245">
        <v>2172</v>
      </c>
      <c r="J4" s="245"/>
      <c r="K4" s="246"/>
      <c r="L4" s="22"/>
      <c r="M4" s="244">
        <f>C4*F4</f>
        <v>262144</v>
      </c>
      <c r="N4" s="245"/>
      <c r="O4" s="245"/>
      <c r="P4" s="245"/>
      <c r="Q4" s="245"/>
      <c r="R4" s="246"/>
      <c r="S4" s="22"/>
      <c r="T4" s="244" t="s">
        <v>71</v>
      </c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6"/>
      <c r="AJ4" s="23"/>
    </row>
    <row r="5" spans="2:36" ht="16.5" customHeight="1" thickBot="1" x14ac:dyDescent="0.3">
      <c r="B5" s="21"/>
      <c r="C5" s="238"/>
      <c r="D5" s="239"/>
      <c r="E5" s="239"/>
      <c r="F5" s="239"/>
      <c r="G5" s="239"/>
      <c r="H5" s="239"/>
      <c r="I5" s="239"/>
      <c r="J5" s="239"/>
      <c r="K5" s="240"/>
      <c r="L5" s="22"/>
      <c r="M5" s="238"/>
      <c r="N5" s="239"/>
      <c r="O5" s="239"/>
      <c r="P5" s="239"/>
      <c r="Q5" s="239"/>
      <c r="R5" s="240"/>
      <c r="S5" s="22"/>
      <c r="T5" s="238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40"/>
      <c r="AJ5" s="23"/>
    </row>
    <row r="6" spans="2:36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2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3"/>
    </row>
    <row r="7" spans="2:36" ht="16.5" customHeight="1" thickBot="1" x14ac:dyDescent="0.3">
      <c r="B7" s="21"/>
      <c r="C7" s="227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184717</v>
      </c>
      <c r="N7" s="230"/>
      <c r="O7" s="230"/>
      <c r="P7" s="230"/>
      <c r="Q7" s="230"/>
      <c r="R7" s="211"/>
      <c r="S7" s="22"/>
      <c r="T7" s="227" t="s">
        <v>15</v>
      </c>
      <c r="U7" s="228"/>
      <c r="V7" s="228"/>
      <c r="W7" s="228"/>
      <c r="X7" s="228"/>
      <c r="Y7" s="228"/>
      <c r="Z7" s="228"/>
      <c r="AA7" s="228"/>
      <c r="AB7" s="228"/>
      <c r="AC7" s="229"/>
      <c r="AD7" s="210">
        <f>262144 * 2</f>
        <v>524288</v>
      </c>
      <c r="AE7" s="230"/>
      <c r="AF7" s="230"/>
      <c r="AG7" s="230"/>
      <c r="AH7" s="230"/>
      <c r="AI7" s="211"/>
      <c r="AJ7" s="23"/>
    </row>
    <row r="8" spans="2:36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3"/>
    </row>
    <row r="9" spans="2:36" ht="16.5" customHeight="1" thickBot="1" x14ac:dyDescent="0.3">
      <c r="B9" s="21"/>
      <c r="C9" s="36" t="s">
        <v>16</v>
      </c>
      <c r="D9" s="247" t="s">
        <v>17</v>
      </c>
      <c r="E9" s="248"/>
      <c r="F9" s="248"/>
      <c r="G9" s="248"/>
      <c r="H9" s="249"/>
      <c r="I9" s="248" t="s">
        <v>18</v>
      </c>
      <c r="J9" s="248"/>
      <c r="K9" s="248"/>
      <c r="L9" s="248"/>
      <c r="M9" s="249"/>
      <c r="N9" s="248" t="s">
        <v>19</v>
      </c>
      <c r="O9" s="248"/>
      <c r="P9" s="248"/>
      <c r="Q9" s="248"/>
      <c r="R9" s="249"/>
      <c r="S9" s="22"/>
      <c r="T9" s="36" t="s">
        <v>16</v>
      </c>
      <c r="U9" s="247" t="s">
        <v>17</v>
      </c>
      <c r="V9" s="248"/>
      <c r="W9" s="248"/>
      <c r="X9" s="248"/>
      <c r="Y9" s="249"/>
      <c r="Z9" s="248" t="s">
        <v>18</v>
      </c>
      <c r="AA9" s="248"/>
      <c r="AB9" s="248"/>
      <c r="AC9" s="248"/>
      <c r="AD9" s="249"/>
      <c r="AE9" s="248" t="s">
        <v>19</v>
      </c>
      <c r="AF9" s="248"/>
      <c r="AG9" s="248"/>
      <c r="AH9" s="248"/>
      <c r="AI9" s="249"/>
      <c r="AJ9" s="23"/>
    </row>
    <row r="10" spans="2:36" ht="16.5" customHeight="1" x14ac:dyDescent="0.25">
      <c r="B10" s="21"/>
      <c r="C10" s="25">
        <v>0</v>
      </c>
      <c r="D10" s="244">
        <f>$N10-$I10</f>
        <v>694570</v>
      </c>
      <c r="E10" s="245"/>
      <c r="F10" s="245"/>
      <c r="G10" s="245"/>
      <c r="H10" s="245"/>
      <c r="I10" s="244">
        <v>111182</v>
      </c>
      <c r="J10" s="245"/>
      <c r="K10" s="245"/>
      <c r="L10" s="245"/>
      <c r="M10" s="246"/>
      <c r="N10" s="245">
        <v>805752</v>
      </c>
      <c r="O10" s="245"/>
      <c r="P10" s="245"/>
      <c r="Q10" s="245"/>
      <c r="R10" s="246"/>
      <c r="S10" s="24"/>
      <c r="T10" s="25">
        <v>0</v>
      </c>
      <c r="U10" s="244">
        <f>$AE10-$Z10</f>
        <v>2267894</v>
      </c>
      <c r="V10" s="245"/>
      <c r="W10" s="245"/>
      <c r="X10" s="245"/>
      <c r="Y10" s="245"/>
      <c r="Z10" s="244">
        <f>17674</f>
        <v>17674</v>
      </c>
      <c r="AA10" s="245"/>
      <c r="AB10" s="245"/>
      <c r="AC10" s="245"/>
      <c r="AD10" s="246"/>
      <c r="AE10" s="245">
        <f>1142784+1142784</f>
        <v>2285568</v>
      </c>
      <c r="AF10" s="245"/>
      <c r="AG10" s="245"/>
      <c r="AH10" s="245"/>
      <c r="AI10" s="246"/>
      <c r="AJ10" s="23"/>
    </row>
    <row r="11" spans="2:36" ht="16.5" customHeight="1" x14ac:dyDescent="0.25">
      <c r="B11" s="21"/>
      <c r="C11" s="26">
        <v>1</v>
      </c>
      <c r="D11" s="241">
        <f t="shared" ref="D11:D12" si="0">$N11-$I11</f>
        <v>1351791</v>
      </c>
      <c r="E11" s="242"/>
      <c r="F11" s="242"/>
      <c r="G11" s="242"/>
      <c r="H11" s="243"/>
      <c r="I11" s="241">
        <v>4204769</v>
      </c>
      <c r="J11" s="242"/>
      <c r="K11" s="242"/>
      <c r="L11" s="242"/>
      <c r="M11" s="243"/>
      <c r="N11" s="242">
        <v>5556560</v>
      </c>
      <c r="O11" s="242"/>
      <c r="P11" s="242"/>
      <c r="Q11" s="242"/>
      <c r="R11" s="243"/>
      <c r="S11" s="24"/>
      <c r="T11" s="26">
        <v>1</v>
      </c>
      <c r="U11" s="241">
        <f>$AE11-$Z11</f>
        <v>6796678</v>
      </c>
      <c r="V11" s="242"/>
      <c r="W11" s="242"/>
      <c r="X11" s="242"/>
      <c r="Y11" s="243"/>
      <c r="Z11" s="241">
        <f>6782512+4563962</f>
        <v>11346474</v>
      </c>
      <c r="AA11" s="242"/>
      <c r="AB11" s="242"/>
      <c r="AC11" s="242"/>
      <c r="AD11" s="243"/>
      <c r="AE11" s="242">
        <f>9000880+9142272</f>
        <v>18143152</v>
      </c>
      <c r="AF11" s="242"/>
      <c r="AG11" s="242"/>
      <c r="AH11" s="242"/>
      <c r="AI11" s="243"/>
      <c r="AJ11" s="23"/>
    </row>
    <row r="12" spans="2:36" ht="16.5" customHeight="1" thickBot="1" x14ac:dyDescent="0.3">
      <c r="B12" s="21"/>
      <c r="C12" s="27">
        <v>2</v>
      </c>
      <c r="D12" s="238">
        <f t="shared" si="0"/>
        <v>1586619</v>
      </c>
      <c r="E12" s="239"/>
      <c r="F12" s="239"/>
      <c r="G12" s="239"/>
      <c r="H12" s="240"/>
      <c r="I12" s="238">
        <v>9227709</v>
      </c>
      <c r="J12" s="239"/>
      <c r="K12" s="239"/>
      <c r="L12" s="239"/>
      <c r="M12" s="240"/>
      <c r="N12" s="239">
        <v>10814328</v>
      </c>
      <c r="O12" s="239"/>
      <c r="P12" s="239"/>
      <c r="Q12" s="239"/>
      <c r="R12" s="240"/>
      <c r="S12" s="24"/>
      <c r="T12" s="27">
        <v>2</v>
      </c>
      <c r="U12" s="238">
        <f>$AE12-$Z12</f>
        <v>6032526</v>
      </c>
      <c r="V12" s="239"/>
      <c r="W12" s="239"/>
      <c r="X12" s="239"/>
      <c r="Y12" s="240"/>
      <c r="Z12" s="238">
        <f>15583856+32757042</f>
        <v>48340898</v>
      </c>
      <c r="AA12" s="239"/>
      <c r="AB12" s="239"/>
      <c r="AC12" s="239"/>
      <c r="AD12" s="240"/>
      <c r="AE12" s="239">
        <f>17746944+36626480</f>
        <v>54373424</v>
      </c>
      <c r="AF12" s="239"/>
      <c r="AG12" s="239"/>
      <c r="AH12" s="239"/>
      <c r="AI12" s="240"/>
      <c r="AJ12" s="23"/>
    </row>
    <row r="13" spans="2:36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3"/>
    </row>
    <row r="14" spans="2:36" ht="16.5" customHeight="1" thickBot="1" x14ac:dyDescent="0.3">
      <c r="B14" s="28"/>
      <c r="C14" s="227" t="s">
        <v>69</v>
      </c>
      <c r="D14" s="228"/>
      <c r="E14" s="228"/>
      <c r="F14" s="228"/>
      <c r="G14" s="228"/>
      <c r="H14" s="229"/>
      <c r="I14" s="227" t="s">
        <v>29</v>
      </c>
      <c r="J14" s="229"/>
      <c r="K14" s="29"/>
      <c r="L14" s="29"/>
      <c r="M14" s="29"/>
      <c r="N14" s="29"/>
      <c r="O14" s="29"/>
      <c r="P14" s="29"/>
      <c r="Q14" s="29"/>
      <c r="R14" s="29"/>
      <c r="S14" s="22"/>
      <c r="T14" s="227" t="s">
        <v>69</v>
      </c>
      <c r="U14" s="228"/>
      <c r="V14" s="228"/>
      <c r="W14" s="228"/>
      <c r="X14" s="228"/>
      <c r="Y14" s="229"/>
      <c r="Z14" s="227" t="s">
        <v>29</v>
      </c>
      <c r="AA14" s="229"/>
      <c r="AB14" s="30"/>
      <c r="AC14" s="30"/>
      <c r="AD14" s="30"/>
      <c r="AE14" s="30"/>
      <c r="AF14" s="30"/>
      <c r="AG14" s="30"/>
      <c r="AH14" s="30"/>
      <c r="AI14" s="30"/>
      <c r="AJ14" s="31"/>
    </row>
    <row r="15" spans="2:36" ht="16.5" customHeight="1" thickBot="1" x14ac:dyDescent="0.3">
      <c r="B15" s="28"/>
      <c r="C15" s="210">
        <f>$I$4*$M7</f>
        <v>401205324</v>
      </c>
      <c r="D15" s="230"/>
      <c r="E15" s="230"/>
      <c r="F15" s="230"/>
      <c r="G15" s="230"/>
      <c r="H15" s="211"/>
      <c r="I15" s="231">
        <f>100%</f>
        <v>1</v>
      </c>
      <c r="J15" s="232"/>
      <c r="K15" s="29"/>
      <c r="L15" s="29"/>
      <c r="M15" s="29"/>
      <c r="N15" s="30"/>
      <c r="O15" s="30"/>
      <c r="P15" s="30"/>
      <c r="Q15" s="30"/>
      <c r="R15" s="30"/>
      <c r="S15" s="30"/>
      <c r="T15" s="233">
        <f>$I$4*$AD7</f>
        <v>1138753536</v>
      </c>
      <c r="U15" s="234"/>
      <c r="V15" s="234"/>
      <c r="W15" s="234"/>
      <c r="X15" s="234"/>
      <c r="Y15" s="235"/>
      <c r="Z15" s="236">
        <f>100%</f>
        <v>1</v>
      </c>
      <c r="AA15" s="237"/>
      <c r="AB15" s="30"/>
      <c r="AC15" s="30"/>
      <c r="AD15" s="30"/>
      <c r="AE15" s="30"/>
      <c r="AF15" s="30"/>
      <c r="AG15" s="30"/>
      <c r="AH15" s="30"/>
      <c r="AI15" s="30"/>
      <c r="AJ15" s="31"/>
    </row>
    <row r="16" spans="2:36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1"/>
    </row>
    <row r="17" spans="2:42" ht="16.5" customHeight="1" thickBot="1" x14ac:dyDescent="0.3">
      <c r="B17" s="28"/>
      <c r="C17" s="227" t="s">
        <v>70</v>
      </c>
      <c r="D17" s="228"/>
      <c r="E17" s="228"/>
      <c r="F17" s="228"/>
      <c r="G17" s="228"/>
      <c r="H17" s="229"/>
      <c r="I17" s="227" t="s">
        <v>29</v>
      </c>
      <c r="J17" s="229"/>
      <c r="K17" s="30"/>
      <c r="L17" s="30"/>
      <c r="M17" s="30"/>
      <c r="N17" s="30"/>
      <c r="O17" s="30"/>
      <c r="P17" s="30"/>
      <c r="Q17" s="30"/>
      <c r="R17" s="30"/>
      <c r="S17" s="30"/>
      <c r="T17" s="227" t="s">
        <v>70</v>
      </c>
      <c r="U17" s="228"/>
      <c r="V17" s="228"/>
      <c r="W17" s="228"/>
      <c r="X17" s="228"/>
      <c r="Y17" s="229"/>
      <c r="Z17" s="227" t="s">
        <v>29</v>
      </c>
      <c r="AA17" s="229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2:42" ht="16.5" customHeight="1" thickBot="1" x14ac:dyDescent="0.3">
      <c r="B18" s="28"/>
      <c r="C18" s="210">
        <f>SUM(N$10:R$12)+D$12*8</f>
        <v>29869592</v>
      </c>
      <c r="D18" s="230"/>
      <c r="E18" s="230"/>
      <c r="F18" s="230"/>
      <c r="G18" s="230"/>
      <c r="H18" s="211"/>
      <c r="I18" s="231">
        <f>$C18/$C15</f>
        <v>7.4449640154825067E-2</v>
      </c>
      <c r="J18" s="232"/>
      <c r="K18" s="30"/>
      <c r="L18" s="30"/>
      <c r="M18" s="30"/>
      <c r="N18" s="30"/>
      <c r="O18" s="30"/>
      <c r="P18" s="30"/>
      <c r="Q18" s="30"/>
      <c r="R18" s="30"/>
      <c r="S18" s="30"/>
      <c r="T18" s="210">
        <f>SUM(AE$10:AI$12)+U$12*8</f>
        <v>123062352</v>
      </c>
      <c r="U18" s="230"/>
      <c r="V18" s="230"/>
      <c r="W18" s="230"/>
      <c r="X18" s="230"/>
      <c r="Y18" s="211"/>
      <c r="Z18" s="231">
        <f>$T18/$T15</f>
        <v>0.10806759154599016</v>
      </c>
      <c r="AA18" s="232"/>
      <c r="AB18" s="30"/>
      <c r="AC18" s="30"/>
      <c r="AD18" s="30"/>
      <c r="AE18" s="30"/>
      <c r="AF18" s="30"/>
      <c r="AG18" s="30"/>
      <c r="AH18" s="30"/>
      <c r="AI18" s="30"/>
      <c r="AJ18" s="31"/>
    </row>
    <row r="19" spans="2:42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4"/>
    </row>
    <row r="20" spans="2:42" ht="15.75" thickBot="1" x14ac:dyDescent="0.3">
      <c r="C20" s="35"/>
      <c r="D20" s="35"/>
      <c r="E20" s="35"/>
      <c r="F20" s="35"/>
      <c r="G20" s="35"/>
    </row>
    <row r="21" spans="2:42" ht="9" customHeight="1" thickBot="1" x14ac:dyDescent="0.3">
      <c r="B21" s="16"/>
      <c r="C21" s="17"/>
      <c r="D21" s="18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9"/>
    </row>
    <row r="22" spans="2:42" ht="16.5" customHeight="1" thickBot="1" x14ac:dyDescent="0.3">
      <c r="B22" s="21"/>
      <c r="C22" s="247" t="s">
        <v>3</v>
      </c>
      <c r="D22" s="248"/>
      <c r="E22" s="248"/>
      <c r="F22" s="248" t="s">
        <v>4</v>
      </c>
      <c r="G22" s="248"/>
      <c r="H22" s="248"/>
      <c r="I22" s="228" t="s">
        <v>5</v>
      </c>
      <c r="J22" s="228"/>
      <c r="K22" s="229"/>
      <c r="L22" s="22"/>
      <c r="M22" s="227" t="s">
        <v>6</v>
      </c>
      <c r="N22" s="228"/>
      <c r="O22" s="228"/>
      <c r="P22" s="228"/>
      <c r="Q22" s="228"/>
      <c r="R22" s="229"/>
      <c r="S22" s="22"/>
      <c r="T22" s="227" t="s">
        <v>7</v>
      </c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9"/>
      <c r="AJ22" s="23"/>
      <c r="AO22" s="15">
        <f>C34+T34</f>
        <v>1539958860</v>
      </c>
    </row>
    <row r="23" spans="2:42" ht="16.5" customHeight="1" x14ac:dyDescent="0.25">
      <c r="B23" s="21"/>
      <c r="C23" s="244">
        <v>512</v>
      </c>
      <c r="D23" s="245"/>
      <c r="E23" s="245"/>
      <c r="F23" s="245">
        <v>512</v>
      </c>
      <c r="G23" s="245"/>
      <c r="H23" s="245"/>
      <c r="I23" s="245">
        <f>720*3+12</f>
        <v>2172</v>
      </c>
      <c r="J23" s="245"/>
      <c r="K23" s="246"/>
      <c r="L23" s="22"/>
      <c r="M23" s="244">
        <f>C23*F23</f>
        <v>262144</v>
      </c>
      <c r="N23" s="245"/>
      <c r="O23" s="245"/>
      <c r="P23" s="245"/>
      <c r="Q23" s="245"/>
      <c r="R23" s="246"/>
      <c r="S23" s="22"/>
      <c r="T23" s="244" t="s">
        <v>72</v>
      </c>
      <c r="U23" s="245"/>
      <c r="V23" s="245"/>
      <c r="W23" s="245"/>
      <c r="X23" s="245"/>
      <c r="Y23" s="245"/>
      <c r="Z23" s="245"/>
      <c r="AA23" s="245"/>
      <c r="AB23" s="245"/>
      <c r="AC23" s="245"/>
      <c r="AD23" s="245"/>
      <c r="AE23" s="245"/>
      <c r="AF23" s="245"/>
      <c r="AG23" s="245"/>
      <c r="AH23" s="245"/>
      <c r="AI23" s="246"/>
      <c r="AJ23" s="23"/>
      <c r="AO23" s="15">
        <f>C37+T37</f>
        <v>105435248</v>
      </c>
      <c r="AP23" s="186">
        <f>AO23/AO22</f>
        <v>6.8466275780899755E-2</v>
      </c>
    </row>
    <row r="24" spans="2:42" ht="16.5" customHeight="1" thickBot="1" x14ac:dyDescent="0.3">
      <c r="B24" s="21"/>
      <c r="C24" s="238"/>
      <c r="D24" s="239"/>
      <c r="E24" s="239"/>
      <c r="F24" s="239"/>
      <c r="G24" s="239"/>
      <c r="H24" s="239"/>
      <c r="I24" s="239"/>
      <c r="J24" s="239"/>
      <c r="K24" s="240"/>
      <c r="L24" s="22"/>
      <c r="M24" s="238"/>
      <c r="N24" s="239"/>
      <c r="O24" s="239"/>
      <c r="P24" s="239"/>
      <c r="Q24" s="239"/>
      <c r="R24" s="240"/>
      <c r="S24" s="22"/>
      <c r="T24" s="238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40"/>
      <c r="AJ24" s="23"/>
      <c r="AO24" s="15">
        <f>C18+T18</f>
        <v>152931944</v>
      </c>
      <c r="AP24" s="186">
        <f>AO24/AO22</f>
        <v>9.9309110114798788E-2</v>
      </c>
    </row>
    <row r="25" spans="2:42" ht="9" customHeight="1" thickBot="1" x14ac:dyDescent="0.3">
      <c r="B25" s="21"/>
      <c r="C25" s="24"/>
      <c r="D25" s="24"/>
      <c r="E25" s="24"/>
      <c r="F25" s="24"/>
      <c r="G25" s="24"/>
      <c r="H25" s="24"/>
      <c r="I25" s="24"/>
      <c r="J25" s="24"/>
      <c r="K25" s="24"/>
      <c r="L25" s="22"/>
      <c r="M25" s="24"/>
      <c r="N25" s="24"/>
      <c r="O25" s="24"/>
      <c r="P25" s="24"/>
      <c r="Q25" s="24"/>
      <c r="R25" s="24"/>
      <c r="S25" s="22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3"/>
    </row>
    <row r="26" spans="2:42" ht="16.5" customHeight="1" thickBot="1" x14ac:dyDescent="0.3">
      <c r="B26" s="21"/>
      <c r="C26" s="227" t="s">
        <v>14</v>
      </c>
      <c r="D26" s="228"/>
      <c r="E26" s="228"/>
      <c r="F26" s="228"/>
      <c r="G26" s="228"/>
      <c r="H26" s="228"/>
      <c r="I26" s="228"/>
      <c r="J26" s="228"/>
      <c r="K26" s="228"/>
      <c r="L26" s="228"/>
      <c r="M26" s="210">
        <v>184717</v>
      </c>
      <c r="N26" s="230"/>
      <c r="O26" s="230"/>
      <c r="P26" s="230"/>
      <c r="Q26" s="230"/>
      <c r="R26" s="211"/>
      <c r="S26" s="22"/>
      <c r="T26" s="227" t="s">
        <v>15</v>
      </c>
      <c r="U26" s="228"/>
      <c r="V26" s="228"/>
      <c r="W26" s="228"/>
      <c r="X26" s="228"/>
      <c r="Y26" s="228"/>
      <c r="Z26" s="228"/>
      <c r="AA26" s="228"/>
      <c r="AB26" s="228"/>
      <c r="AC26" s="229"/>
      <c r="AD26" s="210">
        <f xml:space="preserve"> 262144 *2</f>
        <v>524288</v>
      </c>
      <c r="AE26" s="230"/>
      <c r="AF26" s="230"/>
      <c r="AG26" s="230"/>
      <c r="AH26" s="230"/>
      <c r="AI26" s="211"/>
      <c r="AJ26" s="23"/>
    </row>
    <row r="27" spans="2:42" ht="9" customHeight="1" thickBot="1" x14ac:dyDescent="0.3">
      <c r="B27" s="21"/>
      <c r="C27" s="24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3"/>
    </row>
    <row r="28" spans="2:42" ht="16.5" customHeight="1" thickBot="1" x14ac:dyDescent="0.3">
      <c r="B28" s="21"/>
      <c r="C28" s="36" t="s">
        <v>16</v>
      </c>
      <c r="D28" s="247" t="s">
        <v>17</v>
      </c>
      <c r="E28" s="248"/>
      <c r="F28" s="248"/>
      <c r="G28" s="248"/>
      <c r="H28" s="249"/>
      <c r="I28" s="248" t="s">
        <v>18</v>
      </c>
      <c r="J28" s="248"/>
      <c r="K28" s="248"/>
      <c r="L28" s="248"/>
      <c r="M28" s="249"/>
      <c r="N28" s="248" t="s">
        <v>19</v>
      </c>
      <c r="O28" s="248"/>
      <c r="P28" s="248"/>
      <c r="Q28" s="248"/>
      <c r="R28" s="249"/>
      <c r="S28" s="22"/>
      <c r="T28" s="36" t="s">
        <v>16</v>
      </c>
      <c r="U28" s="247" t="s">
        <v>17</v>
      </c>
      <c r="V28" s="248"/>
      <c r="W28" s="248"/>
      <c r="X28" s="248"/>
      <c r="Y28" s="249"/>
      <c r="Z28" s="248" t="s">
        <v>18</v>
      </c>
      <c r="AA28" s="248"/>
      <c r="AB28" s="248"/>
      <c r="AC28" s="248"/>
      <c r="AD28" s="249"/>
      <c r="AE28" s="248" t="s">
        <v>19</v>
      </c>
      <c r="AF28" s="248"/>
      <c r="AG28" s="248"/>
      <c r="AH28" s="248"/>
      <c r="AI28" s="249"/>
      <c r="AJ28" s="23"/>
    </row>
    <row r="29" spans="2:42" ht="16.5" customHeight="1" x14ac:dyDescent="0.25">
      <c r="B29" s="21"/>
      <c r="C29" s="25">
        <v>0</v>
      </c>
      <c r="D29" s="244">
        <f>$N29-$I29</f>
        <v>221108</v>
      </c>
      <c r="E29" s="245"/>
      <c r="F29" s="245"/>
      <c r="G29" s="245"/>
      <c r="H29" s="245"/>
      <c r="I29" s="244">
        <v>149044</v>
      </c>
      <c r="J29" s="245"/>
      <c r="K29" s="245"/>
      <c r="L29" s="245"/>
      <c r="M29" s="246"/>
      <c r="N29" s="245">
        <v>370152</v>
      </c>
      <c r="O29" s="245"/>
      <c r="P29" s="245"/>
      <c r="Q29" s="245"/>
      <c r="R29" s="246"/>
      <c r="S29" s="24"/>
      <c r="T29" s="25">
        <v>0</v>
      </c>
      <c r="U29" s="244">
        <f>$AE29-$Z29</f>
        <v>1575080</v>
      </c>
      <c r="V29" s="245"/>
      <c r="W29" s="245"/>
      <c r="X29" s="245"/>
      <c r="Y29" s="245"/>
      <c r="Z29" s="244">
        <f>165876+46756</f>
        <v>212632</v>
      </c>
      <c r="AA29" s="245"/>
      <c r="AB29" s="245"/>
      <c r="AC29" s="245"/>
      <c r="AD29" s="246"/>
      <c r="AE29" s="245">
        <f>773328+1014384</f>
        <v>1787712</v>
      </c>
      <c r="AF29" s="245"/>
      <c r="AG29" s="245"/>
      <c r="AH29" s="245"/>
      <c r="AI29" s="246"/>
      <c r="AJ29" s="23"/>
    </row>
    <row r="30" spans="2:42" ht="16.5" customHeight="1" x14ac:dyDescent="0.25">
      <c r="B30" s="21"/>
      <c r="C30" s="26">
        <v>1</v>
      </c>
      <c r="D30" s="241">
        <f t="shared" ref="D30:D31" si="1">$N30-$I30</f>
        <v>516256</v>
      </c>
      <c r="E30" s="242"/>
      <c r="F30" s="242"/>
      <c r="G30" s="242"/>
      <c r="H30" s="243"/>
      <c r="I30" s="241">
        <v>1252608</v>
      </c>
      <c r="J30" s="242"/>
      <c r="K30" s="242"/>
      <c r="L30" s="242"/>
      <c r="M30" s="243"/>
      <c r="N30" s="242">
        <v>1768864</v>
      </c>
      <c r="O30" s="242"/>
      <c r="P30" s="242"/>
      <c r="Q30" s="242"/>
      <c r="R30" s="243"/>
      <c r="S30" s="24"/>
      <c r="T30" s="26">
        <v>1</v>
      </c>
      <c r="U30" s="241">
        <f t="shared" ref="U30:U31" si="2">$AE30-$Z30</f>
        <v>3807563</v>
      </c>
      <c r="V30" s="242"/>
      <c r="W30" s="242"/>
      <c r="X30" s="242"/>
      <c r="Y30" s="243"/>
      <c r="Z30" s="241">
        <f>3837993+4955084</f>
        <v>8793077</v>
      </c>
      <c r="AA30" s="242"/>
      <c r="AB30" s="242"/>
      <c r="AC30" s="242"/>
      <c r="AD30" s="243"/>
      <c r="AE30" s="242">
        <f>4859616+7741024</f>
        <v>12600640</v>
      </c>
      <c r="AF30" s="242"/>
      <c r="AG30" s="242"/>
      <c r="AH30" s="242"/>
      <c r="AI30" s="243"/>
      <c r="AJ30" s="23"/>
    </row>
    <row r="31" spans="2:42" ht="16.5" customHeight="1" thickBot="1" x14ac:dyDescent="0.3">
      <c r="B31" s="21"/>
      <c r="C31" s="27">
        <v>2</v>
      </c>
      <c r="D31" s="238">
        <f t="shared" si="1"/>
        <v>1238064</v>
      </c>
      <c r="E31" s="239"/>
      <c r="F31" s="239"/>
      <c r="G31" s="239"/>
      <c r="H31" s="240"/>
      <c r="I31" s="238">
        <v>2891984</v>
      </c>
      <c r="J31" s="239"/>
      <c r="K31" s="239"/>
      <c r="L31" s="239"/>
      <c r="M31" s="240"/>
      <c r="N31" s="239">
        <v>4130048</v>
      </c>
      <c r="O31" s="239"/>
      <c r="P31" s="239"/>
      <c r="Q31" s="239"/>
      <c r="R31" s="240"/>
      <c r="S31" s="24"/>
      <c r="T31" s="27">
        <v>2</v>
      </c>
      <c r="U31" s="238">
        <f t="shared" si="2"/>
        <v>5551602</v>
      </c>
      <c r="V31" s="239"/>
      <c r="W31" s="239"/>
      <c r="X31" s="239"/>
      <c r="Y31" s="240"/>
      <c r="Z31" s="238">
        <f>6213321+18695581</f>
        <v>24908902</v>
      </c>
      <c r="AA31" s="239"/>
      <c r="AB31" s="239"/>
      <c r="AC31" s="239"/>
      <c r="AD31" s="240"/>
      <c r="AE31" s="239">
        <f>8172984+22287520</f>
        <v>30460504</v>
      </c>
      <c r="AF31" s="239"/>
      <c r="AG31" s="239"/>
      <c r="AH31" s="239"/>
      <c r="AI31" s="240"/>
      <c r="AJ31" s="23"/>
    </row>
    <row r="32" spans="2:42" ht="9" customHeight="1" thickBot="1" x14ac:dyDescent="0.3">
      <c r="B32" s="21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3"/>
    </row>
    <row r="33" spans="2:48" ht="16.5" customHeight="1" thickBot="1" x14ac:dyDescent="0.3">
      <c r="B33" s="28"/>
      <c r="C33" s="227" t="s">
        <v>69</v>
      </c>
      <c r="D33" s="228"/>
      <c r="E33" s="228"/>
      <c r="F33" s="228"/>
      <c r="G33" s="228"/>
      <c r="H33" s="229"/>
      <c r="I33" s="227" t="s">
        <v>29</v>
      </c>
      <c r="J33" s="229"/>
      <c r="K33" s="29"/>
      <c r="L33" s="29"/>
      <c r="M33" s="29"/>
      <c r="N33" s="29"/>
      <c r="O33" s="29"/>
      <c r="P33" s="29"/>
      <c r="Q33" s="29"/>
      <c r="R33" s="29"/>
      <c r="S33" s="22"/>
      <c r="T33" s="227" t="s">
        <v>69</v>
      </c>
      <c r="U33" s="228"/>
      <c r="V33" s="228"/>
      <c r="W33" s="228"/>
      <c r="X33" s="228"/>
      <c r="Y33" s="229"/>
      <c r="Z33" s="227" t="s">
        <v>29</v>
      </c>
      <c r="AA33" s="229"/>
      <c r="AB33" s="30"/>
      <c r="AC33" s="30"/>
      <c r="AD33" s="30"/>
      <c r="AE33" s="30"/>
      <c r="AF33" s="30"/>
      <c r="AG33" s="30"/>
      <c r="AH33" s="30"/>
      <c r="AI33" s="30"/>
      <c r="AJ33" s="31"/>
    </row>
    <row r="34" spans="2:48" ht="16.5" customHeight="1" thickBot="1" x14ac:dyDescent="0.3">
      <c r="B34" s="28"/>
      <c r="C34" s="210">
        <f>I23*$M26</f>
        <v>401205324</v>
      </c>
      <c r="D34" s="230"/>
      <c r="E34" s="230"/>
      <c r="F34" s="230"/>
      <c r="G34" s="230"/>
      <c r="H34" s="211"/>
      <c r="I34" s="231">
        <f>100%</f>
        <v>1</v>
      </c>
      <c r="J34" s="232"/>
      <c r="K34" s="29"/>
      <c r="L34" s="29"/>
      <c r="M34" s="29"/>
      <c r="N34" s="30"/>
      <c r="O34" s="30"/>
      <c r="P34" s="30"/>
      <c r="Q34" s="30"/>
      <c r="R34" s="30"/>
      <c r="S34" s="30"/>
      <c r="T34" s="233">
        <f>AD26*I23</f>
        <v>1138753536</v>
      </c>
      <c r="U34" s="234"/>
      <c r="V34" s="234"/>
      <c r="W34" s="234"/>
      <c r="X34" s="234"/>
      <c r="Y34" s="235"/>
      <c r="Z34" s="236">
        <f>100%</f>
        <v>1</v>
      </c>
      <c r="AA34" s="237"/>
      <c r="AB34" s="30"/>
      <c r="AC34" s="30"/>
      <c r="AD34" s="30"/>
      <c r="AE34" s="30"/>
      <c r="AF34" s="30"/>
      <c r="AG34" s="30"/>
      <c r="AH34" s="30"/>
      <c r="AI34" s="30"/>
      <c r="AJ34" s="31"/>
    </row>
    <row r="35" spans="2:48" ht="9" customHeight="1" thickBot="1" x14ac:dyDescent="0.3">
      <c r="B35" s="2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1"/>
    </row>
    <row r="36" spans="2:48" ht="16.5" customHeight="1" thickBot="1" x14ac:dyDescent="0.3">
      <c r="B36" s="28"/>
      <c r="C36" s="227" t="s">
        <v>70</v>
      </c>
      <c r="D36" s="228"/>
      <c r="E36" s="228"/>
      <c r="F36" s="228"/>
      <c r="G36" s="228"/>
      <c r="H36" s="229"/>
      <c r="I36" s="227" t="s">
        <v>29</v>
      </c>
      <c r="J36" s="229"/>
      <c r="K36" s="30"/>
      <c r="L36" s="30"/>
      <c r="M36" s="30"/>
      <c r="N36" s="30"/>
      <c r="O36" s="30"/>
      <c r="P36" s="30"/>
      <c r="Q36" s="30"/>
      <c r="R36" s="30"/>
      <c r="S36" s="30"/>
      <c r="T36" s="227" t="s">
        <v>70</v>
      </c>
      <c r="U36" s="228"/>
      <c r="V36" s="228"/>
      <c r="W36" s="228"/>
      <c r="X36" s="228"/>
      <c r="Y36" s="229"/>
      <c r="Z36" s="227" t="s">
        <v>29</v>
      </c>
      <c r="AA36" s="229"/>
      <c r="AB36" s="30"/>
      <c r="AC36" s="30"/>
      <c r="AD36" s="30"/>
      <c r="AE36" s="30"/>
      <c r="AF36" s="30"/>
      <c r="AG36" s="30"/>
      <c r="AH36" s="30"/>
      <c r="AI36" s="30"/>
      <c r="AJ36" s="31"/>
    </row>
    <row r="37" spans="2:48" ht="16.5" customHeight="1" thickBot="1" x14ac:dyDescent="0.3">
      <c r="B37" s="28"/>
      <c r="C37" s="210">
        <f>SUM(N$29:R$31)+D$31*8</f>
        <v>16173576</v>
      </c>
      <c r="D37" s="230"/>
      <c r="E37" s="230"/>
      <c r="F37" s="230"/>
      <c r="G37" s="230"/>
      <c r="H37" s="211"/>
      <c r="I37" s="231">
        <f>$C37/$C34</f>
        <v>4.0312466042948122E-2</v>
      </c>
      <c r="J37" s="232"/>
      <c r="K37" s="30"/>
      <c r="L37" s="30"/>
      <c r="M37" s="30"/>
      <c r="N37" s="30"/>
      <c r="O37" s="30"/>
      <c r="P37" s="30"/>
      <c r="Q37" s="30"/>
      <c r="R37" s="30"/>
      <c r="S37" s="30"/>
      <c r="T37" s="210">
        <f>SUM(AE$29:AI$31)+U$31*8</f>
        <v>89261672</v>
      </c>
      <c r="U37" s="230"/>
      <c r="V37" s="230"/>
      <c r="W37" s="230"/>
      <c r="X37" s="230"/>
      <c r="Y37" s="211"/>
      <c r="Z37" s="231">
        <f>$T37/$T34</f>
        <v>7.8385418071711704E-2</v>
      </c>
      <c r="AA37" s="232"/>
      <c r="AB37" s="30"/>
      <c r="AC37" s="30"/>
      <c r="AD37" s="30"/>
      <c r="AE37" s="30"/>
      <c r="AF37" s="30"/>
      <c r="AG37" s="30"/>
      <c r="AH37" s="30"/>
      <c r="AI37" s="30"/>
      <c r="AJ37" s="31"/>
    </row>
    <row r="38" spans="2:48" ht="9" customHeight="1" thickBot="1" x14ac:dyDescent="0.3"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/>
    </row>
    <row r="39" spans="2:48" ht="15.75" thickBot="1" x14ac:dyDescent="0.3">
      <c r="C39" s="35"/>
      <c r="D39" s="35"/>
      <c r="E39" s="35"/>
      <c r="F39" s="35"/>
      <c r="G39" s="35"/>
    </row>
    <row r="40" spans="2:48" x14ac:dyDescent="0.25">
      <c r="B40" s="166" t="s">
        <v>1165</v>
      </c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8"/>
      <c r="AL40" s="15" t="s">
        <v>73</v>
      </c>
      <c r="AV40" s="15" t="s">
        <v>1228</v>
      </c>
    </row>
    <row r="41" spans="2:48" x14ac:dyDescent="0.25">
      <c r="B41" s="15" t="s">
        <v>1204</v>
      </c>
      <c r="C41" s="170"/>
      <c r="D41" s="170"/>
      <c r="E41" s="170"/>
      <c r="F41" s="170"/>
      <c r="G41" s="170"/>
      <c r="H41" s="170"/>
      <c r="I41" s="170"/>
      <c r="J41" s="170"/>
      <c r="K41" s="170"/>
      <c r="L41" s="15" t="s">
        <v>1208</v>
      </c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5" t="s">
        <v>1228</v>
      </c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1"/>
      <c r="AL41" s="15" t="s">
        <v>1204</v>
      </c>
      <c r="AV41" s="15" t="s">
        <v>1229</v>
      </c>
    </row>
    <row r="42" spans="2:48" ht="15" customHeight="1" x14ac:dyDescent="0.25">
      <c r="B42" s="15" t="s">
        <v>1205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5" t="s">
        <v>1209</v>
      </c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5" t="s">
        <v>1229</v>
      </c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1"/>
      <c r="AL42" s="15" t="s">
        <v>1205</v>
      </c>
      <c r="AV42" s="15" t="s">
        <v>1230</v>
      </c>
    </row>
    <row r="43" spans="2:48" x14ac:dyDescent="0.25">
      <c r="B43" s="15" t="s">
        <v>1206</v>
      </c>
      <c r="C43" s="170"/>
      <c r="D43" s="170"/>
      <c r="E43" s="170"/>
      <c r="F43" s="170"/>
      <c r="G43" s="170"/>
      <c r="H43" s="170"/>
      <c r="I43" s="170"/>
      <c r="J43" s="170"/>
      <c r="K43" s="170"/>
      <c r="L43" s="15" t="s">
        <v>1210</v>
      </c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5" t="s">
        <v>1230</v>
      </c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1"/>
      <c r="AL43" s="15" t="s">
        <v>1206</v>
      </c>
      <c r="AV43" s="15" t="s">
        <v>1231</v>
      </c>
    </row>
    <row r="44" spans="2:48" x14ac:dyDescent="0.25">
      <c r="B44" s="15" t="s">
        <v>1207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5" t="s">
        <v>1211</v>
      </c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1"/>
      <c r="AL44" s="15" t="s">
        <v>1207</v>
      </c>
      <c r="AV44" s="15" t="s">
        <v>1232</v>
      </c>
    </row>
    <row r="45" spans="2:48" ht="15" customHeight="1" x14ac:dyDescent="0.25">
      <c r="B45" s="160" t="s">
        <v>1166</v>
      </c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2"/>
      <c r="AL45" s="15" t="s">
        <v>1208</v>
      </c>
      <c r="AV45" s="15" t="s">
        <v>1233</v>
      </c>
    </row>
    <row r="46" spans="2:48" x14ac:dyDescent="0.25">
      <c r="B46" s="15" t="s">
        <v>1212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5" t="s">
        <v>1216</v>
      </c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5" t="s">
        <v>1231</v>
      </c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2"/>
      <c r="AL46" s="15" t="s">
        <v>1209</v>
      </c>
      <c r="AV46" s="15" t="s">
        <v>1231</v>
      </c>
    </row>
    <row r="47" spans="2:48" x14ac:dyDescent="0.25">
      <c r="B47" s="15" t="s">
        <v>1213</v>
      </c>
      <c r="C47" s="161"/>
      <c r="D47" s="161"/>
      <c r="E47" s="161"/>
      <c r="F47" s="161"/>
      <c r="G47" s="161"/>
      <c r="H47" s="161"/>
      <c r="I47" s="161"/>
      <c r="J47" s="161"/>
      <c r="K47" s="161"/>
      <c r="L47" s="15" t="s">
        <v>1217</v>
      </c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5" t="s">
        <v>1232</v>
      </c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2"/>
      <c r="AL47" s="15" t="s">
        <v>1210</v>
      </c>
      <c r="AV47" s="15" t="s">
        <v>1168</v>
      </c>
    </row>
    <row r="48" spans="2:48" x14ac:dyDescent="0.25">
      <c r="B48" s="15" t="s">
        <v>1214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5" t="s">
        <v>1218</v>
      </c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" t="s">
        <v>1233</v>
      </c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2"/>
      <c r="AL48" s="15" t="s">
        <v>1211</v>
      </c>
      <c r="AV48" s="15" t="s">
        <v>1234</v>
      </c>
    </row>
    <row r="49" spans="2:38" x14ac:dyDescent="0.25">
      <c r="B49" s="15" t="s">
        <v>1215</v>
      </c>
      <c r="C49" s="161"/>
      <c r="D49" s="161"/>
      <c r="E49" s="161"/>
      <c r="F49" s="161"/>
      <c r="G49" s="161"/>
      <c r="H49" s="161"/>
      <c r="I49" s="161"/>
      <c r="J49" s="161"/>
      <c r="K49" s="161"/>
      <c r="L49" s="15" t="s">
        <v>1219</v>
      </c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2"/>
      <c r="AL49" s="15" t="s">
        <v>1178</v>
      </c>
    </row>
    <row r="50" spans="2:38" ht="15" customHeight="1" x14ac:dyDescent="0.25">
      <c r="B50" s="169" t="s">
        <v>1167</v>
      </c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1"/>
      <c r="AL50" s="15" t="s">
        <v>73</v>
      </c>
    </row>
    <row r="51" spans="2:38" x14ac:dyDescent="0.25">
      <c r="B51" s="15" t="s">
        <v>1220</v>
      </c>
      <c r="C51" s="170"/>
      <c r="D51" s="170"/>
      <c r="E51" s="170"/>
      <c r="F51" s="170"/>
      <c r="G51" s="170"/>
      <c r="H51" s="170"/>
      <c r="I51" s="170"/>
      <c r="J51" s="170"/>
      <c r="K51" s="170"/>
      <c r="L51" s="15" t="s">
        <v>1224</v>
      </c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5" t="s">
        <v>1231</v>
      </c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1"/>
      <c r="AL51" s="15" t="s">
        <v>1212</v>
      </c>
    </row>
    <row r="52" spans="2:38" x14ac:dyDescent="0.25">
      <c r="B52" s="15" t="s">
        <v>1221</v>
      </c>
      <c r="C52" s="170"/>
      <c r="D52" s="170"/>
      <c r="E52" s="170"/>
      <c r="F52" s="170"/>
      <c r="G52" s="170"/>
      <c r="H52" s="170"/>
      <c r="I52" s="170"/>
      <c r="J52" s="170"/>
      <c r="K52" s="170"/>
      <c r="L52" s="15" t="s">
        <v>1225</v>
      </c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5" t="s">
        <v>1168</v>
      </c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1"/>
      <c r="AL52" s="15" t="s">
        <v>1213</v>
      </c>
    </row>
    <row r="53" spans="2:38" x14ac:dyDescent="0.25">
      <c r="B53" s="15" t="s">
        <v>1222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5" t="s">
        <v>1226</v>
      </c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5" t="s">
        <v>1234</v>
      </c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1"/>
      <c r="AL53" s="15" t="s">
        <v>1214</v>
      </c>
    </row>
    <row r="54" spans="2:38" ht="15.75" thickBot="1" x14ac:dyDescent="0.3">
      <c r="B54" s="15" t="s">
        <v>1223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5" t="s">
        <v>1227</v>
      </c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5"/>
      <c r="AL54" s="15" t="s">
        <v>1215</v>
      </c>
    </row>
    <row r="55" spans="2:38" ht="15.75" thickBot="1" x14ac:dyDescent="0.3">
      <c r="AL55" s="15" t="s">
        <v>1216</v>
      </c>
    </row>
    <row r="56" spans="2:38" x14ac:dyDescent="0.25">
      <c r="B56" s="166" t="s">
        <v>1165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8"/>
      <c r="AL56" s="15" t="s">
        <v>1217</v>
      </c>
    </row>
    <row r="57" spans="2:38" x14ac:dyDescent="0.25">
      <c r="B57" s="15" t="s">
        <v>1170</v>
      </c>
      <c r="C57" s="170"/>
      <c r="D57" s="170"/>
      <c r="E57" s="170"/>
      <c r="F57" s="170"/>
      <c r="G57" s="170"/>
      <c r="H57" s="170"/>
      <c r="I57" s="170"/>
      <c r="J57" s="170"/>
      <c r="K57" s="170"/>
      <c r="L57" s="15" t="s">
        <v>1174</v>
      </c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5" t="s">
        <v>1195</v>
      </c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1"/>
      <c r="AL57" s="15" t="s">
        <v>1218</v>
      </c>
    </row>
    <row r="58" spans="2:38" ht="15" customHeight="1" x14ac:dyDescent="0.25">
      <c r="B58" s="15" t="s">
        <v>1171</v>
      </c>
      <c r="C58" s="170"/>
      <c r="D58" s="170"/>
      <c r="E58" s="170"/>
      <c r="F58" s="170"/>
      <c r="G58" s="170"/>
      <c r="H58" s="170"/>
      <c r="I58" s="170"/>
      <c r="J58" s="170"/>
      <c r="K58" s="170"/>
      <c r="L58" s="15" t="s">
        <v>1175</v>
      </c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5" t="s">
        <v>1196</v>
      </c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1"/>
      <c r="AL58" s="15" t="s">
        <v>1219</v>
      </c>
    </row>
    <row r="59" spans="2:38" x14ac:dyDescent="0.25">
      <c r="B59" s="15" t="s">
        <v>1172</v>
      </c>
      <c r="C59" s="170"/>
      <c r="D59" s="170"/>
      <c r="E59" s="170"/>
      <c r="F59" s="170"/>
      <c r="G59" s="170"/>
      <c r="H59" s="170"/>
      <c r="I59" s="170"/>
      <c r="J59" s="170"/>
      <c r="K59" s="170"/>
      <c r="L59" s="15" t="s">
        <v>1176</v>
      </c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5" t="s">
        <v>1197</v>
      </c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1"/>
      <c r="AL59" s="15" t="s">
        <v>1164</v>
      </c>
    </row>
    <row r="60" spans="2:38" x14ac:dyDescent="0.25">
      <c r="B60" s="15" t="s">
        <v>1173</v>
      </c>
      <c r="C60" s="170"/>
      <c r="D60" s="170"/>
      <c r="E60" s="170"/>
      <c r="F60" s="170"/>
      <c r="G60" s="170"/>
      <c r="H60" s="170"/>
      <c r="I60" s="170"/>
      <c r="J60" s="170"/>
      <c r="K60" s="170"/>
      <c r="L60" s="15" t="s">
        <v>1177</v>
      </c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1"/>
      <c r="AL60" s="15" t="s">
        <v>73</v>
      </c>
    </row>
    <row r="61" spans="2:38" x14ac:dyDescent="0.25">
      <c r="B61" s="160" t="s">
        <v>1166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2"/>
      <c r="AL61" s="15" t="s">
        <v>1220</v>
      </c>
    </row>
    <row r="62" spans="2:38" x14ac:dyDescent="0.25">
      <c r="B62" s="15" t="s">
        <v>1179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5" t="s">
        <v>1183</v>
      </c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5" t="s">
        <v>1198</v>
      </c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2"/>
      <c r="AL62" s="15" t="s">
        <v>1221</v>
      </c>
    </row>
    <row r="63" spans="2:38" x14ac:dyDescent="0.25">
      <c r="B63" s="15" t="s">
        <v>1180</v>
      </c>
      <c r="C63" s="161"/>
      <c r="D63" s="161"/>
      <c r="E63" s="161"/>
      <c r="F63" s="161"/>
      <c r="G63" s="161"/>
      <c r="H63" s="161"/>
      <c r="I63" s="161"/>
      <c r="J63" s="161"/>
      <c r="K63" s="161"/>
      <c r="L63" s="15" t="s">
        <v>1184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5" t="s">
        <v>1199</v>
      </c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2"/>
      <c r="AL63" s="15" t="s">
        <v>1222</v>
      </c>
    </row>
    <row r="64" spans="2:38" x14ac:dyDescent="0.25">
      <c r="B64" s="15" t="s">
        <v>1181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5" t="s">
        <v>1185</v>
      </c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" t="s">
        <v>1200</v>
      </c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2"/>
      <c r="AL64" s="15" t="s">
        <v>1223</v>
      </c>
    </row>
    <row r="65" spans="2:38" x14ac:dyDescent="0.25">
      <c r="B65" s="15" t="s">
        <v>1182</v>
      </c>
      <c r="C65" s="161"/>
      <c r="D65" s="161"/>
      <c r="E65" s="161"/>
      <c r="F65" s="161"/>
      <c r="G65" s="161"/>
      <c r="H65" s="161"/>
      <c r="I65" s="161"/>
      <c r="J65" s="161"/>
      <c r="K65" s="161"/>
      <c r="L65" s="15" t="s">
        <v>1186</v>
      </c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2"/>
      <c r="AL65" s="15" t="s">
        <v>1224</v>
      </c>
    </row>
    <row r="66" spans="2:38" x14ac:dyDescent="0.25">
      <c r="B66" s="169" t="s">
        <v>1167</v>
      </c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1"/>
      <c r="AL66" s="15" t="s">
        <v>1225</v>
      </c>
    </row>
    <row r="67" spans="2:38" x14ac:dyDescent="0.25">
      <c r="B67" s="15" t="s">
        <v>1187</v>
      </c>
      <c r="C67" s="170"/>
      <c r="D67" s="170"/>
      <c r="E67" s="170"/>
      <c r="F67" s="170"/>
      <c r="G67" s="170"/>
      <c r="H67" s="170"/>
      <c r="I67" s="170"/>
      <c r="J67" s="170"/>
      <c r="K67" s="170"/>
      <c r="L67" s="15" t="s">
        <v>1191</v>
      </c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5" t="s">
        <v>1201</v>
      </c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1"/>
      <c r="AL67" s="15" t="s">
        <v>1226</v>
      </c>
    </row>
    <row r="68" spans="2:38" x14ac:dyDescent="0.25">
      <c r="B68" s="15" t="s">
        <v>1188</v>
      </c>
      <c r="C68" s="170"/>
      <c r="D68" s="170"/>
      <c r="E68" s="170"/>
      <c r="F68" s="170"/>
      <c r="G68" s="170"/>
      <c r="H68" s="170"/>
      <c r="I68" s="170"/>
      <c r="J68" s="170"/>
      <c r="K68" s="170"/>
      <c r="L68" s="15" t="s">
        <v>1192</v>
      </c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5" t="s">
        <v>1202</v>
      </c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1"/>
      <c r="AL68" s="15" t="s">
        <v>1227</v>
      </c>
    </row>
    <row r="69" spans="2:38" x14ac:dyDescent="0.25">
      <c r="B69" s="15" t="s">
        <v>1189</v>
      </c>
      <c r="C69" s="170"/>
      <c r="D69" s="170"/>
      <c r="E69" s="170"/>
      <c r="F69" s="170"/>
      <c r="G69" s="170"/>
      <c r="H69" s="170"/>
      <c r="I69" s="170"/>
      <c r="J69" s="170"/>
      <c r="K69" s="170"/>
      <c r="L69" s="15" t="s">
        <v>1193</v>
      </c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5" t="s">
        <v>1203</v>
      </c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1"/>
      <c r="AL69" s="15" t="s">
        <v>1164</v>
      </c>
    </row>
    <row r="70" spans="2:38" ht="15.75" thickBot="1" x14ac:dyDescent="0.3">
      <c r="B70" s="15" t="s">
        <v>1190</v>
      </c>
      <c r="C70" s="184"/>
      <c r="D70" s="184"/>
      <c r="E70" s="184"/>
      <c r="F70" s="184"/>
      <c r="G70" s="184"/>
      <c r="H70" s="184"/>
      <c r="I70" s="184"/>
      <c r="J70" s="184"/>
      <c r="K70" s="184"/>
      <c r="L70" s="15" t="s">
        <v>1194</v>
      </c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5"/>
    </row>
  </sheetData>
  <mergeCells count="108"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  <mergeCell ref="D10:H10"/>
    <mergeCell ref="I10:M10"/>
    <mergeCell ref="N10:R10"/>
    <mergeCell ref="U10:Y10"/>
    <mergeCell ref="Z10:AD10"/>
    <mergeCell ref="AE10:AI10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D12:H12"/>
    <mergeCell ref="I12:M12"/>
    <mergeCell ref="N12:R12"/>
    <mergeCell ref="U12:Y12"/>
    <mergeCell ref="Z12:AD12"/>
    <mergeCell ref="AE12:AI12"/>
    <mergeCell ref="D11:H11"/>
    <mergeCell ref="I11:M11"/>
    <mergeCell ref="N11:R11"/>
    <mergeCell ref="U11:Y11"/>
    <mergeCell ref="Z11:AD11"/>
    <mergeCell ref="AE11:AI11"/>
    <mergeCell ref="C17:H17"/>
    <mergeCell ref="I17:J17"/>
    <mergeCell ref="T17:Y17"/>
    <mergeCell ref="Z17:AA17"/>
    <mergeCell ref="C18:H18"/>
    <mergeCell ref="I18:J18"/>
    <mergeCell ref="T18:Y18"/>
    <mergeCell ref="Z18:AA18"/>
    <mergeCell ref="C14:H14"/>
    <mergeCell ref="I14:J14"/>
    <mergeCell ref="T14:Y14"/>
    <mergeCell ref="Z14:AA14"/>
    <mergeCell ref="C15:H15"/>
    <mergeCell ref="I15:J15"/>
    <mergeCell ref="T15:Y15"/>
    <mergeCell ref="Z15:AA15"/>
    <mergeCell ref="C22:E22"/>
    <mergeCell ref="F22:H22"/>
    <mergeCell ref="I22:K22"/>
    <mergeCell ref="M22:R22"/>
    <mergeCell ref="T22:AI22"/>
    <mergeCell ref="C23:E24"/>
    <mergeCell ref="F23:H24"/>
    <mergeCell ref="I23:K24"/>
    <mergeCell ref="M23:R24"/>
    <mergeCell ref="T23:AI24"/>
    <mergeCell ref="D29:H29"/>
    <mergeCell ref="I29:M29"/>
    <mergeCell ref="N29:R29"/>
    <mergeCell ref="U29:Y29"/>
    <mergeCell ref="Z29:AD29"/>
    <mergeCell ref="AE29:AI29"/>
    <mergeCell ref="C26:L26"/>
    <mergeCell ref="M26:R26"/>
    <mergeCell ref="T26:AC26"/>
    <mergeCell ref="AD26:AI26"/>
    <mergeCell ref="D28:H28"/>
    <mergeCell ref="I28:M28"/>
    <mergeCell ref="N28:R28"/>
    <mergeCell ref="U28:Y28"/>
    <mergeCell ref="Z28:AD28"/>
    <mergeCell ref="AE28:AI28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C36:H36"/>
    <mergeCell ref="I36:J36"/>
    <mergeCell ref="T36:Y36"/>
    <mergeCell ref="Z36:AA36"/>
    <mergeCell ref="C37:H37"/>
    <mergeCell ref="I37:J37"/>
    <mergeCell ref="T37:Y37"/>
    <mergeCell ref="Z37:AA37"/>
    <mergeCell ref="C33:H33"/>
    <mergeCell ref="I33:J33"/>
    <mergeCell ref="T33:Y33"/>
    <mergeCell ref="Z33:AA33"/>
    <mergeCell ref="C34:H34"/>
    <mergeCell ref="I34:J34"/>
    <mergeCell ref="T34:Y34"/>
    <mergeCell ref="Z34:AA3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Y162"/>
  <sheetViews>
    <sheetView zoomScaleNormal="100" workbookViewId="0">
      <selection activeCell="AG22" sqref="AG22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51" ht="15.75" thickBot="1" x14ac:dyDescent="0.3"/>
    <row r="2" spans="2:51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2"/>
      <c r="T2" s="42"/>
      <c r="U2" s="16"/>
      <c r="V2" s="17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2"/>
    </row>
    <row r="3" spans="2:51" ht="16.5" customHeight="1" thickBot="1" x14ac:dyDescent="0.3">
      <c r="B3" s="21"/>
      <c r="C3" s="247" t="s">
        <v>3</v>
      </c>
      <c r="D3" s="248"/>
      <c r="E3" s="248"/>
      <c r="F3" s="248" t="s">
        <v>4</v>
      </c>
      <c r="G3" s="248"/>
      <c r="H3" s="248"/>
      <c r="I3" s="228" t="s">
        <v>5</v>
      </c>
      <c r="J3" s="228"/>
      <c r="K3" s="229"/>
      <c r="L3" s="22"/>
      <c r="M3" s="227" t="s">
        <v>6</v>
      </c>
      <c r="N3" s="228"/>
      <c r="O3" s="228"/>
      <c r="P3" s="228"/>
      <c r="Q3" s="228"/>
      <c r="R3" s="229"/>
      <c r="S3" s="173"/>
      <c r="T3" s="42"/>
      <c r="U3" s="21"/>
      <c r="V3" s="247" t="s">
        <v>3</v>
      </c>
      <c r="W3" s="248"/>
      <c r="X3" s="248"/>
      <c r="Y3" s="248" t="s">
        <v>4</v>
      </c>
      <c r="Z3" s="248"/>
      <c r="AA3" s="248"/>
      <c r="AB3" s="228" t="s">
        <v>5</v>
      </c>
      <c r="AC3" s="228"/>
      <c r="AD3" s="229"/>
      <c r="AE3" s="22"/>
      <c r="AF3" s="227" t="s">
        <v>6</v>
      </c>
      <c r="AG3" s="228"/>
      <c r="AH3" s="228"/>
      <c r="AI3" s="228"/>
      <c r="AJ3" s="228"/>
      <c r="AK3" s="229"/>
      <c r="AL3" s="173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</row>
    <row r="4" spans="2:51" ht="16.5" customHeight="1" x14ac:dyDescent="0.25">
      <c r="B4" s="21"/>
      <c r="C4" s="244">
        <v>512</v>
      </c>
      <c r="D4" s="245"/>
      <c r="E4" s="245"/>
      <c r="F4" s="245">
        <v>512</v>
      </c>
      <c r="G4" s="245"/>
      <c r="H4" s="245"/>
      <c r="I4" s="245">
        <v>66450</v>
      </c>
      <c r="J4" s="245"/>
      <c r="K4" s="246"/>
      <c r="L4" s="22"/>
      <c r="M4" s="244">
        <f>C4*F4</f>
        <v>262144</v>
      </c>
      <c r="N4" s="245"/>
      <c r="O4" s="245"/>
      <c r="P4" s="245"/>
      <c r="Q4" s="245"/>
      <c r="R4" s="246"/>
      <c r="S4" s="173"/>
      <c r="T4" s="42"/>
      <c r="U4" s="21"/>
      <c r="V4" s="244">
        <v>512</v>
      </c>
      <c r="W4" s="245"/>
      <c r="X4" s="245"/>
      <c r="Y4" s="245">
        <v>512</v>
      </c>
      <c r="Z4" s="245"/>
      <c r="AA4" s="245"/>
      <c r="AB4" s="245">
        <v>66450</v>
      </c>
      <c r="AC4" s="245"/>
      <c r="AD4" s="246"/>
      <c r="AE4" s="22"/>
      <c r="AF4" s="244">
        <f>V4*Y4</f>
        <v>262144</v>
      </c>
      <c r="AG4" s="245"/>
      <c r="AH4" s="245"/>
      <c r="AI4" s="245"/>
      <c r="AJ4" s="245"/>
      <c r="AK4" s="246"/>
      <c r="AL4" s="173"/>
      <c r="AS4" s="158"/>
      <c r="AT4" s="158"/>
      <c r="AU4" s="158"/>
      <c r="AV4" s="158"/>
      <c r="AW4" s="158"/>
    </row>
    <row r="5" spans="2:51" ht="16.5" customHeight="1" thickBot="1" x14ac:dyDescent="0.3">
      <c r="B5" s="21"/>
      <c r="C5" s="238"/>
      <c r="D5" s="239"/>
      <c r="E5" s="239"/>
      <c r="F5" s="239"/>
      <c r="G5" s="239"/>
      <c r="H5" s="239"/>
      <c r="I5" s="239"/>
      <c r="J5" s="239"/>
      <c r="K5" s="240"/>
      <c r="L5" s="22"/>
      <c r="M5" s="238"/>
      <c r="N5" s="239"/>
      <c r="O5" s="239"/>
      <c r="P5" s="239"/>
      <c r="Q5" s="239"/>
      <c r="R5" s="240"/>
      <c r="S5" s="173"/>
      <c r="T5" s="42"/>
      <c r="U5" s="21"/>
      <c r="V5" s="238"/>
      <c r="W5" s="239"/>
      <c r="X5" s="239"/>
      <c r="Y5" s="239"/>
      <c r="Z5" s="239"/>
      <c r="AA5" s="239"/>
      <c r="AB5" s="239"/>
      <c r="AC5" s="239"/>
      <c r="AD5" s="240"/>
      <c r="AE5" s="22"/>
      <c r="AF5" s="238"/>
      <c r="AG5" s="239"/>
      <c r="AH5" s="239"/>
      <c r="AI5" s="239"/>
      <c r="AJ5" s="239"/>
      <c r="AK5" s="240"/>
      <c r="AL5" s="173"/>
      <c r="AS5" s="158"/>
      <c r="AT5" s="158"/>
      <c r="AU5" s="158"/>
      <c r="AV5" s="158"/>
      <c r="AW5" s="158"/>
      <c r="AY5" s="158"/>
    </row>
    <row r="6" spans="2:51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173"/>
      <c r="T6" s="42"/>
      <c r="U6" s="21"/>
      <c r="V6" s="24"/>
      <c r="W6" s="24"/>
      <c r="X6" s="24"/>
      <c r="Y6" s="24"/>
      <c r="Z6" s="24"/>
      <c r="AA6" s="24"/>
      <c r="AB6" s="24"/>
      <c r="AC6" s="24"/>
      <c r="AD6" s="24"/>
      <c r="AE6" s="22"/>
      <c r="AF6" s="24"/>
      <c r="AG6" s="24"/>
      <c r="AH6" s="24"/>
      <c r="AI6" s="24"/>
      <c r="AJ6" s="24"/>
      <c r="AK6" s="24"/>
      <c r="AL6" s="173"/>
      <c r="AS6" s="158"/>
      <c r="AT6" s="158"/>
      <c r="AU6" s="158"/>
      <c r="AV6" s="158"/>
      <c r="AW6" s="158"/>
      <c r="AY6" s="158"/>
    </row>
    <row r="7" spans="2:51" ht="16.5" customHeight="1" thickBot="1" x14ac:dyDescent="0.3">
      <c r="B7" s="21"/>
      <c r="C7" s="227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256713</v>
      </c>
      <c r="N7" s="230"/>
      <c r="O7" s="230"/>
      <c r="P7" s="230"/>
      <c r="Q7" s="230"/>
      <c r="R7" s="211"/>
      <c r="S7" s="173"/>
      <c r="T7" s="42"/>
      <c r="U7" s="21"/>
      <c r="V7" s="227" t="s">
        <v>14</v>
      </c>
      <c r="W7" s="228"/>
      <c r="X7" s="228"/>
      <c r="Y7" s="228"/>
      <c r="Z7" s="228"/>
      <c r="AA7" s="228"/>
      <c r="AB7" s="228"/>
      <c r="AC7" s="228"/>
      <c r="AD7" s="228"/>
      <c r="AE7" s="228"/>
      <c r="AF7" s="210">
        <v>256713</v>
      </c>
      <c r="AG7" s="230"/>
      <c r="AH7" s="230"/>
      <c r="AI7" s="230"/>
      <c r="AJ7" s="230"/>
      <c r="AK7" s="211"/>
      <c r="AL7" s="173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Y7" s="158"/>
    </row>
    <row r="8" spans="2:51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173"/>
      <c r="T8" s="42"/>
      <c r="U8" s="21"/>
      <c r="V8" s="24"/>
      <c r="W8" s="24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173"/>
      <c r="AM8" s="158"/>
      <c r="AV8" s="158"/>
      <c r="AW8" s="158"/>
      <c r="AY8" s="158"/>
    </row>
    <row r="9" spans="2:51" ht="16.5" customHeight="1" thickBot="1" x14ac:dyDescent="0.3">
      <c r="B9" s="21"/>
      <c r="C9" s="36" t="s">
        <v>16</v>
      </c>
      <c r="D9" s="247" t="s">
        <v>17</v>
      </c>
      <c r="E9" s="248"/>
      <c r="F9" s="248"/>
      <c r="G9" s="248"/>
      <c r="H9" s="249"/>
      <c r="I9" s="248" t="s">
        <v>18</v>
      </c>
      <c r="J9" s="248"/>
      <c r="K9" s="248"/>
      <c r="L9" s="248"/>
      <c r="M9" s="249"/>
      <c r="N9" s="248" t="s">
        <v>19</v>
      </c>
      <c r="O9" s="248"/>
      <c r="P9" s="248"/>
      <c r="Q9" s="248"/>
      <c r="R9" s="249"/>
      <c r="S9" s="173"/>
      <c r="T9" s="42"/>
      <c r="U9" s="21"/>
      <c r="V9" s="36" t="s">
        <v>16</v>
      </c>
      <c r="W9" s="247" t="s">
        <v>17</v>
      </c>
      <c r="X9" s="248"/>
      <c r="Y9" s="248"/>
      <c r="Z9" s="248"/>
      <c r="AA9" s="249"/>
      <c r="AB9" s="248" t="s">
        <v>18</v>
      </c>
      <c r="AC9" s="248"/>
      <c r="AD9" s="248"/>
      <c r="AE9" s="248"/>
      <c r="AF9" s="249"/>
      <c r="AG9" s="248" t="s">
        <v>19</v>
      </c>
      <c r="AH9" s="248"/>
      <c r="AI9" s="248"/>
      <c r="AJ9" s="248"/>
      <c r="AK9" s="249"/>
      <c r="AL9" s="173"/>
      <c r="AM9" s="158"/>
      <c r="AN9" s="181" t="s">
        <v>795</v>
      </c>
      <c r="AO9" s="259">
        <v>33357900</v>
      </c>
      <c r="AP9" s="260"/>
      <c r="AQ9" s="260"/>
      <c r="AR9" s="260">
        <v>200061944</v>
      </c>
      <c r="AS9" s="260"/>
      <c r="AT9" s="260"/>
      <c r="AU9" s="260">
        <v>261267720</v>
      </c>
      <c r="AV9" s="260"/>
      <c r="AW9" s="261"/>
      <c r="AY9" s="158"/>
    </row>
    <row r="10" spans="2:51" ht="16.5" customHeight="1" x14ac:dyDescent="0.25">
      <c r="B10" s="21"/>
      <c r="C10" s="25">
        <v>0</v>
      </c>
      <c r="D10" s="244">
        <f>$N10-$I10</f>
        <v>26870043</v>
      </c>
      <c r="E10" s="245"/>
      <c r="F10" s="245"/>
      <c r="G10" s="245"/>
      <c r="H10" s="245"/>
      <c r="I10" s="244">
        <v>6487857</v>
      </c>
      <c r="J10" s="245"/>
      <c r="K10" s="245"/>
      <c r="L10" s="245"/>
      <c r="M10" s="246"/>
      <c r="N10" s="245">
        <v>33357900</v>
      </c>
      <c r="O10" s="245"/>
      <c r="P10" s="245"/>
      <c r="Q10" s="245"/>
      <c r="R10" s="246"/>
      <c r="S10" s="23"/>
      <c r="T10" s="42"/>
      <c r="U10" s="21"/>
      <c r="V10" s="25">
        <v>0</v>
      </c>
      <c r="W10" s="244">
        <f>$AG10-$AB10</f>
        <v>2919996</v>
      </c>
      <c r="X10" s="245"/>
      <c r="Y10" s="245"/>
      <c r="Z10" s="245"/>
      <c r="AA10" s="245"/>
      <c r="AB10" s="244">
        <v>30437904</v>
      </c>
      <c r="AC10" s="245"/>
      <c r="AD10" s="245"/>
      <c r="AE10" s="245"/>
      <c r="AF10" s="246"/>
      <c r="AG10" s="245">
        <v>33357900</v>
      </c>
      <c r="AH10" s="245"/>
      <c r="AI10" s="245"/>
      <c r="AJ10" s="245"/>
      <c r="AK10" s="246"/>
      <c r="AL10" s="23"/>
      <c r="AM10" s="158"/>
      <c r="AN10" s="182" t="s">
        <v>797</v>
      </c>
      <c r="AO10" s="258">
        <v>6487857</v>
      </c>
      <c r="AP10" s="250"/>
      <c r="AQ10" s="250"/>
      <c r="AR10" s="250">
        <v>182303479</v>
      </c>
      <c r="AS10" s="250"/>
      <c r="AT10" s="250"/>
      <c r="AU10" s="250">
        <v>248568705</v>
      </c>
      <c r="AV10" s="250"/>
      <c r="AW10" s="251"/>
      <c r="AY10" s="158"/>
    </row>
    <row r="11" spans="2:51" ht="16.5" customHeight="1" thickBot="1" x14ac:dyDescent="0.3">
      <c r="B11" s="21"/>
      <c r="C11" s="26">
        <v>1</v>
      </c>
      <c r="D11" s="241">
        <f t="shared" ref="D11:D12" si="0">$N11-$I11</f>
        <v>17758465</v>
      </c>
      <c r="E11" s="242"/>
      <c r="F11" s="242"/>
      <c r="G11" s="242"/>
      <c r="H11" s="243"/>
      <c r="I11" s="241">
        <v>182303479</v>
      </c>
      <c r="J11" s="242"/>
      <c r="K11" s="242"/>
      <c r="L11" s="242"/>
      <c r="M11" s="243"/>
      <c r="N11" s="242">
        <v>200061944</v>
      </c>
      <c r="O11" s="242"/>
      <c r="P11" s="242"/>
      <c r="Q11" s="242"/>
      <c r="R11" s="243"/>
      <c r="S11" s="23"/>
      <c r="T11" s="42"/>
      <c r="U11" s="21"/>
      <c r="V11" s="26">
        <v>1</v>
      </c>
      <c r="W11" s="241">
        <f>$AG11-$AB11</f>
        <v>7735959</v>
      </c>
      <c r="X11" s="242"/>
      <c r="Y11" s="242"/>
      <c r="Z11" s="242"/>
      <c r="AA11" s="243"/>
      <c r="AB11" s="241">
        <v>15624009</v>
      </c>
      <c r="AC11" s="242"/>
      <c r="AD11" s="242"/>
      <c r="AE11" s="242"/>
      <c r="AF11" s="243"/>
      <c r="AG11" s="242">
        <v>23359968</v>
      </c>
      <c r="AH11" s="242"/>
      <c r="AI11" s="242"/>
      <c r="AJ11" s="242"/>
      <c r="AK11" s="243"/>
      <c r="AL11" s="23"/>
      <c r="AN11" s="183" t="s">
        <v>796</v>
      </c>
      <c r="AO11" s="252">
        <v>26870043</v>
      </c>
      <c r="AP11" s="253"/>
      <c r="AQ11" s="253"/>
      <c r="AR11" s="253">
        <v>17758465</v>
      </c>
      <c r="AS11" s="253"/>
      <c r="AT11" s="253"/>
      <c r="AU11" s="253">
        <v>12699015</v>
      </c>
      <c r="AV11" s="253"/>
      <c r="AW11" s="254"/>
    </row>
    <row r="12" spans="2:51" ht="16.5" customHeight="1" thickBot="1" x14ac:dyDescent="0.3">
      <c r="B12" s="21"/>
      <c r="C12" s="27">
        <v>2</v>
      </c>
      <c r="D12" s="238">
        <f t="shared" si="0"/>
        <v>12699015</v>
      </c>
      <c r="E12" s="239"/>
      <c r="F12" s="239"/>
      <c r="G12" s="239"/>
      <c r="H12" s="240"/>
      <c r="I12" s="238">
        <v>248568705</v>
      </c>
      <c r="J12" s="239"/>
      <c r="K12" s="239"/>
      <c r="L12" s="239"/>
      <c r="M12" s="240"/>
      <c r="N12" s="239">
        <v>261267720</v>
      </c>
      <c r="O12" s="239"/>
      <c r="P12" s="239"/>
      <c r="Q12" s="239"/>
      <c r="R12" s="240"/>
      <c r="S12" s="23"/>
      <c r="T12" s="42"/>
      <c r="U12" s="21"/>
      <c r="V12" s="27">
        <v>2</v>
      </c>
      <c r="W12" s="238">
        <f>$AG12-$AB12</f>
        <v>8766801</v>
      </c>
      <c r="X12" s="239"/>
      <c r="Y12" s="239"/>
      <c r="Z12" s="239"/>
      <c r="AA12" s="240"/>
      <c r="AB12" s="238">
        <v>53120871</v>
      </c>
      <c r="AC12" s="239"/>
      <c r="AD12" s="239"/>
      <c r="AE12" s="239"/>
      <c r="AF12" s="240"/>
      <c r="AG12" s="239">
        <v>61887672</v>
      </c>
      <c r="AH12" s="239"/>
      <c r="AI12" s="239"/>
      <c r="AJ12" s="239"/>
      <c r="AK12" s="240"/>
      <c r="AL12" s="23"/>
    </row>
    <row r="13" spans="2:51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3"/>
      <c r="T13" s="42"/>
      <c r="U13" s="21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3"/>
    </row>
    <row r="14" spans="2:51" ht="16.5" customHeight="1" thickBot="1" x14ac:dyDescent="0.3">
      <c r="B14" s="28"/>
      <c r="C14" s="227" t="s">
        <v>69</v>
      </c>
      <c r="D14" s="228"/>
      <c r="E14" s="228"/>
      <c r="F14" s="228"/>
      <c r="G14" s="228"/>
      <c r="H14" s="229"/>
      <c r="I14" s="227" t="s">
        <v>29</v>
      </c>
      <c r="J14" s="229"/>
      <c r="K14" s="29"/>
      <c r="L14" s="29"/>
      <c r="M14" s="29"/>
      <c r="N14" s="29"/>
      <c r="O14" s="29"/>
      <c r="P14" s="29"/>
      <c r="Q14" s="29"/>
      <c r="R14" s="29"/>
      <c r="S14" s="173"/>
      <c r="T14" s="42"/>
      <c r="U14" s="28"/>
      <c r="V14" s="227" t="s">
        <v>69</v>
      </c>
      <c r="W14" s="228"/>
      <c r="X14" s="228"/>
      <c r="Y14" s="228"/>
      <c r="Z14" s="228"/>
      <c r="AA14" s="229"/>
      <c r="AB14" s="227" t="s">
        <v>29</v>
      </c>
      <c r="AC14" s="229"/>
      <c r="AD14" s="29"/>
      <c r="AE14" s="29"/>
      <c r="AF14" s="29"/>
      <c r="AG14" s="29"/>
      <c r="AH14" s="29"/>
      <c r="AI14" s="29"/>
      <c r="AJ14" s="29"/>
      <c r="AK14" s="29"/>
      <c r="AL14" s="173"/>
    </row>
    <row r="15" spans="2:51" ht="16.5" customHeight="1" thickBot="1" x14ac:dyDescent="0.3">
      <c r="B15" s="28"/>
      <c r="C15" s="210">
        <f>$I$4*$M7</f>
        <v>17058578850</v>
      </c>
      <c r="D15" s="230"/>
      <c r="E15" s="230"/>
      <c r="F15" s="230"/>
      <c r="G15" s="230"/>
      <c r="H15" s="211"/>
      <c r="I15" s="231">
        <f>100%</f>
        <v>1</v>
      </c>
      <c r="J15" s="232"/>
      <c r="K15" s="29"/>
      <c r="L15" s="29"/>
      <c r="M15" s="29"/>
      <c r="N15" s="29"/>
      <c r="O15" s="29"/>
      <c r="P15" s="29"/>
      <c r="Q15" s="29"/>
      <c r="R15" s="29"/>
      <c r="S15" s="31"/>
      <c r="T15" s="174"/>
      <c r="U15" s="28"/>
      <c r="V15" s="210">
        <f>$AB4*$AF7</f>
        <v>17058578850</v>
      </c>
      <c r="W15" s="230"/>
      <c r="X15" s="230"/>
      <c r="Y15" s="230"/>
      <c r="Z15" s="230"/>
      <c r="AA15" s="211"/>
      <c r="AB15" s="231">
        <f>100%</f>
        <v>1</v>
      </c>
      <c r="AC15" s="232"/>
      <c r="AD15" s="29"/>
      <c r="AE15" s="29"/>
      <c r="AF15" s="29"/>
      <c r="AG15" s="29"/>
      <c r="AH15" s="29"/>
      <c r="AI15" s="29"/>
      <c r="AJ15" s="29"/>
      <c r="AK15" s="29"/>
      <c r="AL15" s="31"/>
    </row>
    <row r="16" spans="2:51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159"/>
      <c r="U16" s="28"/>
      <c r="V16" s="30"/>
      <c r="W16" s="30"/>
      <c r="X16" s="30"/>
      <c r="Y16" s="30"/>
      <c r="Z16" s="30"/>
      <c r="AA16" s="30"/>
      <c r="AB16" s="30"/>
      <c r="AC16" s="30"/>
      <c r="AD16" s="29"/>
      <c r="AE16" s="29"/>
      <c r="AF16" s="29"/>
      <c r="AG16" s="29"/>
      <c r="AH16" s="29"/>
      <c r="AI16" s="29"/>
      <c r="AJ16" s="29"/>
      <c r="AK16" s="29"/>
      <c r="AL16" s="31"/>
    </row>
    <row r="17" spans="1:50" ht="16.5" customHeight="1" thickBot="1" x14ac:dyDescent="0.3">
      <c r="B17" s="28"/>
      <c r="C17" s="227" t="s">
        <v>70</v>
      </c>
      <c r="D17" s="228"/>
      <c r="E17" s="228"/>
      <c r="F17" s="228"/>
      <c r="G17" s="228"/>
      <c r="H17" s="229"/>
      <c r="I17" s="227" t="s">
        <v>29</v>
      </c>
      <c r="J17" s="229"/>
      <c r="K17" s="30"/>
      <c r="L17" s="30"/>
      <c r="M17" s="30"/>
      <c r="N17" s="30"/>
      <c r="O17" s="30"/>
      <c r="P17" s="30"/>
      <c r="Q17" s="30"/>
      <c r="R17" s="30"/>
      <c r="S17" s="31"/>
      <c r="T17" s="42"/>
      <c r="U17" s="28"/>
      <c r="V17" s="227" t="s">
        <v>70</v>
      </c>
      <c r="W17" s="228"/>
      <c r="X17" s="228"/>
      <c r="Y17" s="228"/>
      <c r="Z17" s="228"/>
      <c r="AA17" s="229"/>
      <c r="AB17" s="227" t="s">
        <v>29</v>
      </c>
      <c r="AC17" s="229"/>
      <c r="AD17" s="29"/>
      <c r="AE17" s="29"/>
      <c r="AF17" s="29"/>
      <c r="AG17" s="29"/>
      <c r="AH17" s="29"/>
      <c r="AI17" s="29"/>
      <c r="AJ17" s="29"/>
      <c r="AK17" s="29"/>
      <c r="AL17" s="31"/>
    </row>
    <row r="18" spans="1:50" ht="16.5" customHeight="1" thickBot="1" x14ac:dyDescent="0.3">
      <c r="B18" s="28"/>
      <c r="C18" s="210">
        <f>SUM($N10:$R12)+$D12*8</f>
        <v>596279684</v>
      </c>
      <c r="D18" s="230"/>
      <c r="E18" s="230"/>
      <c r="F18" s="230"/>
      <c r="G18" s="230"/>
      <c r="H18" s="211"/>
      <c r="I18" s="231">
        <f>$C18/$C15</f>
        <v>3.4954827670184263E-2</v>
      </c>
      <c r="J18" s="232"/>
      <c r="K18" s="30"/>
      <c r="L18" s="29"/>
      <c r="M18" s="29"/>
      <c r="N18" s="29"/>
      <c r="O18" s="30"/>
      <c r="P18" s="29"/>
      <c r="Q18" s="29"/>
      <c r="R18" s="29"/>
      <c r="S18" s="31"/>
      <c r="T18" s="42"/>
      <c r="U18" s="28"/>
      <c r="V18" s="210">
        <f>SUM($AG10:$AK12)+$W12*8</f>
        <v>188739948</v>
      </c>
      <c r="W18" s="230"/>
      <c r="X18" s="230"/>
      <c r="Y18" s="230"/>
      <c r="Z18" s="230"/>
      <c r="AA18" s="211"/>
      <c r="AB18" s="231">
        <f>$V18/$V15</f>
        <v>1.1064224614467225E-2</v>
      </c>
      <c r="AC18" s="232"/>
      <c r="AD18" s="29"/>
      <c r="AE18" s="29"/>
      <c r="AF18" s="29"/>
      <c r="AG18" s="29"/>
      <c r="AH18" s="29"/>
      <c r="AI18" s="29"/>
      <c r="AJ18" s="29"/>
      <c r="AK18" s="29"/>
      <c r="AL18" s="31"/>
    </row>
    <row r="19" spans="1:50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  <c r="T19" s="159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4"/>
    </row>
    <row r="20" spans="1:50" x14ac:dyDescent="0.25">
      <c r="C20" s="35"/>
      <c r="D20" s="35"/>
      <c r="E20" s="35"/>
      <c r="F20" s="35"/>
      <c r="G20" s="35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P20" s="262"/>
      <c r="AQ20" s="262"/>
      <c r="AR20" s="262"/>
      <c r="AS20" s="262"/>
      <c r="AT20" s="262"/>
      <c r="AU20" s="262"/>
      <c r="AV20" s="262"/>
      <c r="AW20" s="262"/>
      <c r="AX20" s="262"/>
    </row>
    <row r="21" spans="1:50" ht="9" customHeight="1" thickBot="1" x14ac:dyDescent="0.3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158"/>
      <c r="AL21" s="158"/>
      <c r="AP21" s="262"/>
      <c r="AQ21" s="262"/>
      <c r="AR21" s="262"/>
      <c r="AS21" s="262"/>
      <c r="AT21" s="262"/>
      <c r="AU21" s="262"/>
      <c r="AV21" s="262"/>
      <c r="AW21" s="262"/>
      <c r="AX21" s="262"/>
    </row>
    <row r="22" spans="1:50" ht="15.75" customHeight="1" thickBot="1" x14ac:dyDescent="0.3">
      <c r="A22" s="158"/>
      <c r="B22" s="166" t="s">
        <v>691</v>
      </c>
      <c r="C22" s="167"/>
      <c r="D22" s="167"/>
      <c r="E22" s="167"/>
      <c r="F22" s="167"/>
      <c r="G22" s="167"/>
      <c r="H22" s="167"/>
      <c r="I22" s="167" t="s">
        <v>994</v>
      </c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 t="s">
        <v>882</v>
      </c>
      <c r="U22" s="167"/>
      <c r="V22" s="167"/>
      <c r="W22" s="167"/>
      <c r="X22" s="167"/>
      <c r="Y22" s="167"/>
      <c r="Z22" s="167"/>
      <c r="AA22" s="167"/>
      <c r="AB22" s="167"/>
      <c r="AC22" s="167"/>
      <c r="AD22" s="167" t="s">
        <v>886</v>
      </c>
      <c r="AE22" s="167"/>
      <c r="AF22" s="167"/>
      <c r="AG22" s="167"/>
      <c r="AH22" s="167"/>
      <c r="AI22" s="167"/>
      <c r="AJ22" s="167"/>
      <c r="AK22" s="167"/>
      <c r="AL22" s="168"/>
      <c r="AO22" s="180"/>
      <c r="AP22" s="259" t="s">
        <v>789</v>
      </c>
      <c r="AQ22" s="260"/>
      <c r="AR22" s="261"/>
      <c r="AS22" s="259" t="s">
        <v>790</v>
      </c>
      <c r="AT22" s="260"/>
      <c r="AU22" s="261"/>
      <c r="AV22" s="259" t="s">
        <v>791</v>
      </c>
      <c r="AW22" s="260"/>
      <c r="AX22" s="261"/>
    </row>
    <row r="23" spans="1:50" ht="15.75" customHeight="1" x14ac:dyDescent="0.25">
      <c r="A23" s="158"/>
      <c r="B23" s="169" t="s">
        <v>692</v>
      </c>
      <c r="C23" s="170"/>
      <c r="D23" s="170"/>
      <c r="E23" s="170"/>
      <c r="F23" s="170"/>
      <c r="G23" s="170"/>
      <c r="H23" s="170"/>
      <c r="I23" s="170" t="s">
        <v>995</v>
      </c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 t="s">
        <v>883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 t="s">
        <v>887</v>
      </c>
      <c r="AE23" s="170"/>
      <c r="AF23" s="170"/>
      <c r="AG23" s="170"/>
      <c r="AH23" s="170"/>
      <c r="AI23" s="170"/>
      <c r="AJ23" s="170"/>
      <c r="AK23" s="170"/>
      <c r="AL23" s="171"/>
      <c r="AO23" s="269" t="s">
        <v>793</v>
      </c>
      <c r="AP23" s="259">
        <v>2510000</v>
      </c>
      <c r="AQ23" s="260"/>
      <c r="AR23" s="260"/>
      <c r="AS23" s="259">
        <v>2278784</v>
      </c>
      <c r="AT23" s="260"/>
      <c r="AU23" s="261"/>
      <c r="AV23" s="260">
        <v>5947232</v>
      </c>
      <c r="AW23" s="260"/>
      <c r="AX23" s="261"/>
    </row>
    <row r="24" spans="1:50" ht="15.75" customHeight="1" x14ac:dyDescent="0.25">
      <c r="A24" s="158"/>
      <c r="B24" s="169"/>
      <c r="C24" s="170"/>
      <c r="D24" s="170"/>
      <c r="E24" s="170"/>
      <c r="F24" s="170"/>
      <c r="G24" s="170"/>
      <c r="H24" s="170"/>
      <c r="I24" s="170" t="s">
        <v>996</v>
      </c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 t="s">
        <v>884</v>
      </c>
      <c r="U24" s="170"/>
      <c r="V24" s="170"/>
      <c r="W24" s="170"/>
      <c r="X24" s="170"/>
      <c r="Y24" s="170"/>
      <c r="Z24" s="170"/>
      <c r="AA24" s="170"/>
      <c r="AB24" s="170"/>
      <c r="AC24" s="170"/>
      <c r="AD24" s="170" t="s">
        <v>888</v>
      </c>
      <c r="AE24" s="170"/>
      <c r="AF24" s="170"/>
      <c r="AG24" s="170"/>
      <c r="AH24" s="170"/>
      <c r="AI24" s="170"/>
      <c r="AJ24" s="170"/>
      <c r="AK24" s="170"/>
      <c r="AL24" s="171"/>
      <c r="AO24" s="270"/>
      <c r="AP24" s="258">
        <v>2510000</v>
      </c>
      <c r="AQ24" s="250"/>
      <c r="AR24" s="250"/>
      <c r="AS24" s="258">
        <v>2259016</v>
      </c>
      <c r="AT24" s="250"/>
      <c r="AU24" s="251"/>
      <c r="AV24" s="250">
        <v>6939864</v>
      </c>
      <c r="AW24" s="250"/>
      <c r="AX24" s="251"/>
    </row>
    <row r="25" spans="1:50" ht="15.75" customHeight="1" x14ac:dyDescent="0.25">
      <c r="A25" s="158"/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 t="s">
        <v>885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 t="s">
        <v>889</v>
      </c>
      <c r="AE25" s="170"/>
      <c r="AF25" s="170"/>
      <c r="AG25" s="170"/>
      <c r="AH25" s="170"/>
      <c r="AI25" s="170"/>
      <c r="AJ25" s="170"/>
      <c r="AK25" s="170"/>
      <c r="AL25" s="171"/>
      <c r="AO25" s="270"/>
      <c r="AP25" s="258">
        <v>2510000</v>
      </c>
      <c r="AQ25" s="250"/>
      <c r="AR25" s="250"/>
      <c r="AS25" s="258">
        <v>2065872</v>
      </c>
      <c r="AT25" s="250"/>
      <c r="AU25" s="251"/>
      <c r="AV25" s="250">
        <v>6804528</v>
      </c>
      <c r="AW25" s="250"/>
      <c r="AX25" s="251"/>
    </row>
    <row r="26" spans="1:50" ht="15.75" customHeight="1" x14ac:dyDescent="0.25">
      <c r="A26" s="158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1"/>
      <c r="AO26" s="270"/>
      <c r="AP26" s="258">
        <v>2510000</v>
      </c>
      <c r="AQ26" s="250"/>
      <c r="AR26" s="250"/>
      <c r="AS26" s="258">
        <v>691352</v>
      </c>
      <c r="AT26" s="250"/>
      <c r="AU26" s="251"/>
      <c r="AV26" s="250">
        <v>874768</v>
      </c>
      <c r="AW26" s="250"/>
      <c r="AX26" s="251"/>
    </row>
    <row r="27" spans="1:50" ht="15.75" customHeight="1" x14ac:dyDescent="0.25">
      <c r="A27" s="158"/>
      <c r="B27" s="160" t="s">
        <v>693</v>
      </c>
      <c r="C27" s="161"/>
      <c r="D27" s="161"/>
      <c r="E27" s="161"/>
      <c r="F27" s="161"/>
      <c r="G27" s="161"/>
      <c r="H27" s="161"/>
      <c r="I27" s="161" t="s">
        <v>994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 t="s">
        <v>890</v>
      </c>
      <c r="U27" s="161"/>
      <c r="V27" s="161"/>
      <c r="W27" s="161"/>
      <c r="X27" s="161"/>
      <c r="Y27" s="161"/>
      <c r="Z27" s="161"/>
      <c r="AA27" s="161"/>
      <c r="AB27" s="161"/>
      <c r="AC27" s="161"/>
      <c r="AD27" s="161" t="s">
        <v>894</v>
      </c>
      <c r="AE27" s="161"/>
      <c r="AF27" s="161"/>
      <c r="AG27" s="161"/>
      <c r="AH27" s="161"/>
      <c r="AI27" s="161"/>
      <c r="AJ27" s="161"/>
      <c r="AK27" s="161"/>
      <c r="AL27" s="162"/>
      <c r="AO27" s="270"/>
      <c r="AP27" s="258">
        <v>2510000</v>
      </c>
      <c r="AQ27" s="250"/>
      <c r="AR27" s="250"/>
      <c r="AS27" s="258">
        <v>666736</v>
      </c>
      <c r="AT27" s="250"/>
      <c r="AU27" s="251"/>
      <c r="AV27" s="250">
        <v>744160</v>
      </c>
      <c r="AW27" s="250"/>
      <c r="AX27" s="251"/>
    </row>
    <row r="28" spans="1:50" ht="15.75" customHeight="1" x14ac:dyDescent="0.25">
      <c r="A28" s="158"/>
      <c r="B28" s="160" t="s">
        <v>694</v>
      </c>
      <c r="C28" s="161"/>
      <c r="D28" s="161"/>
      <c r="E28" s="161"/>
      <c r="F28" s="161"/>
      <c r="G28" s="161"/>
      <c r="H28" s="161"/>
      <c r="I28" s="161" t="s">
        <v>997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 t="s">
        <v>891</v>
      </c>
      <c r="U28" s="161"/>
      <c r="V28" s="161"/>
      <c r="W28" s="161"/>
      <c r="X28" s="161"/>
      <c r="Y28" s="161"/>
      <c r="Z28" s="161"/>
      <c r="AA28" s="161"/>
      <c r="AB28" s="161"/>
      <c r="AC28" s="161"/>
      <c r="AD28" s="161" t="s">
        <v>895</v>
      </c>
      <c r="AE28" s="161"/>
      <c r="AF28" s="161"/>
      <c r="AG28" s="161"/>
      <c r="AH28" s="161"/>
      <c r="AI28" s="161"/>
      <c r="AJ28" s="161"/>
      <c r="AK28" s="161"/>
      <c r="AL28" s="162"/>
      <c r="AO28" s="270"/>
      <c r="AP28" s="258">
        <v>2510000</v>
      </c>
      <c r="AQ28" s="250"/>
      <c r="AR28" s="250"/>
      <c r="AS28" s="258">
        <v>2545280</v>
      </c>
      <c r="AT28" s="250"/>
      <c r="AU28" s="251"/>
      <c r="AV28" s="250">
        <v>7872208</v>
      </c>
      <c r="AW28" s="250"/>
      <c r="AX28" s="251"/>
    </row>
    <row r="29" spans="1:50" ht="15.75" customHeight="1" x14ac:dyDescent="0.25">
      <c r="A29" s="158"/>
      <c r="B29" s="160"/>
      <c r="C29" s="161"/>
      <c r="D29" s="161"/>
      <c r="E29" s="161"/>
      <c r="F29" s="161"/>
      <c r="G29" s="161"/>
      <c r="H29" s="161"/>
      <c r="I29" s="161" t="s">
        <v>998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 t="s">
        <v>892</v>
      </c>
      <c r="U29" s="161"/>
      <c r="V29" s="161"/>
      <c r="W29" s="161"/>
      <c r="X29" s="161"/>
      <c r="Y29" s="161"/>
      <c r="Z29" s="161"/>
      <c r="AA29" s="161"/>
      <c r="AB29" s="161"/>
      <c r="AC29" s="161"/>
      <c r="AD29" s="161" t="s">
        <v>896</v>
      </c>
      <c r="AE29" s="161"/>
      <c r="AF29" s="161"/>
      <c r="AG29" s="161"/>
      <c r="AH29" s="161"/>
      <c r="AI29" s="161"/>
      <c r="AJ29" s="161"/>
      <c r="AK29" s="161"/>
      <c r="AL29" s="162"/>
      <c r="AO29" s="270"/>
      <c r="AP29" s="258">
        <v>2510000</v>
      </c>
      <c r="AQ29" s="250"/>
      <c r="AR29" s="250"/>
      <c r="AS29" s="258">
        <v>1370808</v>
      </c>
      <c r="AT29" s="250"/>
      <c r="AU29" s="251"/>
      <c r="AV29" s="250">
        <v>2813904</v>
      </c>
      <c r="AW29" s="250"/>
      <c r="AX29" s="251"/>
    </row>
    <row r="30" spans="1:50" ht="15.75" customHeight="1" x14ac:dyDescent="0.25">
      <c r="A30" s="158"/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 t="s">
        <v>893</v>
      </c>
      <c r="U30" s="161"/>
      <c r="V30" s="161"/>
      <c r="W30" s="161"/>
      <c r="X30" s="161"/>
      <c r="Y30" s="161"/>
      <c r="Z30" s="161"/>
      <c r="AA30" s="161"/>
      <c r="AB30" s="161"/>
      <c r="AC30" s="161"/>
      <c r="AD30" s="161" t="s">
        <v>897</v>
      </c>
      <c r="AE30" s="161"/>
      <c r="AF30" s="161"/>
      <c r="AG30" s="161"/>
      <c r="AH30" s="161"/>
      <c r="AI30" s="161"/>
      <c r="AJ30" s="161"/>
      <c r="AK30" s="161"/>
      <c r="AL30" s="162"/>
      <c r="AO30" s="270"/>
      <c r="AP30" s="258">
        <v>2510000</v>
      </c>
      <c r="AQ30" s="250"/>
      <c r="AR30" s="250"/>
      <c r="AS30" s="258">
        <v>2236472</v>
      </c>
      <c r="AT30" s="250"/>
      <c r="AU30" s="251"/>
      <c r="AV30" s="250">
        <v>6344472</v>
      </c>
      <c r="AW30" s="250"/>
      <c r="AX30" s="251"/>
    </row>
    <row r="31" spans="1:50" ht="15.75" customHeight="1" x14ac:dyDescent="0.25">
      <c r="A31" s="158"/>
      <c r="B31" s="160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2"/>
      <c r="AO31" s="270"/>
      <c r="AP31" s="258">
        <v>2510000</v>
      </c>
      <c r="AQ31" s="250"/>
      <c r="AR31" s="250"/>
      <c r="AS31" s="258">
        <v>1642464</v>
      </c>
      <c r="AT31" s="250"/>
      <c r="AU31" s="251"/>
      <c r="AV31" s="250">
        <v>3388216</v>
      </c>
      <c r="AW31" s="250"/>
      <c r="AX31" s="251"/>
    </row>
    <row r="32" spans="1:50" ht="15.75" customHeight="1" x14ac:dyDescent="0.25">
      <c r="A32" s="158"/>
      <c r="B32" s="169" t="s">
        <v>695</v>
      </c>
      <c r="C32" s="170"/>
      <c r="D32" s="170"/>
      <c r="E32" s="170"/>
      <c r="F32" s="170"/>
      <c r="G32" s="170"/>
      <c r="H32" s="170"/>
      <c r="I32" s="170" t="s">
        <v>994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 t="s">
        <v>898</v>
      </c>
      <c r="U32" s="170"/>
      <c r="V32" s="170"/>
      <c r="W32" s="170"/>
      <c r="X32" s="170"/>
      <c r="Y32" s="170"/>
      <c r="Z32" s="170"/>
      <c r="AA32" s="170"/>
      <c r="AB32" s="170"/>
      <c r="AC32" s="170"/>
      <c r="AD32" s="170" t="s">
        <v>902</v>
      </c>
      <c r="AE32" s="170"/>
      <c r="AF32" s="170"/>
      <c r="AG32" s="170"/>
      <c r="AH32" s="170"/>
      <c r="AI32" s="170"/>
      <c r="AJ32" s="170"/>
      <c r="AK32" s="170"/>
      <c r="AL32" s="171"/>
      <c r="AO32" s="270"/>
      <c r="AP32" s="258">
        <v>2510000</v>
      </c>
      <c r="AQ32" s="250"/>
      <c r="AR32" s="250"/>
      <c r="AS32" s="258">
        <v>1979776</v>
      </c>
      <c r="AT32" s="250"/>
      <c r="AU32" s="251"/>
      <c r="AV32" s="250">
        <v>4056360</v>
      </c>
      <c r="AW32" s="250"/>
      <c r="AX32" s="251"/>
    </row>
    <row r="33" spans="1:50" ht="15.75" customHeight="1" x14ac:dyDescent="0.25">
      <c r="A33" s="158"/>
      <c r="B33" s="169" t="s">
        <v>696</v>
      </c>
      <c r="C33" s="170"/>
      <c r="D33" s="170"/>
      <c r="E33" s="170"/>
      <c r="F33" s="170"/>
      <c r="G33" s="170"/>
      <c r="H33" s="170"/>
      <c r="I33" s="170" t="s">
        <v>999</v>
      </c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 t="s">
        <v>899</v>
      </c>
      <c r="U33" s="170"/>
      <c r="V33" s="170"/>
      <c r="W33" s="170"/>
      <c r="X33" s="170"/>
      <c r="Y33" s="170"/>
      <c r="Z33" s="170"/>
      <c r="AA33" s="170"/>
      <c r="AB33" s="170"/>
      <c r="AC33" s="170"/>
      <c r="AD33" s="170" t="s">
        <v>903</v>
      </c>
      <c r="AE33" s="170"/>
      <c r="AF33" s="170"/>
      <c r="AG33" s="170"/>
      <c r="AH33" s="170"/>
      <c r="AI33" s="170"/>
      <c r="AJ33" s="170"/>
      <c r="AK33" s="170"/>
      <c r="AL33" s="171"/>
      <c r="AO33" s="270"/>
      <c r="AP33" s="258">
        <v>2510000</v>
      </c>
      <c r="AQ33" s="250"/>
      <c r="AR33" s="250"/>
      <c r="AS33" s="258">
        <v>1068112</v>
      </c>
      <c r="AT33" s="250"/>
      <c r="AU33" s="251"/>
      <c r="AV33" s="250">
        <v>1810928</v>
      </c>
      <c r="AW33" s="250"/>
      <c r="AX33" s="251"/>
    </row>
    <row r="34" spans="1:50" ht="15.75" customHeight="1" x14ac:dyDescent="0.25">
      <c r="A34" s="158"/>
      <c r="B34" s="169"/>
      <c r="C34" s="170"/>
      <c r="D34" s="170"/>
      <c r="E34" s="170"/>
      <c r="F34" s="170"/>
      <c r="G34" s="170"/>
      <c r="H34" s="170"/>
      <c r="I34" s="170" t="s">
        <v>1000</v>
      </c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 t="s">
        <v>900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 t="s">
        <v>904</v>
      </c>
      <c r="AE34" s="170"/>
      <c r="AF34" s="170"/>
      <c r="AG34" s="170"/>
      <c r="AH34" s="170"/>
      <c r="AI34" s="170"/>
      <c r="AJ34" s="170"/>
      <c r="AK34" s="170"/>
      <c r="AL34" s="171"/>
      <c r="AO34" s="270"/>
      <c r="AP34" s="258">
        <v>2510000</v>
      </c>
      <c r="AQ34" s="250"/>
      <c r="AR34" s="250"/>
      <c r="AS34" s="258">
        <v>2201768</v>
      </c>
      <c r="AT34" s="250"/>
      <c r="AU34" s="251"/>
      <c r="AV34" s="250">
        <v>7143408</v>
      </c>
      <c r="AW34" s="250"/>
      <c r="AX34" s="251"/>
    </row>
    <row r="35" spans="1:50" ht="15.75" customHeight="1" x14ac:dyDescent="0.25">
      <c r="A35" s="158"/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 t="s">
        <v>901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 t="s">
        <v>905</v>
      </c>
      <c r="AE35" s="170"/>
      <c r="AF35" s="170"/>
      <c r="AG35" s="170"/>
      <c r="AH35" s="170"/>
      <c r="AI35" s="170"/>
      <c r="AJ35" s="170"/>
      <c r="AK35" s="170"/>
      <c r="AL35" s="171"/>
      <c r="AO35" s="270"/>
      <c r="AP35" s="258">
        <v>2510000</v>
      </c>
      <c r="AQ35" s="250"/>
      <c r="AR35" s="250"/>
      <c r="AS35" s="258">
        <v>1770176</v>
      </c>
      <c r="AT35" s="250"/>
      <c r="AU35" s="251"/>
      <c r="AV35" s="250">
        <v>5061984</v>
      </c>
      <c r="AW35" s="250"/>
      <c r="AX35" s="251"/>
    </row>
    <row r="36" spans="1:50" ht="15.75" customHeight="1" thickBot="1" x14ac:dyDescent="0.3">
      <c r="A36" s="158"/>
      <c r="B36" s="169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1"/>
      <c r="AO36" s="270"/>
      <c r="AP36" s="258">
        <v>727900</v>
      </c>
      <c r="AQ36" s="250"/>
      <c r="AR36" s="250"/>
      <c r="AS36" s="258">
        <v>583352</v>
      </c>
      <c r="AT36" s="250"/>
      <c r="AU36" s="251"/>
      <c r="AV36" s="250">
        <v>2085640</v>
      </c>
      <c r="AW36" s="250"/>
      <c r="AX36" s="251"/>
    </row>
    <row r="37" spans="1:50" ht="15.75" customHeight="1" x14ac:dyDescent="0.25">
      <c r="A37" s="158"/>
      <c r="B37" s="160" t="s">
        <v>697</v>
      </c>
      <c r="C37" s="161"/>
      <c r="D37" s="161"/>
      <c r="E37" s="161"/>
      <c r="F37" s="161"/>
      <c r="G37" s="161"/>
      <c r="H37" s="161"/>
      <c r="I37" s="161" t="s">
        <v>994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 t="s">
        <v>906</v>
      </c>
      <c r="U37" s="161"/>
      <c r="V37" s="161"/>
      <c r="W37" s="161"/>
      <c r="X37" s="161"/>
      <c r="Y37" s="161"/>
      <c r="Z37" s="161"/>
      <c r="AA37" s="161"/>
      <c r="AB37" s="161"/>
      <c r="AC37" s="161"/>
      <c r="AD37" s="161" t="s">
        <v>910</v>
      </c>
      <c r="AE37" s="161"/>
      <c r="AF37" s="161"/>
      <c r="AG37" s="161"/>
      <c r="AH37" s="161"/>
      <c r="AI37" s="161"/>
      <c r="AJ37" s="161"/>
      <c r="AK37" s="161"/>
      <c r="AL37" s="162"/>
      <c r="AO37" s="269" t="s">
        <v>792</v>
      </c>
      <c r="AP37" s="259">
        <v>2225152</v>
      </c>
      <c r="AQ37" s="260"/>
      <c r="AR37" s="260"/>
      <c r="AS37" s="259">
        <v>1535380</v>
      </c>
      <c r="AT37" s="260"/>
      <c r="AU37" s="261"/>
      <c r="AV37" s="260">
        <v>5707671</v>
      </c>
      <c r="AW37" s="260"/>
      <c r="AX37" s="261"/>
    </row>
    <row r="38" spans="1:50" ht="15.75" customHeight="1" x14ac:dyDescent="0.25">
      <c r="A38" s="158"/>
      <c r="B38" s="160" t="s">
        <v>698</v>
      </c>
      <c r="C38" s="161"/>
      <c r="D38" s="161"/>
      <c r="E38" s="161"/>
      <c r="F38" s="161"/>
      <c r="G38" s="161"/>
      <c r="H38" s="161"/>
      <c r="I38" s="161" t="s">
        <v>1001</v>
      </c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 t="s">
        <v>907</v>
      </c>
      <c r="U38" s="161"/>
      <c r="V38" s="161"/>
      <c r="W38" s="161"/>
      <c r="X38" s="161"/>
      <c r="Y38" s="161"/>
      <c r="Z38" s="161"/>
      <c r="AA38" s="161"/>
      <c r="AB38" s="161"/>
      <c r="AC38" s="161"/>
      <c r="AD38" s="161" t="s">
        <v>911</v>
      </c>
      <c r="AE38" s="161"/>
      <c r="AF38" s="161"/>
      <c r="AG38" s="161"/>
      <c r="AH38" s="161"/>
      <c r="AI38" s="161"/>
      <c r="AJ38" s="161"/>
      <c r="AK38" s="161"/>
      <c r="AL38" s="162"/>
      <c r="AO38" s="270"/>
      <c r="AP38" s="258">
        <v>2227623</v>
      </c>
      <c r="AQ38" s="250"/>
      <c r="AR38" s="250"/>
      <c r="AS38" s="258">
        <v>1391533</v>
      </c>
      <c r="AT38" s="250"/>
      <c r="AU38" s="251"/>
      <c r="AV38" s="250">
        <v>5092197</v>
      </c>
      <c r="AW38" s="250"/>
      <c r="AX38" s="251"/>
    </row>
    <row r="39" spans="1:50" ht="15.75" customHeight="1" x14ac:dyDescent="0.25">
      <c r="A39" s="158"/>
      <c r="B39" s="160"/>
      <c r="C39" s="161"/>
      <c r="D39" s="161"/>
      <c r="E39" s="161"/>
      <c r="F39" s="161"/>
      <c r="G39" s="161"/>
      <c r="H39" s="161"/>
      <c r="I39" s="161" t="s">
        <v>1002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 t="s">
        <v>908</v>
      </c>
      <c r="U39" s="161"/>
      <c r="V39" s="161"/>
      <c r="W39" s="161"/>
      <c r="X39" s="161"/>
      <c r="Y39" s="161"/>
      <c r="Z39" s="161"/>
      <c r="AA39" s="161"/>
      <c r="AB39" s="161"/>
      <c r="AC39" s="161"/>
      <c r="AD39" s="161" t="s">
        <v>912</v>
      </c>
      <c r="AE39" s="161"/>
      <c r="AF39" s="161"/>
      <c r="AG39" s="161"/>
      <c r="AH39" s="161"/>
      <c r="AI39" s="161"/>
      <c r="AJ39" s="161"/>
      <c r="AK39" s="161"/>
      <c r="AL39" s="162"/>
      <c r="AO39" s="270"/>
      <c r="AP39" s="258">
        <v>2251766</v>
      </c>
      <c r="AQ39" s="250"/>
      <c r="AR39" s="250"/>
      <c r="AS39" s="258">
        <v>1215306</v>
      </c>
      <c r="AT39" s="250"/>
      <c r="AU39" s="251"/>
      <c r="AV39" s="250">
        <v>4061692</v>
      </c>
      <c r="AW39" s="250"/>
      <c r="AX39" s="251"/>
    </row>
    <row r="40" spans="1:50" ht="15.75" customHeight="1" x14ac:dyDescent="0.25">
      <c r="A40" s="158"/>
      <c r="B40" s="160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 t="s">
        <v>909</v>
      </c>
      <c r="U40" s="161"/>
      <c r="V40" s="161"/>
      <c r="W40" s="161"/>
      <c r="X40" s="161"/>
      <c r="Y40" s="161"/>
      <c r="Z40" s="161"/>
      <c r="AA40" s="161"/>
      <c r="AB40" s="161"/>
      <c r="AC40" s="161"/>
      <c r="AD40" s="161" t="s">
        <v>913</v>
      </c>
      <c r="AE40" s="161"/>
      <c r="AF40" s="161"/>
      <c r="AG40" s="161"/>
      <c r="AH40" s="161"/>
      <c r="AI40" s="161"/>
      <c r="AJ40" s="161"/>
      <c r="AK40" s="161"/>
      <c r="AL40" s="162"/>
      <c r="AO40" s="270"/>
      <c r="AP40" s="258">
        <v>2423581</v>
      </c>
      <c r="AQ40" s="250"/>
      <c r="AR40" s="250"/>
      <c r="AS40" s="258">
        <v>582006</v>
      </c>
      <c r="AT40" s="250"/>
      <c r="AU40" s="251"/>
      <c r="AV40" s="250">
        <v>717451</v>
      </c>
      <c r="AW40" s="250"/>
      <c r="AX40" s="251"/>
    </row>
    <row r="41" spans="1:50" ht="15.75" customHeight="1" x14ac:dyDescent="0.25">
      <c r="A41" s="158"/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2"/>
      <c r="AO41" s="270"/>
      <c r="AP41" s="258">
        <v>2426658</v>
      </c>
      <c r="AQ41" s="250"/>
      <c r="AR41" s="250"/>
      <c r="AS41" s="258">
        <v>573716</v>
      </c>
      <c r="AT41" s="250"/>
      <c r="AU41" s="251"/>
      <c r="AV41" s="250">
        <v>726735</v>
      </c>
      <c r="AW41" s="250"/>
      <c r="AX41" s="251"/>
    </row>
    <row r="42" spans="1:50" ht="15.75" customHeight="1" x14ac:dyDescent="0.25">
      <c r="A42" s="158"/>
      <c r="B42" s="169" t="s">
        <v>699</v>
      </c>
      <c r="C42" s="170"/>
      <c r="D42" s="170"/>
      <c r="E42" s="170"/>
      <c r="F42" s="170"/>
      <c r="G42" s="170"/>
      <c r="H42" s="170"/>
      <c r="I42" s="170" t="s">
        <v>994</v>
      </c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 t="s">
        <v>914</v>
      </c>
      <c r="U42" s="170"/>
      <c r="V42" s="170"/>
      <c r="W42" s="170"/>
      <c r="X42" s="170"/>
      <c r="Y42" s="170"/>
      <c r="Z42" s="170"/>
      <c r="AA42" s="170"/>
      <c r="AB42" s="170"/>
      <c r="AC42" s="170"/>
      <c r="AD42" s="170" t="s">
        <v>918</v>
      </c>
      <c r="AE42" s="170"/>
      <c r="AF42" s="170"/>
      <c r="AG42" s="170"/>
      <c r="AH42" s="170"/>
      <c r="AI42" s="170"/>
      <c r="AJ42" s="170"/>
      <c r="AK42" s="170"/>
      <c r="AL42" s="171"/>
      <c r="AO42" s="270"/>
      <c r="AP42" s="258">
        <v>2191840</v>
      </c>
      <c r="AQ42" s="250"/>
      <c r="AR42" s="250"/>
      <c r="AS42" s="258">
        <v>1561254</v>
      </c>
      <c r="AT42" s="250"/>
      <c r="AU42" s="251"/>
      <c r="AV42" s="250">
        <v>7330066</v>
      </c>
      <c r="AW42" s="250"/>
      <c r="AX42" s="251"/>
    </row>
    <row r="43" spans="1:50" ht="15.75" customHeight="1" x14ac:dyDescent="0.25">
      <c r="A43" s="158"/>
      <c r="B43" s="169" t="s">
        <v>700</v>
      </c>
      <c r="C43" s="170"/>
      <c r="D43" s="170"/>
      <c r="E43" s="170"/>
      <c r="F43" s="170"/>
      <c r="G43" s="170"/>
      <c r="H43" s="170"/>
      <c r="I43" s="170" t="s">
        <v>1003</v>
      </c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 t="s">
        <v>915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 t="s">
        <v>919</v>
      </c>
      <c r="AE43" s="170"/>
      <c r="AF43" s="170"/>
      <c r="AG43" s="170"/>
      <c r="AH43" s="170"/>
      <c r="AI43" s="170"/>
      <c r="AJ43" s="170"/>
      <c r="AK43" s="170"/>
      <c r="AL43" s="171"/>
      <c r="AO43" s="270"/>
      <c r="AP43" s="258">
        <v>2338649</v>
      </c>
      <c r="AQ43" s="250"/>
      <c r="AR43" s="250"/>
      <c r="AS43" s="258">
        <v>1019070</v>
      </c>
      <c r="AT43" s="250"/>
      <c r="AU43" s="251"/>
      <c r="AV43" s="250">
        <v>2545151</v>
      </c>
      <c r="AW43" s="250"/>
      <c r="AX43" s="251"/>
    </row>
    <row r="44" spans="1:50" ht="15.75" customHeight="1" x14ac:dyDescent="0.25">
      <c r="A44" s="158"/>
      <c r="B44" s="169"/>
      <c r="C44" s="170"/>
      <c r="D44" s="170"/>
      <c r="E44" s="170"/>
      <c r="F44" s="170"/>
      <c r="G44" s="170"/>
      <c r="H44" s="170"/>
      <c r="I44" s="170" t="s">
        <v>1004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 t="s">
        <v>916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 t="s">
        <v>920</v>
      </c>
      <c r="AE44" s="170"/>
      <c r="AF44" s="170"/>
      <c r="AG44" s="170"/>
      <c r="AH44" s="170"/>
      <c r="AI44" s="170"/>
      <c r="AJ44" s="170"/>
      <c r="AK44" s="170"/>
      <c r="AL44" s="171"/>
      <c r="AO44" s="270"/>
      <c r="AP44" s="258">
        <v>2230441</v>
      </c>
      <c r="AQ44" s="250"/>
      <c r="AR44" s="250"/>
      <c r="AS44" s="258">
        <v>1443413</v>
      </c>
      <c r="AT44" s="250"/>
      <c r="AU44" s="251"/>
      <c r="AV44" s="250">
        <v>5919632</v>
      </c>
      <c r="AW44" s="250"/>
      <c r="AX44" s="251"/>
    </row>
    <row r="45" spans="1:50" ht="15.75" customHeight="1" x14ac:dyDescent="0.25">
      <c r="A45" s="158"/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 t="s">
        <v>917</v>
      </c>
      <c r="U45" s="170"/>
      <c r="V45" s="170"/>
      <c r="W45" s="170"/>
      <c r="X45" s="170"/>
      <c r="Y45" s="170"/>
      <c r="Z45" s="170"/>
      <c r="AA45" s="170"/>
      <c r="AB45" s="170"/>
      <c r="AC45" s="170"/>
      <c r="AD45" s="170" t="s">
        <v>921</v>
      </c>
      <c r="AE45" s="170"/>
      <c r="AF45" s="170"/>
      <c r="AG45" s="170"/>
      <c r="AH45" s="170"/>
      <c r="AI45" s="170"/>
      <c r="AJ45" s="170"/>
      <c r="AK45" s="170"/>
      <c r="AL45" s="171"/>
      <c r="AO45" s="270"/>
      <c r="AP45" s="258">
        <v>2304692</v>
      </c>
      <c r="AQ45" s="250"/>
      <c r="AR45" s="250"/>
      <c r="AS45" s="258">
        <v>1218937</v>
      </c>
      <c r="AT45" s="250"/>
      <c r="AU45" s="251"/>
      <c r="AV45" s="250">
        <v>3244987</v>
      </c>
      <c r="AW45" s="250"/>
      <c r="AX45" s="251"/>
    </row>
    <row r="46" spans="1:50" ht="15.75" customHeight="1" x14ac:dyDescent="0.25">
      <c r="A46" s="158"/>
      <c r="B46" s="169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1"/>
      <c r="AO46" s="270"/>
      <c r="AP46" s="258">
        <v>2262528</v>
      </c>
      <c r="AQ46" s="250"/>
      <c r="AR46" s="250"/>
      <c r="AS46" s="258">
        <v>1472731</v>
      </c>
      <c r="AT46" s="250"/>
      <c r="AU46" s="251"/>
      <c r="AV46" s="250">
        <v>3923709</v>
      </c>
      <c r="AW46" s="250"/>
      <c r="AX46" s="251"/>
    </row>
    <row r="47" spans="1:50" ht="15.75" customHeight="1" x14ac:dyDescent="0.25">
      <c r="A47" s="158"/>
      <c r="B47" s="160" t="s">
        <v>701</v>
      </c>
      <c r="C47" s="161"/>
      <c r="D47" s="161"/>
      <c r="E47" s="161"/>
      <c r="F47" s="161"/>
      <c r="G47" s="161"/>
      <c r="H47" s="161"/>
      <c r="I47" s="161" t="s">
        <v>994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 t="s">
        <v>922</v>
      </c>
      <c r="U47" s="161"/>
      <c r="V47" s="161"/>
      <c r="W47" s="161"/>
      <c r="X47" s="161"/>
      <c r="Y47" s="161"/>
      <c r="Z47" s="161"/>
      <c r="AA47" s="161"/>
      <c r="AB47" s="161"/>
      <c r="AC47" s="161"/>
      <c r="AD47" s="161" t="s">
        <v>926</v>
      </c>
      <c r="AE47" s="161"/>
      <c r="AF47" s="161"/>
      <c r="AG47" s="161"/>
      <c r="AH47" s="161"/>
      <c r="AI47" s="161"/>
      <c r="AJ47" s="161"/>
      <c r="AK47" s="161"/>
      <c r="AL47" s="162"/>
      <c r="AO47" s="270"/>
      <c r="AP47" s="258">
        <v>2376486</v>
      </c>
      <c r="AQ47" s="250"/>
      <c r="AR47" s="250"/>
      <c r="AS47" s="258">
        <v>841746</v>
      </c>
      <c r="AT47" s="250"/>
      <c r="AU47" s="251"/>
      <c r="AV47" s="250">
        <v>1758961</v>
      </c>
      <c r="AW47" s="250"/>
      <c r="AX47" s="251"/>
    </row>
    <row r="48" spans="1:50" ht="15.75" customHeight="1" x14ac:dyDescent="0.25">
      <c r="A48" s="158"/>
      <c r="B48" s="160" t="s">
        <v>702</v>
      </c>
      <c r="C48" s="161"/>
      <c r="D48" s="161"/>
      <c r="E48" s="161"/>
      <c r="F48" s="161"/>
      <c r="G48" s="161"/>
      <c r="H48" s="161"/>
      <c r="I48" s="161" t="s">
        <v>1005</v>
      </c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 t="s">
        <v>923</v>
      </c>
      <c r="U48" s="161"/>
      <c r="V48" s="161"/>
      <c r="W48" s="161"/>
      <c r="X48" s="161"/>
      <c r="Y48" s="161"/>
      <c r="Z48" s="161"/>
      <c r="AA48" s="161"/>
      <c r="AB48" s="161"/>
      <c r="AC48" s="161"/>
      <c r="AD48" s="161" t="s">
        <v>927</v>
      </c>
      <c r="AE48" s="161"/>
      <c r="AF48" s="161"/>
      <c r="AG48" s="161"/>
      <c r="AH48" s="161"/>
      <c r="AI48" s="161"/>
      <c r="AJ48" s="161"/>
      <c r="AK48" s="161"/>
      <c r="AL48" s="162"/>
      <c r="AO48" s="270"/>
      <c r="AP48" s="258">
        <v>2234779</v>
      </c>
      <c r="AQ48" s="250"/>
      <c r="AR48" s="250"/>
      <c r="AS48" s="258">
        <v>1308842</v>
      </c>
      <c r="AT48" s="250"/>
      <c r="AU48" s="251"/>
      <c r="AV48" s="250">
        <v>6752719</v>
      </c>
      <c r="AW48" s="250"/>
      <c r="AX48" s="251"/>
    </row>
    <row r="49" spans="1:50" ht="15.75" customHeight="1" x14ac:dyDescent="0.25">
      <c r="A49" s="158"/>
      <c r="B49" s="160"/>
      <c r="C49" s="161"/>
      <c r="D49" s="161"/>
      <c r="E49" s="161"/>
      <c r="F49" s="161"/>
      <c r="G49" s="161"/>
      <c r="H49" s="161"/>
      <c r="I49" s="161" t="s">
        <v>1006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 t="s">
        <v>924</v>
      </c>
      <c r="U49" s="161"/>
      <c r="V49" s="161"/>
      <c r="W49" s="161"/>
      <c r="X49" s="161"/>
      <c r="Y49" s="161"/>
      <c r="Z49" s="161"/>
      <c r="AA49" s="161"/>
      <c r="AB49" s="161"/>
      <c r="AC49" s="161"/>
      <c r="AD49" s="161" t="s">
        <v>928</v>
      </c>
      <c r="AE49" s="161"/>
      <c r="AF49" s="161"/>
      <c r="AG49" s="161"/>
      <c r="AH49" s="161"/>
      <c r="AI49" s="161"/>
      <c r="AJ49" s="161"/>
      <c r="AK49" s="161"/>
      <c r="AL49" s="162"/>
      <c r="AO49" s="270"/>
      <c r="AP49" s="258">
        <v>2288728</v>
      </c>
      <c r="AQ49" s="250"/>
      <c r="AR49" s="250"/>
      <c r="AS49" s="258">
        <v>1137428</v>
      </c>
      <c r="AT49" s="250"/>
      <c r="AU49" s="251"/>
      <c r="AV49" s="250">
        <v>3843565</v>
      </c>
      <c r="AW49" s="250"/>
      <c r="AX49" s="251"/>
    </row>
    <row r="50" spans="1:50" ht="15.75" customHeight="1" thickBot="1" x14ac:dyDescent="0.3">
      <c r="A50" s="158"/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 t="s">
        <v>925</v>
      </c>
      <c r="U50" s="161"/>
      <c r="V50" s="161"/>
      <c r="W50" s="161"/>
      <c r="X50" s="161"/>
      <c r="Y50" s="161"/>
      <c r="Z50" s="161"/>
      <c r="AA50" s="161"/>
      <c r="AB50" s="161"/>
      <c r="AC50" s="161"/>
      <c r="AD50" s="161" t="s">
        <v>929</v>
      </c>
      <c r="AE50" s="161"/>
      <c r="AF50" s="161"/>
      <c r="AG50" s="161"/>
      <c r="AH50" s="161"/>
      <c r="AI50" s="161"/>
      <c r="AJ50" s="161"/>
      <c r="AK50" s="161"/>
      <c r="AL50" s="162"/>
      <c r="AO50" s="271"/>
      <c r="AP50" s="252">
        <v>654981</v>
      </c>
      <c r="AQ50" s="253"/>
      <c r="AR50" s="253"/>
      <c r="AS50" s="252">
        <v>322647</v>
      </c>
      <c r="AT50" s="253"/>
      <c r="AU50" s="254"/>
      <c r="AV50" s="253">
        <v>1496335</v>
      </c>
      <c r="AW50" s="253"/>
      <c r="AX50" s="254"/>
    </row>
    <row r="51" spans="1:50" ht="15.75" customHeight="1" x14ac:dyDescent="0.25">
      <c r="A51" s="158"/>
      <c r="B51" s="160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2"/>
      <c r="AO51" s="269" t="s">
        <v>794</v>
      </c>
      <c r="AP51" s="259">
        <f>AP23-AP37</f>
        <v>284848</v>
      </c>
      <c r="AQ51" s="260"/>
      <c r="AR51" s="261"/>
      <c r="AS51" s="259">
        <f t="shared" ref="AS51:AV64" si="1">AS23-AS37</f>
        <v>743404</v>
      </c>
      <c r="AT51" s="260"/>
      <c r="AU51" s="261"/>
      <c r="AV51" s="259">
        <f t="shared" ref="AV51" si="2">AV23-AV37</f>
        <v>239561</v>
      </c>
      <c r="AW51" s="260"/>
      <c r="AX51" s="261"/>
    </row>
    <row r="52" spans="1:50" ht="15.75" customHeight="1" x14ac:dyDescent="0.25">
      <c r="A52" s="158"/>
      <c r="B52" s="169" t="s">
        <v>703</v>
      </c>
      <c r="C52" s="170"/>
      <c r="D52" s="170"/>
      <c r="E52" s="170"/>
      <c r="F52" s="170"/>
      <c r="G52" s="170"/>
      <c r="H52" s="170"/>
      <c r="I52" s="170" t="s">
        <v>994</v>
      </c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 t="s">
        <v>930</v>
      </c>
      <c r="U52" s="170"/>
      <c r="V52" s="170"/>
      <c r="W52" s="170"/>
      <c r="X52" s="170"/>
      <c r="Y52" s="170"/>
      <c r="Z52" s="170"/>
      <c r="AA52" s="170"/>
      <c r="AB52" s="170"/>
      <c r="AC52" s="170"/>
      <c r="AD52" s="170" t="s">
        <v>934</v>
      </c>
      <c r="AE52" s="170"/>
      <c r="AF52" s="170"/>
      <c r="AG52" s="170"/>
      <c r="AH52" s="170"/>
      <c r="AI52" s="170"/>
      <c r="AJ52" s="170"/>
      <c r="AK52" s="170"/>
      <c r="AL52" s="171"/>
      <c r="AO52" s="270"/>
      <c r="AP52" s="258">
        <f t="shared" ref="AP52:AP64" si="3">AP24-AP38</f>
        <v>282377</v>
      </c>
      <c r="AQ52" s="250"/>
      <c r="AR52" s="251"/>
      <c r="AS52" s="258">
        <f t="shared" si="1"/>
        <v>867483</v>
      </c>
      <c r="AT52" s="250"/>
      <c r="AU52" s="251"/>
      <c r="AV52" s="258">
        <f t="shared" si="1"/>
        <v>1847667</v>
      </c>
      <c r="AW52" s="250"/>
      <c r="AX52" s="251"/>
    </row>
    <row r="53" spans="1:50" ht="15.75" customHeight="1" x14ac:dyDescent="0.25">
      <c r="A53" s="158"/>
      <c r="B53" s="169" t="s">
        <v>704</v>
      </c>
      <c r="C53" s="170"/>
      <c r="D53" s="170"/>
      <c r="E53" s="170"/>
      <c r="F53" s="170"/>
      <c r="G53" s="170"/>
      <c r="H53" s="170"/>
      <c r="I53" s="170" t="s">
        <v>1007</v>
      </c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 t="s">
        <v>931</v>
      </c>
      <c r="U53" s="170"/>
      <c r="V53" s="170"/>
      <c r="W53" s="170"/>
      <c r="X53" s="170"/>
      <c r="Y53" s="170"/>
      <c r="Z53" s="170"/>
      <c r="AA53" s="170"/>
      <c r="AB53" s="170"/>
      <c r="AC53" s="170"/>
      <c r="AD53" s="170" t="s">
        <v>935</v>
      </c>
      <c r="AE53" s="170"/>
      <c r="AF53" s="170"/>
      <c r="AG53" s="170"/>
      <c r="AH53" s="170"/>
      <c r="AI53" s="170"/>
      <c r="AJ53" s="170"/>
      <c r="AK53" s="170"/>
      <c r="AL53" s="171"/>
      <c r="AO53" s="270"/>
      <c r="AP53" s="258">
        <f t="shared" si="3"/>
        <v>258234</v>
      </c>
      <c r="AQ53" s="250"/>
      <c r="AR53" s="251"/>
      <c r="AS53" s="258">
        <f t="shared" si="1"/>
        <v>850566</v>
      </c>
      <c r="AT53" s="250"/>
      <c r="AU53" s="251"/>
      <c r="AV53" s="258">
        <f t="shared" si="1"/>
        <v>2742836</v>
      </c>
      <c r="AW53" s="250"/>
      <c r="AX53" s="251"/>
    </row>
    <row r="54" spans="1:50" ht="15.75" customHeight="1" x14ac:dyDescent="0.25">
      <c r="A54" s="158"/>
      <c r="B54" s="169"/>
      <c r="C54" s="170"/>
      <c r="D54" s="170"/>
      <c r="E54" s="170"/>
      <c r="F54" s="170"/>
      <c r="G54" s="170"/>
      <c r="H54" s="170"/>
      <c r="I54" s="170" t="s">
        <v>1008</v>
      </c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 t="s">
        <v>932</v>
      </c>
      <c r="U54" s="170"/>
      <c r="V54" s="170"/>
      <c r="W54" s="170"/>
      <c r="X54" s="170"/>
      <c r="Y54" s="170"/>
      <c r="Z54" s="170"/>
      <c r="AA54" s="170"/>
      <c r="AB54" s="170"/>
      <c r="AC54" s="170"/>
      <c r="AD54" s="170" t="s">
        <v>936</v>
      </c>
      <c r="AE54" s="170"/>
      <c r="AF54" s="170"/>
      <c r="AG54" s="170"/>
      <c r="AH54" s="170"/>
      <c r="AI54" s="170"/>
      <c r="AJ54" s="170"/>
      <c r="AK54" s="170"/>
      <c r="AL54" s="171"/>
      <c r="AO54" s="270"/>
      <c r="AP54" s="258">
        <f t="shared" si="3"/>
        <v>86419</v>
      </c>
      <c r="AQ54" s="250"/>
      <c r="AR54" s="251"/>
      <c r="AS54" s="258">
        <f t="shared" si="1"/>
        <v>109346</v>
      </c>
      <c r="AT54" s="250"/>
      <c r="AU54" s="251"/>
      <c r="AV54" s="258">
        <f t="shared" si="1"/>
        <v>157317</v>
      </c>
      <c r="AW54" s="250"/>
      <c r="AX54" s="251"/>
    </row>
    <row r="55" spans="1:50" ht="15.75" customHeight="1" x14ac:dyDescent="0.25">
      <c r="A55" s="158"/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 t="s">
        <v>933</v>
      </c>
      <c r="U55" s="170"/>
      <c r="V55" s="170"/>
      <c r="W55" s="170"/>
      <c r="X55" s="170"/>
      <c r="Y55" s="170"/>
      <c r="Z55" s="170"/>
      <c r="AA55" s="170"/>
      <c r="AB55" s="170"/>
      <c r="AC55" s="170"/>
      <c r="AD55" s="170" t="s">
        <v>937</v>
      </c>
      <c r="AE55" s="170"/>
      <c r="AF55" s="170"/>
      <c r="AG55" s="170"/>
      <c r="AH55" s="170"/>
      <c r="AI55" s="170"/>
      <c r="AJ55" s="170"/>
      <c r="AK55" s="170"/>
      <c r="AL55" s="171"/>
      <c r="AO55" s="270"/>
      <c r="AP55" s="258">
        <f t="shared" si="3"/>
        <v>83342</v>
      </c>
      <c r="AQ55" s="250"/>
      <c r="AR55" s="251"/>
      <c r="AS55" s="258">
        <f t="shared" si="1"/>
        <v>93020</v>
      </c>
      <c r="AT55" s="250"/>
      <c r="AU55" s="251"/>
      <c r="AV55" s="258">
        <f t="shared" si="1"/>
        <v>17425</v>
      </c>
      <c r="AW55" s="250"/>
      <c r="AX55" s="251"/>
    </row>
    <row r="56" spans="1:50" ht="15.75" customHeight="1" x14ac:dyDescent="0.25">
      <c r="A56" s="158"/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1"/>
      <c r="AO56" s="270"/>
      <c r="AP56" s="258">
        <f t="shared" si="3"/>
        <v>318160</v>
      </c>
      <c r="AQ56" s="250"/>
      <c r="AR56" s="251"/>
      <c r="AS56" s="258">
        <f t="shared" si="1"/>
        <v>984026</v>
      </c>
      <c r="AT56" s="250"/>
      <c r="AU56" s="251"/>
      <c r="AV56" s="258">
        <f t="shared" si="1"/>
        <v>542142</v>
      </c>
      <c r="AW56" s="250"/>
      <c r="AX56" s="251"/>
    </row>
    <row r="57" spans="1:50" ht="15.75" customHeight="1" x14ac:dyDescent="0.25">
      <c r="A57" s="158"/>
      <c r="B57" s="160" t="s">
        <v>705</v>
      </c>
      <c r="C57" s="161"/>
      <c r="D57" s="161"/>
      <c r="E57" s="161"/>
      <c r="F57" s="161"/>
      <c r="G57" s="161"/>
      <c r="H57" s="161"/>
      <c r="I57" s="161" t="s">
        <v>994</v>
      </c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 t="s">
        <v>938</v>
      </c>
      <c r="U57" s="161"/>
      <c r="V57" s="161"/>
      <c r="W57" s="161"/>
      <c r="X57" s="161"/>
      <c r="Y57" s="161"/>
      <c r="Z57" s="161"/>
      <c r="AA57" s="161"/>
      <c r="AB57" s="161"/>
      <c r="AC57" s="161"/>
      <c r="AD57" s="161" t="s">
        <v>942</v>
      </c>
      <c r="AE57" s="161"/>
      <c r="AF57" s="161"/>
      <c r="AG57" s="161"/>
      <c r="AH57" s="161"/>
      <c r="AI57" s="161"/>
      <c r="AJ57" s="161"/>
      <c r="AK57" s="161"/>
      <c r="AL57" s="162"/>
      <c r="AO57" s="270"/>
      <c r="AP57" s="258">
        <f t="shared" si="3"/>
        <v>171351</v>
      </c>
      <c r="AQ57" s="250"/>
      <c r="AR57" s="251"/>
      <c r="AS57" s="258">
        <f t="shared" si="1"/>
        <v>351738</v>
      </c>
      <c r="AT57" s="250"/>
      <c r="AU57" s="251"/>
      <c r="AV57" s="258">
        <f t="shared" si="1"/>
        <v>268753</v>
      </c>
      <c r="AW57" s="250"/>
      <c r="AX57" s="251"/>
    </row>
    <row r="58" spans="1:50" ht="15.75" customHeight="1" x14ac:dyDescent="0.25">
      <c r="A58" s="158"/>
      <c r="B58" s="160" t="s">
        <v>706</v>
      </c>
      <c r="C58" s="161"/>
      <c r="D58" s="161"/>
      <c r="E58" s="161"/>
      <c r="F58" s="161"/>
      <c r="G58" s="161"/>
      <c r="H58" s="161"/>
      <c r="I58" s="161" t="s">
        <v>1009</v>
      </c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 t="s">
        <v>939</v>
      </c>
      <c r="U58" s="161"/>
      <c r="V58" s="161"/>
      <c r="W58" s="161"/>
      <c r="X58" s="161"/>
      <c r="Y58" s="161"/>
      <c r="Z58" s="161"/>
      <c r="AA58" s="161"/>
      <c r="AB58" s="161"/>
      <c r="AC58" s="161"/>
      <c r="AD58" s="161" t="s">
        <v>943</v>
      </c>
      <c r="AE58" s="161"/>
      <c r="AF58" s="161"/>
      <c r="AG58" s="161"/>
      <c r="AH58" s="161"/>
      <c r="AI58" s="161"/>
      <c r="AJ58" s="161"/>
      <c r="AK58" s="161"/>
      <c r="AL58" s="162"/>
      <c r="AO58" s="270"/>
      <c r="AP58" s="258">
        <f t="shared" si="3"/>
        <v>279559</v>
      </c>
      <c r="AQ58" s="250"/>
      <c r="AR58" s="251"/>
      <c r="AS58" s="258">
        <f t="shared" si="1"/>
        <v>793059</v>
      </c>
      <c r="AT58" s="250"/>
      <c r="AU58" s="251"/>
      <c r="AV58" s="258">
        <f t="shared" si="1"/>
        <v>424840</v>
      </c>
      <c r="AW58" s="250"/>
      <c r="AX58" s="251"/>
    </row>
    <row r="59" spans="1:50" ht="15.75" customHeight="1" x14ac:dyDescent="0.25">
      <c r="A59" s="158"/>
      <c r="B59" s="160"/>
      <c r="C59" s="161"/>
      <c r="D59" s="161"/>
      <c r="E59" s="161"/>
      <c r="F59" s="161"/>
      <c r="G59" s="161"/>
      <c r="H59" s="161"/>
      <c r="I59" s="161" t="s">
        <v>1010</v>
      </c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 t="s">
        <v>940</v>
      </c>
      <c r="U59" s="161"/>
      <c r="V59" s="161"/>
      <c r="W59" s="161"/>
      <c r="X59" s="161"/>
      <c r="Y59" s="161"/>
      <c r="Z59" s="161"/>
      <c r="AA59" s="161"/>
      <c r="AB59" s="161"/>
      <c r="AC59" s="161"/>
      <c r="AD59" s="161" t="s">
        <v>944</v>
      </c>
      <c r="AE59" s="161"/>
      <c r="AF59" s="161"/>
      <c r="AG59" s="161"/>
      <c r="AH59" s="161"/>
      <c r="AI59" s="161"/>
      <c r="AJ59" s="161"/>
      <c r="AK59" s="161"/>
      <c r="AL59" s="162"/>
      <c r="AO59" s="270"/>
      <c r="AP59" s="258">
        <f t="shared" si="3"/>
        <v>205308</v>
      </c>
      <c r="AQ59" s="250"/>
      <c r="AR59" s="251"/>
      <c r="AS59" s="258">
        <f t="shared" si="1"/>
        <v>423527</v>
      </c>
      <c r="AT59" s="250"/>
      <c r="AU59" s="251"/>
      <c r="AV59" s="258">
        <f t="shared" si="1"/>
        <v>143229</v>
      </c>
      <c r="AW59" s="250"/>
      <c r="AX59" s="251"/>
    </row>
    <row r="60" spans="1:50" ht="15.75" customHeight="1" x14ac:dyDescent="0.25">
      <c r="A60" s="158"/>
      <c r="B60" s="16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 t="s">
        <v>941</v>
      </c>
      <c r="U60" s="161"/>
      <c r="V60" s="161"/>
      <c r="W60" s="161"/>
      <c r="X60" s="161"/>
      <c r="Y60" s="161"/>
      <c r="Z60" s="161"/>
      <c r="AA60" s="161"/>
      <c r="AB60" s="161"/>
      <c r="AC60" s="161"/>
      <c r="AD60" s="161" t="s">
        <v>945</v>
      </c>
      <c r="AE60" s="161"/>
      <c r="AF60" s="161"/>
      <c r="AG60" s="161"/>
      <c r="AH60" s="161"/>
      <c r="AI60" s="161"/>
      <c r="AJ60" s="161"/>
      <c r="AK60" s="161"/>
      <c r="AL60" s="162"/>
      <c r="AO60" s="270"/>
      <c r="AP60" s="258">
        <f t="shared" si="3"/>
        <v>247472</v>
      </c>
      <c r="AQ60" s="250"/>
      <c r="AR60" s="251"/>
      <c r="AS60" s="258">
        <f t="shared" si="1"/>
        <v>507045</v>
      </c>
      <c r="AT60" s="250"/>
      <c r="AU60" s="251"/>
      <c r="AV60" s="258">
        <f t="shared" si="1"/>
        <v>132651</v>
      </c>
      <c r="AW60" s="250"/>
      <c r="AX60" s="251"/>
    </row>
    <row r="61" spans="1:50" ht="15.75" customHeight="1" x14ac:dyDescent="0.25">
      <c r="A61" s="158"/>
      <c r="B61" s="160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2"/>
      <c r="AO61" s="270"/>
      <c r="AP61" s="258">
        <f t="shared" si="3"/>
        <v>133514</v>
      </c>
      <c r="AQ61" s="250"/>
      <c r="AR61" s="251"/>
      <c r="AS61" s="258">
        <f t="shared" si="1"/>
        <v>226366</v>
      </c>
      <c r="AT61" s="250"/>
      <c r="AU61" s="251"/>
      <c r="AV61" s="258">
        <f t="shared" si="1"/>
        <v>51967</v>
      </c>
      <c r="AW61" s="250"/>
      <c r="AX61" s="251"/>
    </row>
    <row r="62" spans="1:50" ht="15.75" customHeight="1" x14ac:dyDescent="0.25">
      <c r="A62" s="158"/>
      <c r="B62" s="169"/>
      <c r="C62" s="170"/>
      <c r="D62" s="170"/>
      <c r="E62" s="170"/>
      <c r="F62" s="170">
        <v>9</v>
      </c>
      <c r="G62" s="170"/>
      <c r="H62" s="170"/>
      <c r="I62" s="170" t="s">
        <v>994</v>
      </c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 t="s">
        <v>946</v>
      </c>
      <c r="U62" s="170"/>
      <c r="V62" s="170"/>
      <c r="W62" s="170"/>
      <c r="X62" s="170"/>
      <c r="Y62" s="170"/>
      <c r="Z62" s="170"/>
      <c r="AA62" s="170"/>
      <c r="AB62" s="170"/>
      <c r="AC62" s="170"/>
      <c r="AD62" s="170" t="s">
        <v>950</v>
      </c>
      <c r="AE62" s="170"/>
      <c r="AF62" s="170"/>
      <c r="AG62" s="170"/>
      <c r="AH62" s="170"/>
      <c r="AI62" s="170"/>
      <c r="AJ62" s="170"/>
      <c r="AK62" s="170"/>
      <c r="AL62" s="171"/>
      <c r="AO62" s="270"/>
      <c r="AP62" s="258">
        <f t="shared" si="3"/>
        <v>275221</v>
      </c>
      <c r="AQ62" s="250"/>
      <c r="AR62" s="251"/>
      <c r="AS62" s="258">
        <f t="shared" si="1"/>
        <v>892926</v>
      </c>
      <c r="AT62" s="250"/>
      <c r="AU62" s="251"/>
      <c r="AV62" s="258">
        <f t="shared" si="1"/>
        <v>390689</v>
      </c>
      <c r="AW62" s="250"/>
      <c r="AX62" s="251"/>
    </row>
    <row r="63" spans="1:50" ht="15.75" customHeight="1" x14ac:dyDescent="0.25">
      <c r="A63" s="158"/>
      <c r="B63" s="169"/>
      <c r="C63" s="170"/>
      <c r="D63" s="170"/>
      <c r="E63" s="170"/>
      <c r="F63" s="170"/>
      <c r="G63" s="170"/>
      <c r="H63" s="170"/>
      <c r="I63" s="170" t="s">
        <v>1011</v>
      </c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 t="s">
        <v>947</v>
      </c>
      <c r="U63" s="170"/>
      <c r="V63" s="170"/>
      <c r="W63" s="170"/>
      <c r="X63" s="170"/>
      <c r="Y63" s="170"/>
      <c r="Z63" s="170"/>
      <c r="AA63" s="170"/>
      <c r="AB63" s="170"/>
      <c r="AC63" s="170"/>
      <c r="AD63" s="170" t="s">
        <v>951</v>
      </c>
      <c r="AE63" s="170"/>
      <c r="AF63" s="170"/>
      <c r="AG63" s="170"/>
      <c r="AH63" s="170"/>
      <c r="AI63" s="170"/>
      <c r="AJ63" s="170"/>
      <c r="AK63" s="170"/>
      <c r="AL63" s="171"/>
      <c r="AO63" s="270"/>
      <c r="AP63" s="258">
        <f t="shared" si="3"/>
        <v>221272</v>
      </c>
      <c r="AQ63" s="250"/>
      <c r="AR63" s="251"/>
      <c r="AS63" s="258">
        <f t="shared" si="1"/>
        <v>632748</v>
      </c>
      <c r="AT63" s="250"/>
      <c r="AU63" s="251"/>
      <c r="AV63" s="258">
        <f t="shared" si="1"/>
        <v>1218419</v>
      </c>
      <c r="AW63" s="250"/>
      <c r="AX63" s="251"/>
    </row>
    <row r="64" spans="1:50" ht="15.75" customHeight="1" thickBot="1" x14ac:dyDescent="0.3">
      <c r="A64" s="158"/>
      <c r="B64" s="169"/>
      <c r="C64" s="170"/>
      <c r="D64" s="170"/>
      <c r="E64" s="170"/>
      <c r="F64" s="170"/>
      <c r="G64" s="170"/>
      <c r="H64" s="170"/>
      <c r="I64" s="170" t="s">
        <v>1012</v>
      </c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 t="s">
        <v>948</v>
      </c>
      <c r="U64" s="170"/>
      <c r="V64" s="170"/>
      <c r="W64" s="170"/>
      <c r="X64" s="170"/>
      <c r="Y64" s="170"/>
      <c r="Z64" s="170"/>
      <c r="AA64" s="170"/>
      <c r="AB64" s="170"/>
      <c r="AC64" s="170"/>
      <c r="AD64" s="170" t="s">
        <v>952</v>
      </c>
      <c r="AE64" s="170"/>
      <c r="AF64" s="170"/>
      <c r="AG64" s="170"/>
      <c r="AH64" s="170"/>
      <c r="AI64" s="170"/>
      <c r="AJ64" s="170"/>
      <c r="AK64" s="170"/>
      <c r="AL64" s="171"/>
      <c r="AO64" s="271"/>
      <c r="AP64" s="252">
        <f t="shared" si="3"/>
        <v>72919</v>
      </c>
      <c r="AQ64" s="253"/>
      <c r="AR64" s="254"/>
      <c r="AS64" s="252">
        <f t="shared" si="1"/>
        <v>260705</v>
      </c>
      <c r="AT64" s="253"/>
      <c r="AU64" s="254"/>
      <c r="AV64" s="252">
        <f t="shared" si="1"/>
        <v>589305</v>
      </c>
      <c r="AW64" s="253"/>
      <c r="AX64" s="254"/>
    </row>
    <row r="65" spans="1:50" ht="15.75" customHeight="1" thickBot="1" x14ac:dyDescent="0.3">
      <c r="A65" s="158"/>
      <c r="B65" s="169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 t="s">
        <v>949</v>
      </c>
      <c r="U65" s="170"/>
      <c r="V65" s="170"/>
      <c r="W65" s="170"/>
      <c r="X65" s="170"/>
      <c r="Y65" s="170"/>
      <c r="Z65" s="170"/>
      <c r="AA65" s="170"/>
      <c r="AB65" s="170"/>
      <c r="AC65" s="170"/>
      <c r="AD65" s="170" t="s">
        <v>953</v>
      </c>
      <c r="AE65" s="170"/>
      <c r="AF65" s="170"/>
      <c r="AG65" s="170"/>
      <c r="AH65" s="170"/>
      <c r="AI65" s="170"/>
      <c r="AJ65" s="170"/>
      <c r="AK65" s="170"/>
      <c r="AL65" s="171"/>
    </row>
    <row r="66" spans="1:50" ht="15.75" customHeight="1" x14ac:dyDescent="0.25">
      <c r="A66" s="158"/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1"/>
      <c r="AO66" s="181" t="s">
        <v>795</v>
      </c>
      <c r="AP66" s="259">
        <f>SUM(AP23:AR36)</f>
        <v>33357900</v>
      </c>
      <c r="AQ66" s="260"/>
      <c r="AR66" s="260"/>
      <c r="AS66" s="260">
        <f>SUM(AS23:AU36)</f>
        <v>23359968</v>
      </c>
      <c r="AT66" s="260"/>
      <c r="AU66" s="260"/>
      <c r="AV66" s="260">
        <f>SUM(AV23:AX36)</f>
        <v>61887672</v>
      </c>
      <c r="AW66" s="260"/>
      <c r="AX66" s="261"/>
    </row>
    <row r="67" spans="1:50" ht="15.75" customHeight="1" x14ac:dyDescent="0.25">
      <c r="A67" s="158"/>
      <c r="B67" s="160"/>
      <c r="C67" s="161"/>
      <c r="D67" s="161"/>
      <c r="E67" s="161"/>
      <c r="F67" s="161">
        <v>10</v>
      </c>
      <c r="G67" s="161"/>
      <c r="H67" s="161"/>
      <c r="I67" s="161" t="s">
        <v>994</v>
      </c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 t="s">
        <v>954</v>
      </c>
      <c r="U67" s="161"/>
      <c r="V67" s="161"/>
      <c r="W67" s="161"/>
      <c r="X67" s="161"/>
      <c r="Y67" s="161"/>
      <c r="Z67" s="161"/>
      <c r="AA67" s="161"/>
      <c r="AB67" s="161"/>
      <c r="AC67" s="161"/>
      <c r="AD67" s="161" t="s">
        <v>958</v>
      </c>
      <c r="AE67" s="161"/>
      <c r="AF67" s="161"/>
      <c r="AG67" s="161"/>
      <c r="AH67" s="161"/>
      <c r="AI67" s="161"/>
      <c r="AJ67" s="161"/>
      <c r="AK67" s="161"/>
      <c r="AL67" s="162"/>
      <c r="AO67" s="182" t="s">
        <v>797</v>
      </c>
      <c r="AP67" s="258">
        <f>SUM(AP37:AR50)</f>
        <v>30437904</v>
      </c>
      <c r="AQ67" s="250"/>
      <c r="AR67" s="250"/>
      <c r="AS67" s="250">
        <f>SUM(AS37:AU50)</f>
        <v>15624009</v>
      </c>
      <c r="AT67" s="250"/>
      <c r="AU67" s="250"/>
      <c r="AV67" s="250">
        <f>SUM(AV37:AX50)</f>
        <v>53120871</v>
      </c>
      <c r="AW67" s="250"/>
      <c r="AX67" s="251"/>
    </row>
    <row r="68" spans="1:50" ht="15.75" customHeight="1" thickBot="1" x14ac:dyDescent="0.3">
      <c r="A68" s="158"/>
      <c r="B68" s="160"/>
      <c r="C68" s="161"/>
      <c r="D68" s="161"/>
      <c r="E68" s="161"/>
      <c r="F68" s="161"/>
      <c r="G68" s="161"/>
      <c r="H68" s="161"/>
      <c r="I68" s="161" t="s">
        <v>1013</v>
      </c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 t="s">
        <v>955</v>
      </c>
      <c r="U68" s="161"/>
      <c r="V68" s="161"/>
      <c r="W68" s="161"/>
      <c r="X68" s="161"/>
      <c r="Y68" s="161"/>
      <c r="Z68" s="161"/>
      <c r="AA68" s="161"/>
      <c r="AB68" s="161"/>
      <c r="AC68" s="161"/>
      <c r="AD68" s="161" t="s">
        <v>959</v>
      </c>
      <c r="AE68" s="161"/>
      <c r="AF68" s="161"/>
      <c r="AG68" s="161"/>
      <c r="AH68" s="161"/>
      <c r="AI68" s="161"/>
      <c r="AJ68" s="161"/>
      <c r="AK68" s="161"/>
      <c r="AL68" s="162"/>
      <c r="AO68" s="183" t="s">
        <v>796</v>
      </c>
      <c r="AP68" s="252">
        <f>AP66-AP67</f>
        <v>2919996</v>
      </c>
      <c r="AQ68" s="253"/>
      <c r="AR68" s="253"/>
      <c r="AS68" s="253">
        <f t="shared" ref="AS68" si="4">AS66-AS67</f>
        <v>7735959</v>
      </c>
      <c r="AT68" s="253"/>
      <c r="AU68" s="253"/>
      <c r="AV68" s="253">
        <f t="shared" ref="AV68" si="5">AV66-AV67</f>
        <v>8766801</v>
      </c>
      <c r="AW68" s="253"/>
      <c r="AX68" s="254"/>
    </row>
    <row r="69" spans="1:50" ht="15.75" customHeight="1" x14ac:dyDescent="0.25">
      <c r="A69" s="158"/>
      <c r="B69" s="160"/>
      <c r="C69" s="161"/>
      <c r="D69" s="161"/>
      <c r="E69" s="161"/>
      <c r="F69" s="161"/>
      <c r="G69" s="161"/>
      <c r="H69" s="161"/>
      <c r="I69" s="161" t="s">
        <v>1014</v>
      </c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 t="s">
        <v>956</v>
      </c>
      <c r="U69" s="161"/>
      <c r="V69" s="161"/>
      <c r="W69" s="161"/>
      <c r="X69" s="161"/>
      <c r="Y69" s="161"/>
      <c r="Z69" s="161"/>
      <c r="AA69" s="161"/>
      <c r="AB69" s="161"/>
      <c r="AC69" s="161"/>
      <c r="AD69" s="161" t="s">
        <v>960</v>
      </c>
      <c r="AE69" s="161"/>
      <c r="AF69" s="161"/>
      <c r="AG69" s="161"/>
      <c r="AH69" s="161"/>
      <c r="AI69" s="161"/>
      <c r="AJ69" s="161"/>
      <c r="AK69" s="161"/>
      <c r="AL69" s="162"/>
    </row>
    <row r="70" spans="1:50" ht="15.75" customHeight="1" x14ac:dyDescent="0.25">
      <c r="A70" s="158"/>
      <c r="B70" s="160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 t="s">
        <v>957</v>
      </c>
      <c r="U70" s="161"/>
      <c r="V70" s="161"/>
      <c r="W70" s="161"/>
      <c r="X70" s="161"/>
      <c r="Y70" s="161"/>
      <c r="Z70" s="161"/>
      <c r="AA70" s="161"/>
      <c r="AB70" s="161"/>
      <c r="AC70" s="161"/>
      <c r="AD70" s="161" t="s">
        <v>961</v>
      </c>
      <c r="AE70" s="161"/>
      <c r="AF70" s="161"/>
      <c r="AG70" s="161"/>
      <c r="AH70" s="161"/>
      <c r="AI70" s="161"/>
      <c r="AJ70" s="161"/>
      <c r="AK70" s="161"/>
      <c r="AL70" s="162"/>
    </row>
    <row r="71" spans="1:50" ht="15.75" customHeight="1" x14ac:dyDescent="0.25">
      <c r="A71" s="158"/>
      <c r="B71" s="160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2"/>
    </row>
    <row r="72" spans="1:50" ht="15.75" customHeight="1" x14ac:dyDescent="0.25">
      <c r="A72" s="158"/>
      <c r="B72" s="169"/>
      <c r="C72" s="170"/>
      <c r="D72" s="170"/>
      <c r="E72" s="170"/>
      <c r="F72" s="170">
        <v>11</v>
      </c>
      <c r="G72" s="170"/>
      <c r="H72" s="170"/>
      <c r="I72" s="170" t="s">
        <v>994</v>
      </c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 t="s">
        <v>962</v>
      </c>
      <c r="U72" s="170"/>
      <c r="V72" s="170"/>
      <c r="W72" s="170"/>
      <c r="X72" s="170"/>
      <c r="Y72" s="170"/>
      <c r="Z72" s="170"/>
      <c r="AA72" s="170"/>
      <c r="AB72" s="170"/>
      <c r="AC72" s="170"/>
      <c r="AD72" s="170" t="s">
        <v>966</v>
      </c>
      <c r="AE72" s="170"/>
      <c r="AF72" s="170"/>
      <c r="AG72" s="170"/>
      <c r="AH72" s="170"/>
      <c r="AI72" s="170"/>
      <c r="AJ72" s="170"/>
      <c r="AK72" s="170"/>
      <c r="AL72" s="171"/>
    </row>
    <row r="73" spans="1:50" ht="15.75" customHeight="1" x14ac:dyDescent="0.25">
      <c r="A73" s="158"/>
      <c r="B73" s="169"/>
      <c r="C73" s="170"/>
      <c r="D73" s="170"/>
      <c r="E73" s="170"/>
      <c r="F73" s="170"/>
      <c r="G73" s="170"/>
      <c r="H73" s="170"/>
      <c r="I73" s="170" t="s">
        <v>1015</v>
      </c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 t="s">
        <v>963</v>
      </c>
      <c r="U73" s="170"/>
      <c r="V73" s="170"/>
      <c r="W73" s="170"/>
      <c r="X73" s="170"/>
      <c r="Y73" s="170"/>
      <c r="Z73" s="170"/>
      <c r="AA73" s="170"/>
      <c r="AB73" s="170"/>
      <c r="AC73" s="170"/>
      <c r="AD73" s="170" t="s">
        <v>967</v>
      </c>
      <c r="AE73" s="170"/>
      <c r="AF73" s="170"/>
      <c r="AG73" s="170"/>
      <c r="AH73" s="170"/>
      <c r="AI73" s="170"/>
      <c r="AJ73" s="170"/>
      <c r="AK73" s="170"/>
      <c r="AL73" s="171"/>
    </row>
    <row r="74" spans="1:50" ht="15.75" customHeight="1" x14ac:dyDescent="0.25">
      <c r="A74" s="158"/>
      <c r="B74" s="169"/>
      <c r="C74" s="170"/>
      <c r="D74" s="170"/>
      <c r="E74" s="170"/>
      <c r="F74" s="170"/>
      <c r="G74" s="170"/>
      <c r="H74" s="170"/>
      <c r="I74" s="170" t="s">
        <v>1016</v>
      </c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 t="s">
        <v>964</v>
      </c>
      <c r="U74" s="170"/>
      <c r="V74" s="170"/>
      <c r="W74" s="170"/>
      <c r="X74" s="170"/>
      <c r="Y74" s="170"/>
      <c r="Z74" s="170"/>
      <c r="AA74" s="170"/>
      <c r="AB74" s="170"/>
      <c r="AC74" s="170"/>
      <c r="AD74" s="170" t="s">
        <v>968</v>
      </c>
      <c r="AE74" s="170"/>
      <c r="AF74" s="170"/>
      <c r="AG74" s="170"/>
      <c r="AH74" s="170"/>
      <c r="AI74" s="170"/>
      <c r="AJ74" s="170"/>
      <c r="AK74" s="170"/>
      <c r="AL74" s="171"/>
    </row>
    <row r="75" spans="1:50" ht="15.75" customHeight="1" x14ac:dyDescent="0.25">
      <c r="A75" s="158"/>
      <c r="B75" s="169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 t="s">
        <v>965</v>
      </c>
      <c r="U75" s="170"/>
      <c r="V75" s="170"/>
      <c r="W75" s="170"/>
      <c r="X75" s="170"/>
      <c r="Y75" s="170"/>
      <c r="Z75" s="170"/>
      <c r="AA75" s="170"/>
      <c r="AB75" s="170"/>
      <c r="AC75" s="170"/>
      <c r="AD75" s="170" t="s">
        <v>969</v>
      </c>
      <c r="AE75" s="170"/>
      <c r="AF75" s="170"/>
      <c r="AG75" s="170"/>
      <c r="AH75" s="170"/>
      <c r="AI75" s="170"/>
      <c r="AJ75" s="170"/>
      <c r="AK75" s="170"/>
      <c r="AL75" s="171"/>
    </row>
    <row r="76" spans="1:50" ht="15.75" customHeight="1" x14ac:dyDescent="0.25">
      <c r="A76" s="158"/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1"/>
    </row>
    <row r="77" spans="1:50" ht="15.75" customHeight="1" x14ac:dyDescent="0.25">
      <c r="A77" s="158"/>
      <c r="B77" s="160"/>
      <c r="C77" s="161"/>
      <c r="D77" s="161"/>
      <c r="E77" s="161"/>
      <c r="F77" s="161">
        <v>12</v>
      </c>
      <c r="G77" s="161"/>
      <c r="H77" s="161"/>
      <c r="I77" s="161" t="s">
        <v>994</v>
      </c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 t="s">
        <v>970</v>
      </c>
      <c r="U77" s="161"/>
      <c r="V77" s="161"/>
      <c r="W77" s="161"/>
      <c r="X77" s="161"/>
      <c r="Y77" s="161"/>
      <c r="Z77" s="161"/>
      <c r="AA77" s="161"/>
      <c r="AB77" s="161"/>
      <c r="AC77" s="161"/>
      <c r="AD77" s="161" t="s">
        <v>974</v>
      </c>
      <c r="AE77" s="161"/>
      <c r="AF77" s="161"/>
      <c r="AG77" s="161"/>
      <c r="AH77" s="161"/>
      <c r="AI77" s="161"/>
      <c r="AJ77" s="161"/>
      <c r="AK77" s="161"/>
      <c r="AL77" s="162"/>
    </row>
    <row r="78" spans="1:50" ht="15.75" customHeight="1" x14ac:dyDescent="0.25">
      <c r="A78" s="158"/>
      <c r="B78" s="160"/>
      <c r="C78" s="161"/>
      <c r="D78" s="161"/>
      <c r="E78" s="161"/>
      <c r="F78" s="161"/>
      <c r="G78" s="161"/>
      <c r="H78" s="161"/>
      <c r="I78" s="161" t="s">
        <v>1017</v>
      </c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 t="s">
        <v>971</v>
      </c>
      <c r="U78" s="161"/>
      <c r="V78" s="161"/>
      <c r="W78" s="161"/>
      <c r="X78" s="161"/>
      <c r="Y78" s="161"/>
      <c r="Z78" s="161"/>
      <c r="AA78" s="161"/>
      <c r="AB78" s="161"/>
      <c r="AC78" s="161"/>
      <c r="AD78" s="161" t="s">
        <v>975</v>
      </c>
      <c r="AE78" s="161"/>
      <c r="AF78" s="161"/>
      <c r="AG78" s="161"/>
      <c r="AH78" s="161"/>
      <c r="AI78" s="161"/>
      <c r="AJ78" s="161"/>
      <c r="AK78" s="161"/>
      <c r="AL78" s="162"/>
    </row>
    <row r="79" spans="1:50" ht="15.75" customHeight="1" x14ac:dyDescent="0.25">
      <c r="A79" s="158"/>
      <c r="B79" s="160"/>
      <c r="C79" s="161"/>
      <c r="D79" s="161"/>
      <c r="E79" s="161"/>
      <c r="F79" s="161"/>
      <c r="G79" s="161"/>
      <c r="H79" s="161"/>
      <c r="I79" s="161" t="s">
        <v>1018</v>
      </c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 t="s">
        <v>972</v>
      </c>
      <c r="U79" s="161"/>
      <c r="V79" s="161"/>
      <c r="W79" s="161"/>
      <c r="X79" s="161"/>
      <c r="Y79" s="161"/>
      <c r="Z79" s="161"/>
      <c r="AA79" s="161"/>
      <c r="AB79" s="161"/>
      <c r="AC79" s="161"/>
      <c r="AD79" s="161" t="s">
        <v>976</v>
      </c>
      <c r="AE79" s="161"/>
      <c r="AF79" s="161"/>
      <c r="AG79" s="161"/>
      <c r="AH79" s="161"/>
      <c r="AI79" s="161"/>
      <c r="AJ79" s="161"/>
      <c r="AK79" s="161"/>
      <c r="AL79" s="162"/>
    </row>
    <row r="80" spans="1:50" ht="15.75" customHeight="1" x14ac:dyDescent="0.25">
      <c r="A80" s="158"/>
      <c r="B80" s="160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 t="s">
        <v>973</v>
      </c>
      <c r="U80" s="161"/>
      <c r="V80" s="161"/>
      <c r="W80" s="161"/>
      <c r="X80" s="161"/>
      <c r="Y80" s="161"/>
      <c r="Z80" s="161"/>
      <c r="AA80" s="161"/>
      <c r="AB80" s="161"/>
      <c r="AC80" s="161"/>
      <c r="AD80" s="161" t="s">
        <v>977</v>
      </c>
      <c r="AE80" s="161"/>
      <c r="AF80" s="161"/>
      <c r="AG80" s="161"/>
      <c r="AH80" s="161"/>
      <c r="AI80" s="161"/>
      <c r="AJ80" s="161"/>
      <c r="AK80" s="161"/>
      <c r="AL80" s="162"/>
    </row>
    <row r="81" spans="1:50" ht="15.75" customHeight="1" x14ac:dyDescent="0.25">
      <c r="A81" s="158"/>
      <c r="B81" s="160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2"/>
    </row>
    <row r="82" spans="1:50" ht="15.75" customHeight="1" x14ac:dyDescent="0.25">
      <c r="A82" s="158"/>
      <c r="B82" s="169"/>
      <c r="C82" s="170"/>
      <c r="D82" s="170"/>
      <c r="E82" s="170"/>
      <c r="F82" s="170">
        <v>13</v>
      </c>
      <c r="G82" s="170"/>
      <c r="H82" s="170"/>
      <c r="I82" s="170" t="s">
        <v>994</v>
      </c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 t="s">
        <v>978</v>
      </c>
      <c r="U82" s="170"/>
      <c r="V82" s="170"/>
      <c r="W82" s="170"/>
      <c r="X82" s="170"/>
      <c r="Y82" s="170"/>
      <c r="Z82" s="170"/>
      <c r="AA82" s="170"/>
      <c r="AB82" s="170"/>
      <c r="AC82" s="170"/>
      <c r="AD82" s="170" t="s">
        <v>982</v>
      </c>
      <c r="AE82" s="170"/>
      <c r="AF82" s="170"/>
      <c r="AG82" s="170"/>
      <c r="AH82" s="170"/>
      <c r="AI82" s="170"/>
      <c r="AJ82" s="170"/>
      <c r="AK82" s="170"/>
      <c r="AL82" s="171"/>
    </row>
    <row r="83" spans="1:50" ht="15.75" customHeight="1" x14ac:dyDescent="0.25">
      <c r="A83" s="158"/>
      <c r="B83" s="169"/>
      <c r="C83" s="170"/>
      <c r="D83" s="170"/>
      <c r="E83" s="170"/>
      <c r="F83" s="170"/>
      <c r="G83" s="170"/>
      <c r="H83" s="170"/>
      <c r="I83" s="170" t="s">
        <v>1019</v>
      </c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 t="s">
        <v>979</v>
      </c>
      <c r="U83" s="170"/>
      <c r="V83" s="170"/>
      <c r="W83" s="170"/>
      <c r="X83" s="170"/>
      <c r="Y83" s="170"/>
      <c r="Z83" s="170"/>
      <c r="AA83" s="170"/>
      <c r="AB83" s="170"/>
      <c r="AC83" s="170"/>
      <c r="AD83" s="170" t="s">
        <v>983</v>
      </c>
      <c r="AE83" s="170"/>
      <c r="AF83" s="170"/>
      <c r="AG83" s="170"/>
      <c r="AH83" s="170"/>
      <c r="AI83" s="170"/>
      <c r="AJ83" s="170"/>
      <c r="AK83" s="170"/>
      <c r="AL83" s="171"/>
    </row>
    <row r="84" spans="1:50" ht="15.75" customHeight="1" x14ac:dyDescent="0.25">
      <c r="A84" s="158"/>
      <c r="B84" s="169"/>
      <c r="C84" s="170"/>
      <c r="D84" s="170"/>
      <c r="E84" s="170"/>
      <c r="F84" s="170"/>
      <c r="G84" s="170"/>
      <c r="H84" s="170"/>
      <c r="I84" s="170" t="s">
        <v>1020</v>
      </c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 t="s">
        <v>980</v>
      </c>
      <c r="U84" s="170"/>
      <c r="V84" s="170"/>
      <c r="W84" s="170"/>
      <c r="X84" s="170"/>
      <c r="Y84" s="170"/>
      <c r="Z84" s="170"/>
      <c r="AA84" s="170"/>
      <c r="AB84" s="170"/>
      <c r="AC84" s="170"/>
      <c r="AD84" s="170" t="s">
        <v>984</v>
      </c>
      <c r="AE84" s="170"/>
      <c r="AF84" s="170"/>
      <c r="AG84" s="170"/>
      <c r="AH84" s="170"/>
      <c r="AI84" s="170"/>
      <c r="AJ84" s="170"/>
      <c r="AK84" s="170"/>
      <c r="AL84" s="171"/>
    </row>
    <row r="85" spans="1:50" ht="15.75" customHeight="1" x14ac:dyDescent="0.25">
      <c r="A85" s="158"/>
      <c r="B85" s="169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 t="s">
        <v>981</v>
      </c>
      <c r="U85" s="170"/>
      <c r="V85" s="170"/>
      <c r="W85" s="170"/>
      <c r="X85" s="170"/>
      <c r="Y85" s="170"/>
      <c r="Z85" s="170"/>
      <c r="AA85" s="170"/>
      <c r="AB85" s="170"/>
      <c r="AC85" s="170"/>
      <c r="AD85" s="170" t="s">
        <v>985</v>
      </c>
      <c r="AE85" s="170"/>
      <c r="AF85" s="170"/>
      <c r="AG85" s="170"/>
      <c r="AH85" s="170"/>
      <c r="AI85" s="170"/>
      <c r="AJ85" s="170"/>
      <c r="AK85" s="170"/>
      <c r="AL85" s="171"/>
    </row>
    <row r="86" spans="1:50" ht="15.75" customHeight="1" x14ac:dyDescent="0.25">
      <c r="A86" s="158"/>
      <c r="B86" s="169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1"/>
    </row>
    <row r="87" spans="1:50" ht="15.75" customHeight="1" x14ac:dyDescent="0.25">
      <c r="A87" s="158"/>
      <c r="B87" s="160"/>
      <c r="C87" s="161"/>
      <c r="D87" s="161"/>
      <c r="E87" s="161"/>
      <c r="F87" s="161">
        <v>14</v>
      </c>
      <c r="G87" s="161"/>
      <c r="H87" s="161"/>
      <c r="I87" s="161" t="s">
        <v>1021</v>
      </c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 t="s">
        <v>986</v>
      </c>
      <c r="U87" s="161"/>
      <c r="V87" s="161"/>
      <c r="W87" s="161"/>
      <c r="X87" s="161"/>
      <c r="Y87" s="161"/>
      <c r="Z87" s="161"/>
      <c r="AA87" s="161"/>
      <c r="AB87" s="161"/>
      <c r="AC87" s="161"/>
      <c r="AD87" s="161" t="s">
        <v>990</v>
      </c>
      <c r="AE87" s="161"/>
      <c r="AF87" s="161"/>
      <c r="AG87" s="161"/>
      <c r="AH87" s="161"/>
      <c r="AI87" s="161"/>
      <c r="AJ87" s="161"/>
      <c r="AK87" s="161"/>
      <c r="AL87" s="162"/>
    </row>
    <row r="88" spans="1:50" ht="15.75" customHeight="1" x14ac:dyDescent="0.25">
      <c r="A88" s="158"/>
      <c r="B88" s="160"/>
      <c r="C88" s="161"/>
      <c r="D88" s="161"/>
      <c r="E88" s="161"/>
      <c r="F88" s="161"/>
      <c r="G88" s="161"/>
      <c r="H88" s="161"/>
      <c r="I88" s="161" t="s">
        <v>1022</v>
      </c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 t="s">
        <v>987</v>
      </c>
      <c r="U88" s="161"/>
      <c r="V88" s="161"/>
      <c r="W88" s="161"/>
      <c r="X88" s="161"/>
      <c r="Y88" s="161"/>
      <c r="Z88" s="161"/>
      <c r="AA88" s="161"/>
      <c r="AB88" s="161"/>
      <c r="AC88" s="161"/>
      <c r="AD88" s="161" t="s">
        <v>991</v>
      </c>
      <c r="AE88" s="161"/>
      <c r="AF88" s="161"/>
      <c r="AG88" s="161"/>
      <c r="AH88" s="161"/>
      <c r="AI88" s="161"/>
      <c r="AJ88" s="161"/>
      <c r="AK88" s="161"/>
      <c r="AL88" s="162"/>
    </row>
    <row r="89" spans="1:50" ht="15.75" customHeight="1" x14ac:dyDescent="0.25">
      <c r="A89" s="158"/>
      <c r="B89" s="160"/>
      <c r="C89" s="161"/>
      <c r="D89" s="161"/>
      <c r="E89" s="161"/>
      <c r="F89" s="161"/>
      <c r="G89" s="161"/>
      <c r="H89" s="161"/>
      <c r="I89" s="161" t="s">
        <v>1023</v>
      </c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 t="s">
        <v>988</v>
      </c>
      <c r="U89" s="161"/>
      <c r="V89" s="161"/>
      <c r="W89" s="161"/>
      <c r="X89" s="161"/>
      <c r="Y89" s="161"/>
      <c r="Z89" s="161"/>
      <c r="AA89" s="161"/>
      <c r="AB89" s="161"/>
      <c r="AC89" s="161"/>
      <c r="AD89" s="161" t="s">
        <v>992</v>
      </c>
      <c r="AE89" s="161"/>
      <c r="AF89" s="161"/>
      <c r="AG89" s="161"/>
      <c r="AH89" s="161"/>
      <c r="AI89" s="161"/>
      <c r="AJ89" s="161"/>
      <c r="AK89" s="161"/>
      <c r="AL89" s="162"/>
    </row>
    <row r="90" spans="1:50" ht="15.75" customHeight="1" x14ac:dyDescent="0.25">
      <c r="A90" s="158"/>
      <c r="B90" s="160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 t="s">
        <v>989</v>
      </c>
      <c r="U90" s="161"/>
      <c r="V90" s="161"/>
      <c r="W90" s="161"/>
      <c r="X90" s="161"/>
      <c r="Y90" s="161"/>
      <c r="Z90" s="161"/>
      <c r="AA90" s="161"/>
      <c r="AB90" s="161"/>
      <c r="AC90" s="161"/>
      <c r="AD90" s="161" t="s">
        <v>993</v>
      </c>
      <c r="AE90" s="161"/>
      <c r="AF90" s="161"/>
      <c r="AG90" s="161"/>
      <c r="AH90" s="161"/>
      <c r="AI90" s="161"/>
      <c r="AJ90" s="161"/>
      <c r="AK90" s="161"/>
      <c r="AL90" s="162"/>
    </row>
    <row r="91" spans="1:50" ht="15.75" customHeight="1" thickBot="1" x14ac:dyDescent="0.3">
      <c r="A91" s="158"/>
      <c r="B91" s="163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5"/>
    </row>
    <row r="92" spans="1:50" ht="15.75" thickBot="1" x14ac:dyDescent="0.3"/>
    <row r="93" spans="1:50" ht="15.75" thickBot="1" x14ac:dyDescent="0.3">
      <c r="B93" s="166" t="s">
        <v>994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 t="s">
        <v>1052</v>
      </c>
      <c r="U93" s="167"/>
      <c r="V93" s="167"/>
      <c r="W93" s="167"/>
      <c r="X93" s="167"/>
      <c r="Y93" s="167"/>
      <c r="Z93" s="167"/>
      <c r="AA93" s="167"/>
      <c r="AB93" s="167"/>
      <c r="AC93" s="167"/>
      <c r="AD93" s="167" t="s">
        <v>1056</v>
      </c>
      <c r="AE93" s="167"/>
      <c r="AF93" s="167"/>
      <c r="AG93" s="167"/>
      <c r="AH93" s="167"/>
      <c r="AI93" s="167"/>
      <c r="AJ93" s="167"/>
      <c r="AK93" s="167"/>
      <c r="AL93" s="168"/>
      <c r="AO93" s="180"/>
      <c r="AP93" s="259" t="s">
        <v>789</v>
      </c>
      <c r="AQ93" s="260"/>
      <c r="AR93" s="261"/>
      <c r="AS93" s="259" t="s">
        <v>790</v>
      </c>
      <c r="AT93" s="260"/>
      <c r="AU93" s="261"/>
      <c r="AV93" s="259" t="s">
        <v>791</v>
      </c>
      <c r="AW93" s="260"/>
      <c r="AX93" s="261"/>
    </row>
    <row r="94" spans="1:50" x14ac:dyDescent="0.25">
      <c r="B94" s="169" t="s">
        <v>1024</v>
      </c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 t="s">
        <v>1053</v>
      </c>
      <c r="U94" s="170"/>
      <c r="V94" s="170"/>
      <c r="W94" s="170"/>
      <c r="X94" s="170"/>
      <c r="Y94" s="170"/>
      <c r="Z94" s="170"/>
      <c r="AA94" s="170"/>
      <c r="AB94" s="170"/>
      <c r="AC94" s="170"/>
      <c r="AD94" s="170" t="s">
        <v>1057</v>
      </c>
      <c r="AE94" s="170"/>
      <c r="AF94" s="170"/>
      <c r="AG94" s="170"/>
      <c r="AH94" s="170"/>
      <c r="AI94" s="170"/>
      <c r="AJ94" s="170"/>
      <c r="AK94" s="170"/>
      <c r="AL94" s="171"/>
      <c r="AO94" s="269" t="s">
        <v>793</v>
      </c>
      <c r="AP94" s="259">
        <v>2510000</v>
      </c>
      <c r="AQ94" s="260"/>
      <c r="AR94" s="260"/>
      <c r="AS94" s="259">
        <v>16273088</v>
      </c>
      <c r="AT94" s="260"/>
      <c r="AU94" s="261"/>
      <c r="AV94" s="260">
        <v>21452120</v>
      </c>
      <c r="AW94" s="260"/>
      <c r="AX94" s="261"/>
    </row>
    <row r="95" spans="1:50" x14ac:dyDescent="0.25">
      <c r="B95" s="169" t="s">
        <v>1025</v>
      </c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 t="s">
        <v>1054</v>
      </c>
      <c r="U95" s="170"/>
      <c r="V95" s="170"/>
      <c r="W95" s="170"/>
      <c r="X95" s="170"/>
      <c r="Y95" s="170"/>
      <c r="Z95" s="170"/>
      <c r="AA95" s="170"/>
      <c r="AB95" s="170"/>
      <c r="AC95" s="170"/>
      <c r="AD95" s="170" t="s">
        <v>1058</v>
      </c>
      <c r="AE95" s="170"/>
      <c r="AF95" s="170"/>
      <c r="AG95" s="170"/>
      <c r="AH95" s="170"/>
      <c r="AI95" s="170"/>
      <c r="AJ95" s="170"/>
      <c r="AK95" s="170"/>
      <c r="AL95" s="171"/>
      <c r="AO95" s="270"/>
      <c r="AP95" s="258">
        <v>2510000</v>
      </c>
      <c r="AQ95" s="250"/>
      <c r="AR95" s="251"/>
      <c r="AS95" s="258">
        <v>16270568</v>
      </c>
      <c r="AT95" s="250"/>
      <c r="AU95" s="251"/>
      <c r="AV95" s="250">
        <v>22684496</v>
      </c>
      <c r="AW95" s="250"/>
      <c r="AX95" s="251"/>
    </row>
    <row r="96" spans="1:50" x14ac:dyDescent="0.25">
      <c r="B96" s="169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 t="s">
        <v>1055</v>
      </c>
      <c r="U96" s="170"/>
      <c r="V96" s="170"/>
      <c r="W96" s="170"/>
      <c r="X96" s="170"/>
      <c r="Y96" s="170"/>
      <c r="Z96" s="170"/>
      <c r="AA96" s="170"/>
      <c r="AB96" s="170"/>
      <c r="AC96" s="170"/>
      <c r="AD96" s="170" t="s">
        <v>1059</v>
      </c>
      <c r="AE96" s="170"/>
      <c r="AF96" s="170"/>
      <c r="AG96" s="170"/>
      <c r="AH96" s="170"/>
      <c r="AI96" s="170"/>
      <c r="AJ96" s="170"/>
      <c r="AK96" s="170"/>
      <c r="AL96" s="171"/>
      <c r="AO96" s="270"/>
      <c r="AP96" s="258">
        <v>2510000</v>
      </c>
      <c r="AQ96" s="250"/>
      <c r="AR96" s="251"/>
      <c r="AS96" s="258">
        <v>16091928</v>
      </c>
      <c r="AT96" s="250"/>
      <c r="AU96" s="251"/>
      <c r="AV96" s="250">
        <v>21233256</v>
      </c>
      <c r="AW96" s="250"/>
      <c r="AX96" s="251"/>
    </row>
    <row r="97" spans="2:50" x14ac:dyDescent="0.25">
      <c r="B97" s="169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1"/>
      <c r="AO97" s="270"/>
      <c r="AP97" s="258">
        <v>2510000</v>
      </c>
      <c r="AQ97" s="250"/>
      <c r="AR97" s="251"/>
      <c r="AS97" s="258">
        <v>15965472</v>
      </c>
      <c r="AT97" s="250"/>
      <c r="AU97" s="251"/>
      <c r="AV97" s="250">
        <v>14744328</v>
      </c>
      <c r="AW97" s="250"/>
      <c r="AX97" s="251"/>
    </row>
    <row r="98" spans="2:50" x14ac:dyDescent="0.25">
      <c r="B98" s="160" t="s">
        <v>994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 t="s">
        <v>1060</v>
      </c>
      <c r="U98" s="161"/>
      <c r="V98" s="161"/>
      <c r="W98" s="161"/>
      <c r="X98" s="161"/>
      <c r="Y98" s="161"/>
      <c r="Z98" s="161"/>
      <c r="AA98" s="161"/>
      <c r="AB98" s="161"/>
      <c r="AC98" s="161"/>
      <c r="AD98" s="161" t="s">
        <v>1064</v>
      </c>
      <c r="AE98" s="161"/>
      <c r="AF98" s="161"/>
      <c r="AG98" s="161"/>
      <c r="AH98" s="161"/>
      <c r="AI98" s="161"/>
      <c r="AJ98" s="161"/>
      <c r="AK98" s="161"/>
      <c r="AL98" s="162"/>
      <c r="AO98" s="270"/>
      <c r="AP98" s="258">
        <v>2510000</v>
      </c>
      <c r="AQ98" s="250"/>
      <c r="AR98" s="251"/>
      <c r="AS98" s="258">
        <v>15968744</v>
      </c>
      <c r="AT98" s="250"/>
      <c r="AU98" s="251"/>
      <c r="AV98" s="250">
        <v>14425496</v>
      </c>
      <c r="AW98" s="250"/>
      <c r="AX98" s="251"/>
    </row>
    <row r="99" spans="2:50" x14ac:dyDescent="0.25">
      <c r="B99" s="160" t="s">
        <v>1026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 t="s">
        <v>1061</v>
      </c>
      <c r="U99" s="161"/>
      <c r="V99" s="161"/>
      <c r="W99" s="161"/>
      <c r="X99" s="161"/>
      <c r="Y99" s="161"/>
      <c r="Z99" s="161"/>
      <c r="AA99" s="161"/>
      <c r="AB99" s="161"/>
      <c r="AC99" s="161"/>
      <c r="AD99" s="161" t="s">
        <v>1065</v>
      </c>
      <c r="AE99" s="161"/>
      <c r="AF99" s="161"/>
      <c r="AG99" s="161"/>
      <c r="AH99" s="161"/>
      <c r="AI99" s="161"/>
      <c r="AJ99" s="161"/>
      <c r="AK99" s="161"/>
      <c r="AL99" s="162"/>
      <c r="AO99" s="270"/>
      <c r="AP99" s="258">
        <v>2510000</v>
      </c>
      <c r="AQ99" s="250"/>
      <c r="AR99" s="251"/>
      <c r="AS99" s="258">
        <v>16004240</v>
      </c>
      <c r="AT99" s="250"/>
      <c r="AU99" s="251"/>
      <c r="AV99" s="258">
        <v>21967016</v>
      </c>
      <c r="AW99" s="250"/>
      <c r="AX99" s="251"/>
    </row>
    <row r="100" spans="2:50" x14ac:dyDescent="0.25">
      <c r="B100" s="160" t="s">
        <v>1027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 t="s">
        <v>1062</v>
      </c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 t="s">
        <v>1066</v>
      </c>
      <c r="AE100" s="161"/>
      <c r="AF100" s="161"/>
      <c r="AG100" s="161"/>
      <c r="AH100" s="161"/>
      <c r="AI100" s="161"/>
      <c r="AJ100" s="161"/>
      <c r="AK100" s="161"/>
      <c r="AL100" s="162"/>
      <c r="AO100" s="270"/>
      <c r="AP100" s="258">
        <v>2510000</v>
      </c>
      <c r="AQ100" s="250"/>
      <c r="AR100" s="251"/>
      <c r="AS100" s="258">
        <v>16298992</v>
      </c>
      <c r="AT100" s="250"/>
      <c r="AU100" s="251"/>
      <c r="AV100" s="258">
        <v>19684984</v>
      </c>
      <c r="AW100" s="250"/>
      <c r="AX100" s="251"/>
    </row>
    <row r="101" spans="2:50" x14ac:dyDescent="0.2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 t="s">
        <v>1063</v>
      </c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 t="s">
        <v>1067</v>
      </c>
      <c r="AE101" s="161"/>
      <c r="AF101" s="161"/>
      <c r="AG101" s="161"/>
      <c r="AH101" s="161"/>
      <c r="AI101" s="161"/>
      <c r="AJ101" s="161"/>
      <c r="AK101" s="161"/>
      <c r="AL101" s="162"/>
      <c r="AO101" s="270"/>
      <c r="AP101" s="258">
        <v>2510000</v>
      </c>
      <c r="AQ101" s="250"/>
      <c r="AR101" s="251"/>
      <c r="AS101" s="258">
        <v>1677560</v>
      </c>
      <c r="AT101" s="250"/>
      <c r="AU101" s="251"/>
      <c r="AV101" s="258">
        <v>21229880</v>
      </c>
      <c r="AW101" s="250"/>
      <c r="AX101" s="251"/>
    </row>
    <row r="102" spans="2:50" x14ac:dyDescent="0.25">
      <c r="B102" s="160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2"/>
      <c r="AO102" s="270"/>
      <c r="AP102" s="258">
        <v>2510000</v>
      </c>
      <c r="AQ102" s="250"/>
      <c r="AR102" s="251"/>
      <c r="AS102" s="258">
        <v>15972192</v>
      </c>
      <c r="AT102" s="250"/>
      <c r="AU102" s="251"/>
      <c r="AV102" s="258">
        <v>18250080</v>
      </c>
      <c r="AW102" s="250"/>
      <c r="AX102" s="251"/>
    </row>
    <row r="103" spans="2:50" x14ac:dyDescent="0.25">
      <c r="B103" s="169" t="s">
        <v>994</v>
      </c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 t="s">
        <v>1068</v>
      </c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 t="s">
        <v>1072</v>
      </c>
      <c r="AE103" s="170"/>
      <c r="AF103" s="170"/>
      <c r="AG103" s="170"/>
      <c r="AH103" s="170"/>
      <c r="AI103" s="170"/>
      <c r="AJ103" s="170"/>
      <c r="AK103" s="170"/>
      <c r="AL103" s="171"/>
      <c r="AO103" s="270"/>
      <c r="AP103" s="258">
        <v>2510000</v>
      </c>
      <c r="AQ103" s="250"/>
      <c r="AR103" s="251"/>
      <c r="AS103" s="258">
        <v>15976624</v>
      </c>
      <c r="AT103" s="250"/>
      <c r="AU103" s="251"/>
      <c r="AV103" s="258">
        <v>19633264</v>
      </c>
      <c r="AW103" s="250"/>
      <c r="AX103" s="251"/>
    </row>
    <row r="104" spans="2:50" x14ac:dyDescent="0.25">
      <c r="B104" s="169" t="s">
        <v>1028</v>
      </c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 t="s">
        <v>1069</v>
      </c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 t="s">
        <v>1073</v>
      </c>
      <c r="AE104" s="170"/>
      <c r="AF104" s="170"/>
      <c r="AG104" s="170"/>
      <c r="AH104" s="170"/>
      <c r="AI104" s="170"/>
      <c r="AJ104" s="170"/>
      <c r="AK104" s="170"/>
      <c r="AL104" s="171"/>
      <c r="AO104" s="270"/>
      <c r="AP104" s="258">
        <v>2510000</v>
      </c>
      <c r="AQ104" s="250"/>
      <c r="AR104" s="251"/>
      <c r="AS104" s="258">
        <v>15960560</v>
      </c>
      <c r="AT104" s="250"/>
      <c r="AU104" s="251"/>
      <c r="AV104" s="258">
        <v>16123184</v>
      </c>
      <c r="AW104" s="250"/>
      <c r="AX104" s="251"/>
    </row>
    <row r="105" spans="2:50" x14ac:dyDescent="0.25">
      <c r="B105" s="169" t="s">
        <v>1029</v>
      </c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 t="s">
        <v>1070</v>
      </c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 t="s">
        <v>1074</v>
      </c>
      <c r="AE105" s="170"/>
      <c r="AF105" s="170"/>
      <c r="AG105" s="170"/>
      <c r="AH105" s="170"/>
      <c r="AI105" s="170"/>
      <c r="AJ105" s="170"/>
      <c r="AK105" s="170"/>
      <c r="AL105" s="171"/>
      <c r="AO105" s="270"/>
      <c r="AP105" s="258">
        <v>2510000</v>
      </c>
      <c r="AQ105" s="250"/>
      <c r="AR105" s="251"/>
      <c r="AS105" s="258">
        <v>16146816</v>
      </c>
      <c r="AT105" s="250"/>
      <c r="AU105" s="251"/>
      <c r="AV105" s="258">
        <v>21447512</v>
      </c>
      <c r="AW105" s="250"/>
      <c r="AX105" s="251"/>
    </row>
    <row r="106" spans="2:50" x14ac:dyDescent="0.25">
      <c r="B106" s="169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 t="s">
        <v>1071</v>
      </c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 t="s">
        <v>1075</v>
      </c>
      <c r="AE106" s="170"/>
      <c r="AF106" s="170"/>
      <c r="AG106" s="170"/>
      <c r="AH106" s="170"/>
      <c r="AI106" s="170"/>
      <c r="AJ106" s="170"/>
      <c r="AK106" s="170"/>
      <c r="AL106" s="171"/>
      <c r="AO106" s="270"/>
      <c r="AP106" s="258">
        <v>2510000</v>
      </c>
      <c r="AQ106" s="250"/>
      <c r="AR106" s="251"/>
      <c r="AS106" s="258">
        <v>16499936</v>
      </c>
      <c r="AT106" s="250"/>
      <c r="AU106" s="251"/>
      <c r="AV106" s="258">
        <v>21343104</v>
      </c>
      <c r="AW106" s="250"/>
      <c r="AX106" s="251"/>
    </row>
    <row r="107" spans="2:50" ht="15.75" thickBot="1" x14ac:dyDescent="0.3"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1"/>
      <c r="AO107" s="270"/>
      <c r="AP107" s="258">
        <v>727900</v>
      </c>
      <c r="AQ107" s="250"/>
      <c r="AR107" s="250"/>
      <c r="AS107" s="258">
        <v>4955224</v>
      </c>
      <c r="AT107" s="250"/>
      <c r="AU107" s="251"/>
      <c r="AV107" s="252">
        <v>7049000</v>
      </c>
      <c r="AW107" s="253"/>
      <c r="AX107" s="254"/>
    </row>
    <row r="108" spans="2:50" x14ac:dyDescent="0.25">
      <c r="B108" s="160" t="s">
        <v>994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 t="s">
        <v>1076</v>
      </c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 t="s">
        <v>1080</v>
      </c>
      <c r="AE108" s="161"/>
      <c r="AF108" s="161"/>
      <c r="AG108" s="161"/>
      <c r="AH108" s="161"/>
      <c r="AI108" s="161"/>
      <c r="AJ108" s="161"/>
      <c r="AK108" s="161"/>
      <c r="AL108" s="162"/>
      <c r="AO108" s="269" t="s">
        <v>792</v>
      </c>
      <c r="AP108" s="259">
        <v>475864</v>
      </c>
      <c r="AQ108" s="260"/>
      <c r="AR108" s="260"/>
      <c r="AS108" s="259">
        <v>13591573</v>
      </c>
      <c r="AT108" s="260"/>
      <c r="AU108" s="261"/>
      <c r="AV108" s="260">
        <v>20821462</v>
      </c>
      <c r="AW108" s="260"/>
      <c r="AX108" s="261"/>
    </row>
    <row r="109" spans="2:50" x14ac:dyDescent="0.25">
      <c r="B109" s="160" t="s">
        <v>1030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 t="s">
        <v>1077</v>
      </c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 t="s">
        <v>1081</v>
      </c>
      <c r="AE109" s="161"/>
      <c r="AF109" s="161"/>
      <c r="AG109" s="161"/>
      <c r="AH109" s="161"/>
      <c r="AI109" s="161"/>
      <c r="AJ109" s="161"/>
      <c r="AK109" s="161"/>
      <c r="AL109" s="162"/>
      <c r="AO109" s="270"/>
      <c r="AP109" s="258">
        <v>476179</v>
      </c>
      <c r="AQ109" s="250"/>
      <c r="AR109" s="250"/>
      <c r="AS109" s="258">
        <v>13435006</v>
      </c>
      <c r="AT109" s="250"/>
      <c r="AU109" s="251"/>
      <c r="AV109" s="250">
        <v>20345237</v>
      </c>
      <c r="AW109" s="250"/>
      <c r="AX109" s="251"/>
    </row>
    <row r="110" spans="2:50" x14ac:dyDescent="0.25">
      <c r="B110" s="160" t="s">
        <v>1031</v>
      </c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 t="s">
        <v>1078</v>
      </c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 t="s">
        <v>1082</v>
      </c>
      <c r="AE110" s="161"/>
      <c r="AF110" s="161"/>
      <c r="AG110" s="161"/>
      <c r="AH110" s="161"/>
      <c r="AI110" s="161"/>
      <c r="AJ110" s="161"/>
      <c r="AK110" s="161"/>
      <c r="AL110" s="162"/>
      <c r="AO110" s="270"/>
      <c r="AP110" s="258">
        <v>498709</v>
      </c>
      <c r="AQ110" s="250"/>
      <c r="AR110" s="250"/>
      <c r="AS110" s="258">
        <v>13437771</v>
      </c>
      <c r="AT110" s="250"/>
      <c r="AU110" s="251"/>
      <c r="AV110" s="250">
        <v>18094560</v>
      </c>
      <c r="AW110" s="250"/>
      <c r="AX110" s="251"/>
    </row>
    <row r="111" spans="2:50" x14ac:dyDescent="0.25">
      <c r="B111" s="160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 t="s">
        <v>1079</v>
      </c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 t="s">
        <v>1083</v>
      </c>
      <c r="AE111" s="161"/>
      <c r="AF111" s="161"/>
      <c r="AG111" s="161"/>
      <c r="AH111" s="161"/>
      <c r="AI111" s="161"/>
      <c r="AJ111" s="161"/>
      <c r="AK111" s="161"/>
      <c r="AL111" s="162"/>
      <c r="AO111" s="270"/>
      <c r="AP111" s="258">
        <v>514316</v>
      </c>
      <c r="AQ111" s="250"/>
      <c r="AR111" s="250"/>
      <c r="AS111" s="258">
        <v>14122431</v>
      </c>
      <c r="AT111" s="250"/>
      <c r="AU111" s="251"/>
      <c r="AV111" s="250">
        <v>14491182</v>
      </c>
      <c r="AW111" s="250"/>
      <c r="AX111" s="251"/>
    </row>
    <row r="112" spans="2:50" x14ac:dyDescent="0.25">
      <c r="B112" s="160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2"/>
      <c r="AO112" s="270"/>
      <c r="AP112" s="258">
        <v>513907</v>
      </c>
      <c r="AQ112" s="250"/>
      <c r="AR112" s="250"/>
      <c r="AS112" s="258">
        <v>14165557</v>
      </c>
      <c r="AT112" s="250"/>
      <c r="AU112" s="251"/>
      <c r="AV112" s="250">
        <v>14310558</v>
      </c>
      <c r="AW112" s="250"/>
      <c r="AX112" s="251"/>
    </row>
    <row r="113" spans="2:50" x14ac:dyDescent="0.25">
      <c r="B113" s="169" t="s">
        <v>994</v>
      </c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 t="s">
        <v>1084</v>
      </c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 t="s">
        <v>1088</v>
      </c>
      <c r="AE113" s="170"/>
      <c r="AF113" s="170"/>
      <c r="AG113" s="170"/>
      <c r="AH113" s="170"/>
      <c r="AI113" s="170"/>
      <c r="AJ113" s="170"/>
      <c r="AK113" s="170"/>
      <c r="AL113" s="171"/>
      <c r="AO113" s="270"/>
      <c r="AP113" s="258">
        <v>509470</v>
      </c>
      <c r="AQ113" s="250"/>
      <c r="AR113" s="250"/>
      <c r="AS113" s="258">
        <v>13258363</v>
      </c>
      <c r="AT113" s="250"/>
      <c r="AU113" s="251"/>
      <c r="AV113" s="250">
        <v>21178207</v>
      </c>
      <c r="AW113" s="250"/>
      <c r="AX113" s="251"/>
    </row>
    <row r="114" spans="2:50" x14ac:dyDescent="0.25">
      <c r="B114" s="169" t="s">
        <v>1032</v>
      </c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 t="s">
        <v>1085</v>
      </c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 t="s">
        <v>1089</v>
      </c>
      <c r="AE114" s="170"/>
      <c r="AF114" s="170"/>
      <c r="AG114" s="170"/>
      <c r="AH114" s="170"/>
      <c r="AI114" s="170"/>
      <c r="AJ114" s="170"/>
      <c r="AK114" s="170"/>
      <c r="AL114" s="171"/>
      <c r="AO114" s="270"/>
      <c r="AP114" s="258">
        <v>472626</v>
      </c>
      <c r="AQ114" s="250"/>
      <c r="AR114" s="250"/>
      <c r="AS114" s="258">
        <v>13838369</v>
      </c>
      <c r="AT114" s="250"/>
      <c r="AU114" s="251"/>
      <c r="AV114" s="250">
        <v>19085372</v>
      </c>
      <c r="AW114" s="250"/>
      <c r="AX114" s="251"/>
    </row>
    <row r="115" spans="2:50" x14ac:dyDescent="0.25">
      <c r="B115" s="169" t="s">
        <v>1033</v>
      </c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 t="s">
        <v>1086</v>
      </c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 t="s">
        <v>1090</v>
      </c>
      <c r="AE115" s="170"/>
      <c r="AF115" s="170"/>
      <c r="AG115" s="170"/>
      <c r="AH115" s="170"/>
      <c r="AI115" s="170"/>
      <c r="AJ115" s="170"/>
      <c r="AK115" s="170"/>
      <c r="AL115" s="171"/>
      <c r="AO115" s="270"/>
      <c r="AP115" s="258">
        <v>437805</v>
      </c>
      <c r="AQ115" s="250"/>
      <c r="AR115" s="250"/>
      <c r="AS115" s="258">
        <v>13923825</v>
      </c>
      <c r="AT115" s="250"/>
      <c r="AU115" s="251"/>
      <c r="AV115" s="250">
        <v>20407729</v>
      </c>
      <c r="AW115" s="250"/>
      <c r="AX115" s="251"/>
    </row>
    <row r="116" spans="2:50" x14ac:dyDescent="0.25">
      <c r="B116" s="169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 t="s">
        <v>1087</v>
      </c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 t="s">
        <v>1091</v>
      </c>
      <c r="AE116" s="170"/>
      <c r="AF116" s="170"/>
      <c r="AG116" s="170"/>
      <c r="AH116" s="170"/>
      <c r="AI116" s="170"/>
      <c r="AJ116" s="170"/>
      <c r="AK116" s="170"/>
      <c r="AL116" s="171"/>
      <c r="AO116" s="270"/>
      <c r="AP116" s="258">
        <v>513476</v>
      </c>
      <c r="AQ116" s="250"/>
      <c r="AR116" s="250"/>
      <c r="AS116" s="258">
        <v>13690932</v>
      </c>
      <c r="AT116" s="250"/>
      <c r="AU116" s="251"/>
      <c r="AV116" s="250">
        <v>17892376</v>
      </c>
      <c r="AW116" s="250"/>
      <c r="AX116" s="251"/>
    </row>
    <row r="117" spans="2:50" x14ac:dyDescent="0.25">
      <c r="B117" s="169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1"/>
      <c r="AO117" s="270"/>
      <c r="AP117" s="258">
        <v>512922</v>
      </c>
      <c r="AQ117" s="250"/>
      <c r="AR117" s="250"/>
      <c r="AS117" s="258">
        <v>13522466</v>
      </c>
      <c r="AT117" s="250"/>
      <c r="AU117" s="251"/>
      <c r="AV117" s="250">
        <v>19264963</v>
      </c>
      <c r="AW117" s="250"/>
      <c r="AX117" s="251"/>
    </row>
    <row r="118" spans="2:50" x14ac:dyDescent="0.25">
      <c r="B118" s="160" t="s">
        <v>994</v>
      </c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 t="s">
        <v>1092</v>
      </c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 t="s">
        <v>1096</v>
      </c>
      <c r="AE118" s="161"/>
      <c r="AF118" s="161"/>
      <c r="AG118" s="161"/>
      <c r="AH118" s="161"/>
      <c r="AI118" s="161"/>
      <c r="AJ118" s="161"/>
      <c r="AK118" s="161"/>
      <c r="AL118" s="162"/>
      <c r="AO118" s="270"/>
      <c r="AP118" s="258">
        <v>514930</v>
      </c>
      <c r="AQ118" s="250"/>
      <c r="AR118" s="250"/>
      <c r="AS118" s="258">
        <v>13945162</v>
      </c>
      <c r="AT118" s="250"/>
      <c r="AU118" s="251"/>
      <c r="AV118" s="250">
        <v>15939004</v>
      </c>
      <c r="AW118" s="250"/>
      <c r="AX118" s="251"/>
    </row>
    <row r="119" spans="2:50" x14ac:dyDescent="0.25">
      <c r="B119" s="160" t="s">
        <v>1034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 t="s">
        <v>1093</v>
      </c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 t="s">
        <v>1097</v>
      </c>
      <c r="AE119" s="161"/>
      <c r="AF119" s="161"/>
      <c r="AG119" s="161"/>
      <c r="AH119" s="161"/>
      <c r="AI119" s="161"/>
      <c r="AJ119" s="161"/>
      <c r="AK119" s="161"/>
      <c r="AL119" s="162"/>
      <c r="AO119" s="270"/>
      <c r="AP119" s="258">
        <v>491648</v>
      </c>
      <c r="AQ119" s="250"/>
      <c r="AR119" s="250"/>
      <c r="AS119" s="258">
        <v>13465877</v>
      </c>
      <c r="AT119" s="250"/>
      <c r="AU119" s="251"/>
      <c r="AV119" s="250">
        <v>20727685</v>
      </c>
      <c r="AW119" s="250"/>
      <c r="AX119" s="251"/>
    </row>
    <row r="120" spans="2:50" x14ac:dyDescent="0.25">
      <c r="B120" s="160" t="s">
        <v>1035</v>
      </c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 t="s">
        <v>1094</v>
      </c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 t="s">
        <v>1098</v>
      </c>
      <c r="AE120" s="161"/>
      <c r="AF120" s="161"/>
      <c r="AG120" s="161"/>
      <c r="AH120" s="161"/>
      <c r="AI120" s="161"/>
      <c r="AJ120" s="161"/>
      <c r="AK120" s="161"/>
      <c r="AL120" s="162"/>
      <c r="AO120" s="270"/>
      <c r="AP120" s="258">
        <v>447508</v>
      </c>
      <c r="AQ120" s="250"/>
      <c r="AR120" s="250"/>
      <c r="AS120" s="258">
        <v>13832048</v>
      </c>
      <c r="AT120" s="250"/>
      <c r="AU120" s="251"/>
      <c r="AV120" s="250">
        <v>19669249</v>
      </c>
      <c r="AW120" s="250"/>
      <c r="AX120" s="251"/>
    </row>
    <row r="121" spans="2:50" ht="15.75" thickBot="1" x14ac:dyDescent="0.3">
      <c r="B121" s="160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 t="s">
        <v>1095</v>
      </c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 t="s">
        <v>1099</v>
      </c>
      <c r="AE121" s="161"/>
      <c r="AF121" s="161"/>
      <c r="AG121" s="161"/>
      <c r="AH121" s="161"/>
      <c r="AI121" s="161"/>
      <c r="AJ121" s="161"/>
      <c r="AK121" s="161"/>
      <c r="AL121" s="162"/>
      <c r="AO121" s="271"/>
      <c r="AP121" s="252">
        <v>108497</v>
      </c>
      <c r="AQ121" s="253"/>
      <c r="AR121" s="253"/>
      <c r="AS121" s="252">
        <v>4074099</v>
      </c>
      <c r="AT121" s="253"/>
      <c r="AU121" s="254"/>
      <c r="AV121" s="253">
        <v>6341121</v>
      </c>
      <c r="AW121" s="253"/>
      <c r="AX121" s="254"/>
    </row>
    <row r="122" spans="2:50" x14ac:dyDescent="0.25">
      <c r="B122" s="160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2"/>
      <c r="AO122" s="269" t="s">
        <v>794</v>
      </c>
      <c r="AP122" s="259">
        <f>AP94-AP108</f>
        <v>2034136</v>
      </c>
      <c r="AQ122" s="260"/>
      <c r="AR122" s="261"/>
      <c r="AS122" s="259">
        <f t="shared" ref="AS122:AV135" si="6">AS94-AS108</f>
        <v>2681515</v>
      </c>
      <c r="AT122" s="260"/>
      <c r="AU122" s="261"/>
      <c r="AV122" s="259">
        <f t="shared" ref="AV122" si="7">AV94-AV108</f>
        <v>630658</v>
      </c>
      <c r="AW122" s="260"/>
      <c r="AX122" s="261"/>
    </row>
    <row r="123" spans="2:50" x14ac:dyDescent="0.25">
      <c r="B123" s="169" t="s">
        <v>994</v>
      </c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 t="s">
        <v>1100</v>
      </c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 t="s">
        <v>1104</v>
      </c>
      <c r="AE123" s="170"/>
      <c r="AF123" s="170"/>
      <c r="AG123" s="170"/>
      <c r="AH123" s="170"/>
      <c r="AI123" s="170"/>
      <c r="AJ123" s="170"/>
      <c r="AK123" s="170"/>
      <c r="AL123" s="171"/>
      <c r="AO123" s="270"/>
      <c r="AP123" s="258">
        <f t="shared" ref="AP123:AP135" si="8">AP95-AP109</f>
        <v>2033821</v>
      </c>
      <c r="AQ123" s="250"/>
      <c r="AR123" s="251"/>
      <c r="AS123" s="258">
        <f t="shared" si="6"/>
        <v>2835562</v>
      </c>
      <c r="AT123" s="250"/>
      <c r="AU123" s="251"/>
      <c r="AV123" s="258">
        <f t="shared" si="6"/>
        <v>2339259</v>
      </c>
      <c r="AW123" s="250"/>
      <c r="AX123" s="251"/>
    </row>
    <row r="124" spans="2:50" x14ac:dyDescent="0.25">
      <c r="B124" s="169" t="s">
        <v>1036</v>
      </c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 t="s">
        <v>1101</v>
      </c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 t="s">
        <v>1105</v>
      </c>
      <c r="AE124" s="170"/>
      <c r="AF124" s="170"/>
      <c r="AG124" s="170"/>
      <c r="AH124" s="170"/>
      <c r="AI124" s="170"/>
      <c r="AJ124" s="170"/>
      <c r="AK124" s="170"/>
      <c r="AL124" s="171"/>
      <c r="AO124" s="270"/>
      <c r="AP124" s="258">
        <f t="shared" si="8"/>
        <v>2011291</v>
      </c>
      <c r="AQ124" s="250"/>
      <c r="AR124" s="251"/>
      <c r="AS124" s="258">
        <f t="shared" si="6"/>
        <v>2654157</v>
      </c>
      <c r="AT124" s="250"/>
      <c r="AU124" s="251"/>
      <c r="AV124" s="258">
        <f t="shared" si="6"/>
        <v>3138696</v>
      </c>
      <c r="AW124" s="250"/>
      <c r="AX124" s="251"/>
    </row>
    <row r="125" spans="2:50" x14ac:dyDescent="0.25">
      <c r="B125" s="169" t="s">
        <v>1037</v>
      </c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 t="s">
        <v>1102</v>
      </c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 t="s">
        <v>1106</v>
      </c>
      <c r="AE125" s="170"/>
      <c r="AF125" s="170"/>
      <c r="AG125" s="170"/>
      <c r="AH125" s="170"/>
      <c r="AI125" s="170"/>
      <c r="AJ125" s="170"/>
      <c r="AK125" s="170"/>
      <c r="AL125" s="171"/>
      <c r="AO125" s="270"/>
      <c r="AP125" s="258">
        <f t="shared" si="8"/>
        <v>1995684</v>
      </c>
      <c r="AQ125" s="250"/>
      <c r="AR125" s="251"/>
      <c r="AS125" s="258">
        <f t="shared" si="6"/>
        <v>1843041</v>
      </c>
      <c r="AT125" s="250"/>
      <c r="AU125" s="251"/>
      <c r="AV125" s="258">
        <f t="shared" si="6"/>
        <v>253146</v>
      </c>
      <c r="AW125" s="250"/>
      <c r="AX125" s="251"/>
    </row>
    <row r="126" spans="2:50" x14ac:dyDescent="0.25">
      <c r="B126" s="169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 t="s">
        <v>1103</v>
      </c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 t="s">
        <v>1107</v>
      </c>
      <c r="AE126" s="170"/>
      <c r="AF126" s="170"/>
      <c r="AG126" s="170"/>
      <c r="AH126" s="170"/>
      <c r="AI126" s="170"/>
      <c r="AJ126" s="170"/>
      <c r="AK126" s="170"/>
      <c r="AL126" s="171"/>
      <c r="AO126" s="270"/>
      <c r="AP126" s="258">
        <f t="shared" si="8"/>
        <v>1996093</v>
      </c>
      <c r="AQ126" s="250"/>
      <c r="AR126" s="251"/>
      <c r="AS126" s="258">
        <f t="shared" si="6"/>
        <v>1803187</v>
      </c>
      <c r="AT126" s="250"/>
      <c r="AU126" s="251"/>
      <c r="AV126" s="258">
        <f t="shared" si="6"/>
        <v>114938</v>
      </c>
      <c r="AW126" s="250"/>
      <c r="AX126" s="251"/>
    </row>
    <row r="127" spans="2:50" x14ac:dyDescent="0.25">
      <c r="B127" s="169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1"/>
      <c r="AO127" s="270"/>
      <c r="AP127" s="258">
        <f t="shared" si="8"/>
        <v>2000530</v>
      </c>
      <c r="AQ127" s="250"/>
      <c r="AR127" s="251"/>
      <c r="AS127" s="258">
        <f t="shared" si="6"/>
        <v>2745877</v>
      </c>
      <c r="AT127" s="250"/>
      <c r="AU127" s="251"/>
      <c r="AV127" s="258">
        <f t="shared" si="6"/>
        <v>788809</v>
      </c>
      <c r="AW127" s="250"/>
      <c r="AX127" s="251"/>
    </row>
    <row r="128" spans="2:50" x14ac:dyDescent="0.25">
      <c r="B128" s="160" t="s">
        <v>994</v>
      </c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 t="s">
        <v>1108</v>
      </c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 t="s">
        <v>1112</v>
      </c>
      <c r="AE128" s="161"/>
      <c r="AF128" s="161"/>
      <c r="AG128" s="161"/>
      <c r="AH128" s="161"/>
      <c r="AI128" s="161"/>
      <c r="AJ128" s="161"/>
      <c r="AK128" s="161"/>
      <c r="AL128" s="162"/>
      <c r="AO128" s="270"/>
      <c r="AP128" s="258">
        <f t="shared" si="8"/>
        <v>2037374</v>
      </c>
      <c r="AQ128" s="250"/>
      <c r="AR128" s="251"/>
      <c r="AS128" s="258">
        <f t="shared" si="6"/>
        <v>2460623</v>
      </c>
      <c r="AT128" s="250"/>
      <c r="AU128" s="251"/>
      <c r="AV128" s="258">
        <f t="shared" si="6"/>
        <v>599612</v>
      </c>
      <c r="AW128" s="250"/>
      <c r="AX128" s="251"/>
    </row>
    <row r="129" spans="2:50" x14ac:dyDescent="0.25">
      <c r="B129" s="160" t="s">
        <v>1038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 t="s">
        <v>1109</v>
      </c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 t="s">
        <v>1113</v>
      </c>
      <c r="AE129" s="161"/>
      <c r="AF129" s="161"/>
      <c r="AG129" s="161"/>
      <c r="AH129" s="161"/>
      <c r="AI129" s="161"/>
      <c r="AJ129" s="161"/>
      <c r="AK129" s="161"/>
      <c r="AL129" s="162"/>
      <c r="AO129" s="270"/>
      <c r="AP129" s="258">
        <f t="shared" si="8"/>
        <v>2072195</v>
      </c>
      <c r="AQ129" s="250"/>
      <c r="AR129" s="251"/>
      <c r="AS129" s="258">
        <f t="shared" si="6"/>
        <v>-12246265</v>
      </c>
      <c r="AT129" s="250"/>
      <c r="AU129" s="251"/>
      <c r="AV129" s="258">
        <f t="shared" si="6"/>
        <v>822151</v>
      </c>
      <c r="AW129" s="250"/>
      <c r="AX129" s="251"/>
    </row>
    <row r="130" spans="2:50" x14ac:dyDescent="0.25">
      <c r="B130" s="160" t="s">
        <v>1039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 t="s">
        <v>1110</v>
      </c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 t="s">
        <v>1114</v>
      </c>
      <c r="AE130" s="161"/>
      <c r="AF130" s="161"/>
      <c r="AG130" s="161"/>
      <c r="AH130" s="161"/>
      <c r="AI130" s="161"/>
      <c r="AJ130" s="161"/>
      <c r="AK130" s="161"/>
      <c r="AL130" s="162"/>
      <c r="AO130" s="270"/>
      <c r="AP130" s="258">
        <f t="shared" si="8"/>
        <v>1996524</v>
      </c>
      <c r="AQ130" s="250"/>
      <c r="AR130" s="251"/>
      <c r="AS130" s="258">
        <f t="shared" si="6"/>
        <v>2281260</v>
      </c>
      <c r="AT130" s="250"/>
      <c r="AU130" s="251"/>
      <c r="AV130" s="258">
        <f t="shared" si="6"/>
        <v>357704</v>
      </c>
      <c r="AW130" s="250"/>
      <c r="AX130" s="251"/>
    </row>
    <row r="131" spans="2:50" x14ac:dyDescent="0.25">
      <c r="B131" s="160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 t="s">
        <v>1111</v>
      </c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 t="s">
        <v>1115</v>
      </c>
      <c r="AE131" s="161"/>
      <c r="AF131" s="161"/>
      <c r="AG131" s="161"/>
      <c r="AH131" s="161"/>
      <c r="AI131" s="161"/>
      <c r="AJ131" s="161"/>
      <c r="AK131" s="161"/>
      <c r="AL131" s="162"/>
      <c r="AO131" s="270"/>
      <c r="AP131" s="258">
        <f t="shared" si="8"/>
        <v>1997078</v>
      </c>
      <c r="AQ131" s="250"/>
      <c r="AR131" s="251"/>
      <c r="AS131" s="258">
        <f t="shared" si="6"/>
        <v>2454158</v>
      </c>
      <c r="AT131" s="250"/>
      <c r="AU131" s="251"/>
      <c r="AV131" s="258">
        <f t="shared" si="6"/>
        <v>368301</v>
      </c>
      <c r="AW131" s="250"/>
      <c r="AX131" s="251"/>
    </row>
    <row r="132" spans="2:50" x14ac:dyDescent="0.25">
      <c r="B132" s="160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2"/>
      <c r="AO132" s="270"/>
      <c r="AP132" s="258">
        <f t="shared" si="8"/>
        <v>1995070</v>
      </c>
      <c r="AQ132" s="250"/>
      <c r="AR132" s="251"/>
      <c r="AS132" s="258">
        <f t="shared" si="6"/>
        <v>2015398</v>
      </c>
      <c r="AT132" s="250"/>
      <c r="AU132" s="251"/>
      <c r="AV132" s="258">
        <f t="shared" si="6"/>
        <v>184180</v>
      </c>
      <c r="AW132" s="250"/>
      <c r="AX132" s="251"/>
    </row>
    <row r="133" spans="2:50" x14ac:dyDescent="0.25">
      <c r="B133" s="169" t="s">
        <v>994</v>
      </c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 t="s">
        <v>1116</v>
      </c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 t="s">
        <v>1120</v>
      </c>
      <c r="AE133" s="170"/>
      <c r="AF133" s="170"/>
      <c r="AG133" s="170"/>
      <c r="AH133" s="170"/>
      <c r="AI133" s="170"/>
      <c r="AJ133" s="170"/>
      <c r="AK133" s="170"/>
      <c r="AL133" s="171"/>
      <c r="AO133" s="270"/>
      <c r="AP133" s="258">
        <f t="shared" si="8"/>
        <v>2018352</v>
      </c>
      <c r="AQ133" s="250"/>
      <c r="AR133" s="251"/>
      <c r="AS133" s="258">
        <f t="shared" si="6"/>
        <v>2680939</v>
      </c>
      <c r="AT133" s="250"/>
      <c r="AU133" s="251"/>
      <c r="AV133" s="258">
        <f t="shared" si="6"/>
        <v>719827</v>
      </c>
      <c r="AW133" s="250"/>
      <c r="AX133" s="251"/>
    </row>
    <row r="134" spans="2:50" x14ac:dyDescent="0.25">
      <c r="B134" s="169" t="s">
        <v>1040</v>
      </c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 t="s">
        <v>1117</v>
      </c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 t="s">
        <v>1121</v>
      </c>
      <c r="AE134" s="170"/>
      <c r="AF134" s="170"/>
      <c r="AG134" s="170"/>
      <c r="AH134" s="170"/>
      <c r="AI134" s="170"/>
      <c r="AJ134" s="170"/>
      <c r="AK134" s="170"/>
      <c r="AL134" s="171"/>
      <c r="AO134" s="270"/>
      <c r="AP134" s="258">
        <f t="shared" si="8"/>
        <v>2062492</v>
      </c>
      <c r="AQ134" s="250"/>
      <c r="AR134" s="251"/>
      <c r="AS134" s="258">
        <f t="shared" si="6"/>
        <v>2667888</v>
      </c>
      <c r="AT134" s="250"/>
      <c r="AU134" s="251"/>
      <c r="AV134" s="258">
        <f t="shared" si="6"/>
        <v>1673855</v>
      </c>
      <c r="AW134" s="250"/>
      <c r="AX134" s="251"/>
    </row>
    <row r="135" spans="2:50" ht="15.75" thickBot="1" x14ac:dyDescent="0.3">
      <c r="B135" s="169" t="s">
        <v>1041</v>
      </c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 t="s">
        <v>1118</v>
      </c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 t="s">
        <v>1122</v>
      </c>
      <c r="AE135" s="170"/>
      <c r="AF135" s="170"/>
      <c r="AG135" s="170"/>
      <c r="AH135" s="170"/>
      <c r="AI135" s="170"/>
      <c r="AJ135" s="170"/>
      <c r="AK135" s="170"/>
      <c r="AL135" s="171"/>
      <c r="AO135" s="271"/>
      <c r="AP135" s="252">
        <f t="shared" si="8"/>
        <v>619403</v>
      </c>
      <c r="AQ135" s="253"/>
      <c r="AR135" s="254"/>
      <c r="AS135" s="252">
        <f t="shared" si="6"/>
        <v>881125</v>
      </c>
      <c r="AT135" s="253"/>
      <c r="AU135" s="254"/>
      <c r="AV135" s="252">
        <f t="shared" si="6"/>
        <v>707879</v>
      </c>
      <c r="AW135" s="253"/>
      <c r="AX135" s="254"/>
    </row>
    <row r="136" spans="2:50" ht="15.75" thickBot="1" x14ac:dyDescent="0.3">
      <c r="B136" s="169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 t="s">
        <v>1119</v>
      </c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 t="s">
        <v>1123</v>
      </c>
      <c r="AE136" s="170"/>
      <c r="AF136" s="170"/>
      <c r="AG136" s="170"/>
      <c r="AH136" s="170"/>
      <c r="AI136" s="170"/>
      <c r="AJ136" s="170"/>
      <c r="AK136" s="170"/>
      <c r="AL136" s="171"/>
    </row>
    <row r="137" spans="2:50" x14ac:dyDescent="0.25">
      <c r="B137" s="169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1"/>
      <c r="AO137" s="181" t="s">
        <v>795</v>
      </c>
      <c r="AP137" s="259">
        <f>SUM(AP94:AR107)</f>
        <v>33357900</v>
      </c>
      <c r="AQ137" s="260"/>
      <c r="AR137" s="260"/>
      <c r="AS137" s="260">
        <f>SUM(AS94:AU107)</f>
        <v>200061944</v>
      </c>
      <c r="AT137" s="260"/>
      <c r="AU137" s="260"/>
      <c r="AV137" s="260">
        <f>SUM(AV94:AX107)</f>
        <v>261267720</v>
      </c>
      <c r="AW137" s="260"/>
      <c r="AX137" s="261"/>
    </row>
    <row r="138" spans="2:50" x14ac:dyDescent="0.25">
      <c r="B138" s="160" t="s">
        <v>994</v>
      </c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 t="s">
        <v>1124</v>
      </c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 t="s">
        <v>1128</v>
      </c>
      <c r="AE138" s="161"/>
      <c r="AF138" s="161"/>
      <c r="AG138" s="161"/>
      <c r="AH138" s="161"/>
      <c r="AI138" s="161"/>
      <c r="AJ138" s="161"/>
      <c r="AK138" s="161"/>
      <c r="AL138" s="162"/>
      <c r="AO138" s="182" t="s">
        <v>797</v>
      </c>
      <c r="AP138" s="258">
        <f>SUM(AP108:AR121)</f>
        <v>6487857</v>
      </c>
      <c r="AQ138" s="250"/>
      <c r="AR138" s="250"/>
      <c r="AS138" s="250">
        <f>SUM(AS108:AU121)</f>
        <v>182303479</v>
      </c>
      <c r="AT138" s="250"/>
      <c r="AU138" s="250"/>
      <c r="AV138" s="250">
        <f>SUM(AV108:AX121)</f>
        <v>248568705</v>
      </c>
      <c r="AW138" s="250"/>
      <c r="AX138" s="251"/>
    </row>
    <row r="139" spans="2:50" ht="15.75" thickBot="1" x14ac:dyDescent="0.3">
      <c r="B139" s="160" t="s">
        <v>1042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 t="s">
        <v>1125</v>
      </c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 t="s">
        <v>1129</v>
      </c>
      <c r="AE139" s="161"/>
      <c r="AF139" s="161"/>
      <c r="AG139" s="161"/>
      <c r="AH139" s="161"/>
      <c r="AI139" s="161"/>
      <c r="AJ139" s="161"/>
      <c r="AK139" s="161"/>
      <c r="AL139" s="162"/>
      <c r="AO139" s="183" t="s">
        <v>796</v>
      </c>
      <c r="AP139" s="252">
        <f>AP137-AP138</f>
        <v>26870043</v>
      </c>
      <c r="AQ139" s="253"/>
      <c r="AR139" s="253"/>
      <c r="AS139" s="253">
        <f t="shared" ref="AS139" si="9">AS137-AS138</f>
        <v>17758465</v>
      </c>
      <c r="AT139" s="253"/>
      <c r="AU139" s="253"/>
      <c r="AV139" s="253">
        <f t="shared" ref="AV139" si="10">AV137-AV138</f>
        <v>12699015</v>
      </c>
      <c r="AW139" s="253"/>
      <c r="AX139" s="254"/>
    </row>
    <row r="140" spans="2:50" x14ac:dyDescent="0.25">
      <c r="B140" s="160" t="s">
        <v>1043</v>
      </c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 t="s">
        <v>1126</v>
      </c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 t="s">
        <v>1130</v>
      </c>
      <c r="AE140" s="161"/>
      <c r="AF140" s="161"/>
      <c r="AG140" s="161"/>
      <c r="AH140" s="161"/>
      <c r="AI140" s="161"/>
      <c r="AJ140" s="161"/>
      <c r="AK140" s="161"/>
      <c r="AL140" s="162"/>
    </row>
    <row r="141" spans="2:50" x14ac:dyDescent="0.25">
      <c r="B141" s="160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 t="s">
        <v>1127</v>
      </c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 t="s">
        <v>1131</v>
      </c>
      <c r="AE141" s="161"/>
      <c r="AF141" s="161"/>
      <c r="AG141" s="161"/>
      <c r="AH141" s="161"/>
      <c r="AI141" s="161"/>
      <c r="AJ141" s="161"/>
      <c r="AK141" s="161"/>
      <c r="AL141" s="162"/>
    </row>
    <row r="142" spans="2:50" x14ac:dyDescent="0.25">
      <c r="B142" s="160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2"/>
    </row>
    <row r="143" spans="2:50" x14ac:dyDescent="0.25">
      <c r="B143" s="169" t="s">
        <v>994</v>
      </c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 t="s">
        <v>1132</v>
      </c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 t="s">
        <v>1136</v>
      </c>
      <c r="AE143" s="170"/>
      <c r="AF143" s="170"/>
      <c r="AG143" s="170"/>
      <c r="AH143" s="170"/>
      <c r="AI143" s="170"/>
      <c r="AJ143" s="170"/>
      <c r="AK143" s="170"/>
      <c r="AL143" s="171"/>
    </row>
    <row r="144" spans="2:50" x14ac:dyDescent="0.25">
      <c r="B144" s="169" t="s">
        <v>1044</v>
      </c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 t="s">
        <v>1133</v>
      </c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 t="s">
        <v>1137</v>
      </c>
      <c r="AE144" s="170"/>
      <c r="AF144" s="170"/>
      <c r="AG144" s="170"/>
      <c r="AH144" s="170"/>
      <c r="AI144" s="170"/>
      <c r="AJ144" s="170"/>
      <c r="AK144" s="170"/>
      <c r="AL144" s="171"/>
    </row>
    <row r="145" spans="2:38" x14ac:dyDescent="0.25">
      <c r="B145" s="169" t="s">
        <v>1045</v>
      </c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 t="s">
        <v>1134</v>
      </c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 t="s">
        <v>1138</v>
      </c>
      <c r="AE145" s="170"/>
      <c r="AF145" s="170"/>
      <c r="AG145" s="170"/>
      <c r="AH145" s="170"/>
      <c r="AI145" s="170"/>
      <c r="AJ145" s="170"/>
      <c r="AK145" s="170"/>
      <c r="AL145" s="171"/>
    </row>
    <row r="146" spans="2:38" x14ac:dyDescent="0.25">
      <c r="B146" s="169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 t="s">
        <v>1135</v>
      </c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 t="s">
        <v>1139</v>
      </c>
      <c r="AE146" s="170"/>
      <c r="AF146" s="170"/>
      <c r="AG146" s="170"/>
      <c r="AH146" s="170"/>
      <c r="AI146" s="170"/>
      <c r="AJ146" s="170"/>
      <c r="AK146" s="170"/>
      <c r="AL146" s="171"/>
    </row>
    <row r="147" spans="2:38" x14ac:dyDescent="0.25">
      <c r="B147" s="169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1"/>
    </row>
    <row r="148" spans="2:38" x14ac:dyDescent="0.25">
      <c r="B148" s="160" t="s">
        <v>994</v>
      </c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 t="s">
        <v>1140</v>
      </c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 t="s">
        <v>1144</v>
      </c>
      <c r="AE148" s="161"/>
      <c r="AF148" s="161"/>
      <c r="AG148" s="161"/>
      <c r="AH148" s="161"/>
      <c r="AI148" s="161"/>
      <c r="AJ148" s="161"/>
      <c r="AK148" s="161"/>
      <c r="AL148" s="162"/>
    </row>
    <row r="149" spans="2:38" x14ac:dyDescent="0.25">
      <c r="B149" s="160" t="s">
        <v>1046</v>
      </c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 t="s">
        <v>1141</v>
      </c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 t="s">
        <v>1145</v>
      </c>
      <c r="AE149" s="161"/>
      <c r="AF149" s="161"/>
      <c r="AG149" s="161"/>
      <c r="AH149" s="161"/>
      <c r="AI149" s="161"/>
      <c r="AJ149" s="161"/>
      <c r="AK149" s="161"/>
      <c r="AL149" s="162"/>
    </row>
    <row r="150" spans="2:38" x14ac:dyDescent="0.25">
      <c r="B150" s="160" t="s">
        <v>1047</v>
      </c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 t="s">
        <v>1142</v>
      </c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 t="s">
        <v>1146</v>
      </c>
      <c r="AE150" s="161"/>
      <c r="AF150" s="161"/>
      <c r="AG150" s="161"/>
      <c r="AH150" s="161"/>
      <c r="AI150" s="161"/>
      <c r="AJ150" s="161"/>
      <c r="AK150" s="161"/>
      <c r="AL150" s="162"/>
    </row>
    <row r="151" spans="2:38" x14ac:dyDescent="0.25">
      <c r="B151" s="160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 t="s">
        <v>1143</v>
      </c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 t="s">
        <v>1147</v>
      </c>
      <c r="AE151" s="161"/>
      <c r="AF151" s="161"/>
      <c r="AG151" s="161"/>
      <c r="AH151" s="161"/>
      <c r="AI151" s="161"/>
      <c r="AJ151" s="161"/>
      <c r="AK151" s="161"/>
      <c r="AL151" s="162"/>
    </row>
    <row r="152" spans="2:38" x14ac:dyDescent="0.25">
      <c r="B152" s="160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2"/>
    </row>
    <row r="153" spans="2:38" x14ac:dyDescent="0.25">
      <c r="B153" s="169" t="s">
        <v>994</v>
      </c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 t="s">
        <v>1148</v>
      </c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 t="s">
        <v>1152</v>
      </c>
      <c r="AE153" s="170"/>
      <c r="AF153" s="170"/>
      <c r="AG153" s="170"/>
      <c r="AH153" s="170"/>
      <c r="AI153" s="170"/>
      <c r="AJ153" s="170"/>
      <c r="AK153" s="170"/>
      <c r="AL153" s="171"/>
    </row>
    <row r="154" spans="2:38" x14ac:dyDescent="0.25">
      <c r="B154" s="169" t="s">
        <v>1048</v>
      </c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 t="s">
        <v>1149</v>
      </c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 t="s">
        <v>1153</v>
      </c>
      <c r="AE154" s="170"/>
      <c r="AF154" s="170"/>
      <c r="AG154" s="170"/>
      <c r="AH154" s="170"/>
      <c r="AI154" s="170"/>
      <c r="AJ154" s="170"/>
      <c r="AK154" s="170"/>
      <c r="AL154" s="171"/>
    </row>
    <row r="155" spans="2:38" x14ac:dyDescent="0.25">
      <c r="B155" s="169" t="s">
        <v>1049</v>
      </c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 t="s">
        <v>1150</v>
      </c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 t="s">
        <v>1154</v>
      </c>
      <c r="AE155" s="170"/>
      <c r="AF155" s="170"/>
      <c r="AG155" s="170"/>
      <c r="AH155" s="170"/>
      <c r="AI155" s="170"/>
      <c r="AJ155" s="170"/>
      <c r="AK155" s="170"/>
      <c r="AL155" s="171"/>
    </row>
    <row r="156" spans="2:38" x14ac:dyDescent="0.25">
      <c r="B156" s="169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 t="s">
        <v>1151</v>
      </c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 t="s">
        <v>1155</v>
      </c>
      <c r="AE156" s="170"/>
      <c r="AF156" s="170"/>
      <c r="AG156" s="170"/>
      <c r="AH156" s="170"/>
      <c r="AI156" s="170"/>
      <c r="AJ156" s="170"/>
      <c r="AK156" s="170"/>
      <c r="AL156" s="171"/>
    </row>
    <row r="157" spans="2:38" x14ac:dyDescent="0.25">
      <c r="B157" s="169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1"/>
    </row>
    <row r="158" spans="2:38" x14ac:dyDescent="0.25">
      <c r="B158" s="160" t="s">
        <v>1021</v>
      </c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 t="s">
        <v>1156</v>
      </c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 t="s">
        <v>1160</v>
      </c>
      <c r="AE158" s="161"/>
      <c r="AF158" s="161"/>
      <c r="AG158" s="161"/>
      <c r="AH158" s="161"/>
      <c r="AI158" s="161"/>
      <c r="AJ158" s="161"/>
      <c r="AK158" s="161"/>
      <c r="AL158" s="162"/>
    </row>
    <row r="159" spans="2:38" x14ac:dyDescent="0.25">
      <c r="B159" s="160" t="s">
        <v>1050</v>
      </c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 t="s">
        <v>1157</v>
      </c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 t="s">
        <v>1161</v>
      </c>
      <c r="AE159" s="161"/>
      <c r="AF159" s="161"/>
      <c r="AG159" s="161"/>
      <c r="AH159" s="161"/>
      <c r="AI159" s="161"/>
      <c r="AJ159" s="161"/>
      <c r="AK159" s="161"/>
      <c r="AL159" s="162"/>
    </row>
    <row r="160" spans="2:38" x14ac:dyDescent="0.25">
      <c r="B160" s="160" t="s">
        <v>1051</v>
      </c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 t="s">
        <v>1158</v>
      </c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 t="s">
        <v>1162</v>
      </c>
      <c r="AE160" s="161"/>
      <c r="AF160" s="161"/>
      <c r="AG160" s="161"/>
      <c r="AH160" s="161"/>
      <c r="AI160" s="161"/>
      <c r="AJ160" s="161"/>
      <c r="AK160" s="161"/>
      <c r="AL160" s="162"/>
    </row>
    <row r="161" spans="2:38" x14ac:dyDescent="0.25">
      <c r="B161" s="160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 t="s">
        <v>1159</v>
      </c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 t="s">
        <v>1163</v>
      </c>
      <c r="AE161" s="161"/>
      <c r="AF161" s="161"/>
      <c r="AG161" s="161"/>
      <c r="AH161" s="161"/>
      <c r="AI161" s="161"/>
      <c r="AJ161" s="161"/>
      <c r="AK161" s="161"/>
      <c r="AL161" s="162"/>
    </row>
    <row r="162" spans="2:38" ht="15.75" thickBot="1" x14ac:dyDescent="0.3">
      <c r="B162" s="163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64"/>
      <c r="AL162" s="165"/>
    </row>
  </sheetData>
  <mergeCells count="357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14:H14"/>
    <mergeCell ref="I14:J14"/>
    <mergeCell ref="V14:AA14"/>
    <mergeCell ref="AB14:AC14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P20:AR20"/>
    <mergeCell ref="AS20:AU20"/>
    <mergeCell ref="AV20:AX20"/>
    <mergeCell ref="AP21:AR21"/>
    <mergeCell ref="AS21:AU21"/>
    <mergeCell ref="AV21:AX21"/>
    <mergeCell ref="C17:H17"/>
    <mergeCell ref="I17:J17"/>
    <mergeCell ref="V17:AA17"/>
    <mergeCell ref="AB17:AC17"/>
    <mergeCell ref="C18:H18"/>
    <mergeCell ref="I18:J18"/>
    <mergeCell ref="V18:AA18"/>
    <mergeCell ref="AB18:AC18"/>
    <mergeCell ref="AP22:AR22"/>
    <mergeCell ref="AS22:AU22"/>
    <mergeCell ref="AV22:AX22"/>
    <mergeCell ref="AP23:AR23"/>
    <mergeCell ref="AS23:AU23"/>
    <mergeCell ref="AV23:AX23"/>
    <mergeCell ref="AP24:AR24"/>
    <mergeCell ref="AS24:AU24"/>
    <mergeCell ref="AV24:AX24"/>
    <mergeCell ref="AP27:AR27"/>
    <mergeCell ref="AS27:AU27"/>
    <mergeCell ref="AV27:AX27"/>
    <mergeCell ref="AP28:AR28"/>
    <mergeCell ref="AS28:AU28"/>
    <mergeCell ref="AV28:AX28"/>
    <mergeCell ref="AP25:AR25"/>
    <mergeCell ref="AS25:AU25"/>
    <mergeCell ref="AV25:AX25"/>
    <mergeCell ref="AP26:AR26"/>
    <mergeCell ref="AS26:AU26"/>
    <mergeCell ref="AV26:AX26"/>
    <mergeCell ref="AP37:AR37"/>
    <mergeCell ref="AS37:AU37"/>
    <mergeCell ref="AV37:AX37"/>
    <mergeCell ref="AP29:AR29"/>
    <mergeCell ref="AS29:AU29"/>
    <mergeCell ref="AV29:AX29"/>
    <mergeCell ref="AP30:AR30"/>
    <mergeCell ref="AS30:AU30"/>
    <mergeCell ref="AV30:AX30"/>
    <mergeCell ref="AV31:AX31"/>
    <mergeCell ref="AP32:AR32"/>
    <mergeCell ref="AS32:AU32"/>
    <mergeCell ref="AV32:AX32"/>
    <mergeCell ref="AP38:AR38"/>
    <mergeCell ref="AS38:AU38"/>
    <mergeCell ref="AV38:AX38"/>
    <mergeCell ref="AP39:AR39"/>
    <mergeCell ref="AS39:AU39"/>
    <mergeCell ref="AV39:AX39"/>
    <mergeCell ref="AP40:AR40"/>
    <mergeCell ref="AS40:AU40"/>
    <mergeCell ref="AV40:AX40"/>
    <mergeCell ref="AP68:AR68"/>
    <mergeCell ref="AS68:AU68"/>
    <mergeCell ref="AV68:AX68"/>
    <mergeCell ref="AP45:AR45"/>
    <mergeCell ref="AS45:AU45"/>
    <mergeCell ref="AV45:AX45"/>
    <mergeCell ref="AP46:AR46"/>
    <mergeCell ref="AS46:AU46"/>
    <mergeCell ref="AV46:AX46"/>
    <mergeCell ref="AP67:AR67"/>
    <mergeCell ref="AS67:AU67"/>
    <mergeCell ref="AV67:AX67"/>
    <mergeCell ref="AP64:AR64"/>
    <mergeCell ref="AS64:AU64"/>
    <mergeCell ref="AV64:AX64"/>
    <mergeCell ref="AP66:AR66"/>
    <mergeCell ref="AS66:AU66"/>
    <mergeCell ref="AV66:AX66"/>
    <mergeCell ref="AV49:AX49"/>
    <mergeCell ref="AP50:AR50"/>
    <mergeCell ref="AS50:AU50"/>
    <mergeCell ref="AV50:AX50"/>
    <mergeCell ref="AV60:AX60"/>
    <mergeCell ref="AP57:AR57"/>
    <mergeCell ref="AP43:AR43"/>
    <mergeCell ref="AS43:AU43"/>
    <mergeCell ref="AV43:AX43"/>
    <mergeCell ref="AP44:AR44"/>
    <mergeCell ref="AS44:AU44"/>
    <mergeCell ref="AV44:AX44"/>
    <mergeCell ref="AP41:AR41"/>
    <mergeCell ref="AS41:AU41"/>
    <mergeCell ref="AV41:AX41"/>
    <mergeCell ref="AP42:AR42"/>
    <mergeCell ref="AS42:AU42"/>
    <mergeCell ref="AV42:AX42"/>
    <mergeCell ref="AO23:AO36"/>
    <mergeCell ref="AO37:AO50"/>
    <mergeCell ref="AP47:AR47"/>
    <mergeCell ref="AS47:AU47"/>
    <mergeCell ref="AV47:AX47"/>
    <mergeCell ref="AP48:AR48"/>
    <mergeCell ref="AS48:AU48"/>
    <mergeCell ref="AV48:AX48"/>
    <mergeCell ref="AP49:AR49"/>
    <mergeCell ref="AS49:AU49"/>
    <mergeCell ref="AP35:AR35"/>
    <mergeCell ref="AS35:AU35"/>
    <mergeCell ref="AV35:AX35"/>
    <mergeCell ref="AP36:AR36"/>
    <mergeCell ref="AS36:AU36"/>
    <mergeCell ref="AV36:AX36"/>
    <mergeCell ref="AP33:AR33"/>
    <mergeCell ref="AS33:AU33"/>
    <mergeCell ref="AV33:AX33"/>
    <mergeCell ref="AP34:AR34"/>
    <mergeCell ref="AS34:AU34"/>
    <mergeCell ref="AV34:AX34"/>
    <mergeCell ref="AP31:AR31"/>
    <mergeCell ref="AS31:AU31"/>
    <mergeCell ref="AO51:AO64"/>
    <mergeCell ref="AP51:AR51"/>
    <mergeCell ref="AS51:AU51"/>
    <mergeCell ref="AV51:AX51"/>
    <mergeCell ref="AP52:AR52"/>
    <mergeCell ref="AS52:AU52"/>
    <mergeCell ref="AP55:AR55"/>
    <mergeCell ref="AS55:AU55"/>
    <mergeCell ref="AV55:AX55"/>
    <mergeCell ref="AP56:AR56"/>
    <mergeCell ref="AS56:AU56"/>
    <mergeCell ref="AV56:AX56"/>
    <mergeCell ref="AV52:AX52"/>
    <mergeCell ref="AP53:AR53"/>
    <mergeCell ref="AS53:AU53"/>
    <mergeCell ref="AV53:AX53"/>
    <mergeCell ref="AP54:AR54"/>
    <mergeCell ref="AS54:AU54"/>
    <mergeCell ref="AV54:AX54"/>
    <mergeCell ref="AP59:AR59"/>
    <mergeCell ref="AS59:AU59"/>
    <mergeCell ref="AV59:AX59"/>
    <mergeCell ref="AP60:AR60"/>
    <mergeCell ref="AS60:AU60"/>
    <mergeCell ref="AS57:AU57"/>
    <mergeCell ref="AV57:AX57"/>
    <mergeCell ref="AP58:AR58"/>
    <mergeCell ref="AS58:AU58"/>
    <mergeCell ref="AV58:AX58"/>
    <mergeCell ref="AP63:AR63"/>
    <mergeCell ref="AS63:AU63"/>
    <mergeCell ref="AV63:AX63"/>
    <mergeCell ref="AP61:AR61"/>
    <mergeCell ref="AS61:AU61"/>
    <mergeCell ref="AV61:AX61"/>
    <mergeCell ref="AP62:AR62"/>
    <mergeCell ref="AS62:AU62"/>
    <mergeCell ref="AV62:AX62"/>
    <mergeCell ref="AR10:AT10"/>
    <mergeCell ref="AU10:AW10"/>
    <mergeCell ref="AO9:AQ9"/>
    <mergeCell ref="AO10:AQ10"/>
    <mergeCell ref="AO11:AQ11"/>
    <mergeCell ref="AR11:AT11"/>
    <mergeCell ref="AU11:AW11"/>
    <mergeCell ref="AR9:AT9"/>
    <mergeCell ref="AU9:AW9"/>
    <mergeCell ref="AP93:AR93"/>
    <mergeCell ref="AS93:AU93"/>
    <mergeCell ref="AV93:AX93"/>
    <mergeCell ref="AO94:AO107"/>
    <mergeCell ref="AP94:AR94"/>
    <mergeCell ref="AS94:AU94"/>
    <mergeCell ref="AV94:AX94"/>
    <mergeCell ref="AP95:AR95"/>
    <mergeCell ref="AS95:AU95"/>
    <mergeCell ref="AV95:AX95"/>
    <mergeCell ref="AP98:AR98"/>
    <mergeCell ref="AS98:AU98"/>
    <mergeCell ref="AV98:AX98"/>
    <mergeCell ref="AP99:AR99"/>
    <mergeCell ref="AS99:AU99"/>
    <mergeCell ref="AV99:AX99"/>
    <mergeCell ref="AP96:AR96"/>
    <mergeCell ref="AS96:AU96"/>
    <mergeCell ref="AV96:AX96"/>
    <mergeCell ref="AP97:AR97"/>
    <mergeCell ref="AS97:AU97"/>
    <mergeCell ref="AV97:AX97"/>
    <mergeCell ref="AP102:AR102"/>
    <mergeCell ref="AS102:AU102"/>
    <mergeCell ref="AV102:AX102"/>
    <mergeCell ref="AP103:AR103"/>
    <mergeCell ref="AS103:AU103"/>
    <mergeCell ref="AV103:AX103"/>
    <mergeCell ref="AP100:AR100"/>
    <mergeCell ref="AS100:AU100"/>
    <mergeCell ref="AV100:AX100"/>
    <mergeCell ref="AP101:AR101"/>
    <mergeCell ref="AS101:AU101"/>
    <mergeCell ref="AV101:AX101"/>
    <mergeCell ref="AP106:AR106"/>
    <mergeCell ref="AS106:AU106"/>
    <mergeCell ref="AV106:AX106"/>
    <mergeCell ref="AP107:AR107"/>
    <mergeCell ref="AS107:AU107"/>
    <mergeCell ref="AV107:AX107"/>
    <mergeCell ref="AP104:AR104"/>
    <mergeCell ref="AS104:AU104"/>
    <mergeCell ref="AV104:AX104"/>
    <mergeCell ref="AP105:AR105"/>
    <mergeCell ref="AS105:AU105"/>
    <mergeCell ref="AV105:AX105"/>
    <mergeCell ref="AP111:AR111"/>
    <mergeCell ref="AS111:AU111"/>
    <mergeCell ref="AV111:AX111"/>
    <mergeCell ref="AP112:AR112"/>
    <mergeCell ref="AS112:AU112"/>
    <mergeCell ref="AV112:AX112"/>
    <mergeCell ref="AO108:AO121"/>
    <mergeCell ref="AP108:AR108"/>
    <mergeCell ref="AS108:AU108"/>
    <mergeCell ref="AV108:AX108"/>
    <mergeCell ref="AP109:AR109"/>
    <mergeCell ref="AS109:AU109"/>
    <mergeCell ref="AV109:AX109"/>
    <mergeCell ref="AP110:AR110"/>
    <mergeCell ref="AS110:AU110"/>
    <mergeCell ref="AV110:AX110"/>
    <mergeCell ref="AP115:AR115"/>
    <mergeCell ref="AS115:AU115"/>
    <mergeCell ref="AV115:AX115"/>
    <mergeCell ref="AP116:AR116"/>
    <mergeCell ref="AS116:AU116"/>
    <mergeCell ref="AV116:AX116"/>
    <mergeCell ref="AP113:AR113"/>
    <mergeCell ref="AS113:AU113"/>
    <mergeCell ref="AV113:AX113"/>
    <mergeCell ref="AP114:AR114"/>
    <mergeCell ref="AS114:AU114"/>
    <mergeCell ref="AV114:AX114"/>
    <mergeCell ref="AP119:AR119"/>
    <mergeCell ref="AS119:AU119"/>
    <mergeCell ref="AV119:AX119"/>
    <mergeCell ref="AP120:AR120"/>
    <mergeCell ref="AS120:AU120"/>
    <mergeCell ref="AV120:AX120"/>
    <mergeCell ref="AP117:AR117"/>
    <mergeCell ref="AS117:AU117"/>
    <mergeCell ref="AV117:AX117"/>
    <mergeCell ref="AP118:AR118"/>
    <mergeCell ref="AS118:AU118"/>
    <mergeCell ref="AV118:AX118"/>
    <mergeCell ref="AP121:AR121"/>
    <mergeCell ref="AS121:AU121"/>
    <mergeCell ref="AV121:AX121"/>
    <mergeCell ref="AO122:AO135"/>
    <mergeCell ref="AP122:AR122"/>
    <mergeCell ref="AS122:AU122"/>
    <mergeCell ref="AV122:AX122"/>
    <mergeCell ref="AP123:AR123"/>
    <mergeCell ref="AS123:AU123"/>
    <mergeCell ref="AV123:AX123"/>
    <mergeCell ref="AP126:AR126"/>
    <mergeCell ref="AS126:AU126"/>
    <mergeCell ref="AV126:AX126"/>
    <mergeCell ref="AP127:AR127"/>
    <mergeCell ref="AS127:AU127"/>
    <mergeCell ref="AV127:AX127"/>
    <mergeCell ref="AP124:AR124"/>
    <mergeCell ref="AS124:AU124"/>
    <mergeCell ref="AV124:AX124"/>
    <mergeCell ref="AP125:AR125"/>
    <mergeCell ref="AS125:AU125"/>
    <mergeCell ref="AV125:AX125"/>
    <mergeCell ref="AP130:AR130"/>
    <mergeCell ref="AS130:AU130"/>
    <mergeCell ref="AV130:AX130"/>
    <mergeCell ref="AP131:AR131"/>
    <mergeCell ref="AS131:AU131"/>
    <mergeCell ref="AV131:AX131"/>
    <mergeCell ref="AP128:AR128"/>
    <mergeCell ref="AS128:AU128"/>
    <mergeCell ref="AV128:AX128"/>
    <mergeCell ref="AP129:AR129"/>
    <mergeCell ref="AS129:AU129"/>
    <mergeCell ref="AV129:AX129"/>
    <mergeCell ref="AP134:AR134"/>
    <mergeCell ref="AS134:AU134"/>
    <mergeCell ref="AV134:AX134"/>
    <mergeCell ref="AP135:AR135"/>
    <mergeCell ref="AS135:AU135"/>
    <mergeCell ref="AV135:AX135"/>
    <mergeCell ref="AP132:AR132"/>
    <mergeCell ref="AS132:AU132"/>
    <mergeCell ref="AV132:AX132"/>
    <mergeCell ref="AP133:AR133"/>
    <mergeCell ref="AS133:AU133"/>
    <mergeCell ref="AV133:AX133"/>
    <mergeCell ref="AP139:AR139"/>
    <mergeCell ref="AS139:AU139"/>
    <mergeCell ref="AV139:AX139"/>
    <mergeCell ref="AP137:AR137"/>
    <mergeCell ref="AS137:AU137"/>
    <mergeCell ref="AV137:AX137"/>
    <mergeCell ref="AP138:AR138"/>
    <mergeCell ref="AS138:AU138"/>
    <mergeCell ref="AV138:AX13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showGridLines="0" workbookViewId="0">
      <selection activeCell="E37" sqref="E37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ht="15.75" thickBot="1" x14ac:dyDescent="0.3"/>
    <row r="2" spans="2:7" ht="15.75" thickBot="1" x14ac:dyDescent="0.3">
      <c r="B2" s="187" t="s">
        <v>1238</v>
      </c>
      <c r="C2" s="188" t="s">
        <v>1239</v>
      </c>
      <c r="D2" s="188" t="s">
        <v>1242</v>
      </c>
      <c r="E2" s="188" t="s">
        <v>1243</v>
      </c>
      <c r="F2" s="188" t="s">
        <v>1240</v>
      </c>
      <c r="G2" s="189" t="s">
        <v>1241</v>
      </c>
    </row>
    <row r="3" spans="2:7" ht="16.5" thickBot="1" x14ac:dyDescent="0.3">
      <c r="B3" s="37">
        <v>476011696</v>
      </c>
      <c r="C3" s="37">
        <v>254813284</v>
      </c>
      <c r="D3" s="37">
        <v>152931944</v>
      </c>
      <c r="E3" s="37">
        <v>105435248</v>
      </c>
      <c r="F3" s="37">
        <v>596279684</v>
      </c>
      <c r="G3" s="190">
        <v>188739948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30"/>
  <sheetViews>
    <sheetView workbookViewId="0">
      <selection activeCell="N23" sqref="N23"/>
    </sheetView>
  </sheetViews>
  <sheetFormatPr defaultRowHeight="15" x14ac:dyDescent="0.25"/>
  <cols>
    <col min="1" max="10" width="4.5703125" customWidth="1"/>
    <col min="11" max="11" width="4.7109375" customWidth="1"/>
    <col min="12" max="13" width="4.5703125" customWidth="1"/>
    <col min="14" max="14" width="12.85546875" customWidth="1"/>
    <col min="15" max="66" width="4.5703125" customWidth="1"/>
  </cols>
  <sheetData>
    <row r="1" spans="2:56" ht="15.75" thickBot="1" x14ac:dyDescent="0.3"/>
    <row r="2" spans="2:56" ht="15.75" thickBot="1" x14ac:dyDescent="0.3">
      <c r="B2" s="272" t="s">
        <v>1235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4"/>
      <c r="T2" s="272" t="s">
        <v>1236</v>
      </c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4"/>
      <c r="AL2" s="272" t="s">
        <v>1237</v>
      </c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  <c r="BA2" s="273"/>
      <c r="BB2" s="274"/>
    </row>
    <row r="3" spans="2:56" x14ac:dyDescent="0.25">
      <c r="B3" s="262" t="s">
        <v>690</v>
      </c>
      <c r="C3" s="262"/>
      <c r="D3" s="262"/>
      <c r="E3" s="262"/>
      <c r="F3" s="262"/>
      <c r="G3" s="262"/>
      <c r="H3" s="262"/>
      <c r="I3" s="262"/>
      <c r="J3" s="61"/>
      <c r="K3" s="262" t="s">
        <v>689</v>
      </c>
      <c r="L3" s="262"/>
      <c r="M3" s="262"/>
      <c r="N3" s="262"/>
      <c r="O3" s="262"/>
      <c r="P3" s="262"/>
      <c r="Q3" s="262"/>
      <c r="R3" s="262"/>
      <c r="T3" s="262" t="s">
        <v>690</v>
      </c>
      <c r="U3" s="262"/>
      <c r="V3" s="262"/>
      <c r="W3" s="262"/>
      <c r="X3" s="262"/>
      <c r="Y3" s="262"/>
      <c r="Z3" s="262"/>
      <c r="AA3" s="262"/>
      <c r="AB3" s="61"/>
      <c r="AC3" s="262" t="s">
        <v>689</v>
      </c>
      <c r="AD3" s="262"/>
      <c r="AE3" s="262"/>
      <c r="AF3" s="262"/>
      <c r="AG3" s="262"/>
      <c r="AH3" s="262"/>
      <c r="AI3" s="262"/>
      <c r="AJ3" s="262"/>
      <c r="AL3" s="262" t="s">
        <v>690</v>
      </c>
      <c r="AM3" s="262"/>
      <c r="AN3" s="262"/>
      <c r="AO3" s="262"/>
      <c r="AP3" s="262"/>
      <c r="AQ3" s="262"/>
      <c r="AR3" s="262"/>
      <c r="AS3" s="262"/>
      <c r="AT3" s="61"/>
      <c r="AU3" s="262" t="s">
        <v>689</v>
      </c>
      <c r="AV3" s="262"/>
      <c r="AW3" s="262"/>
      <c r="AX3" s="262"/>
      <c r="AY3" s="262"/>
      <c r="AZ3" s="262"/>
      <c r="BA3" s="262"/>
      <c r="BB3" s="262"/>
    </row>
    <row r="4" spans="2:56" ht="15.75" thickBot="1" x14ac:dyDescent="0.3"/>
    <row r="5" spans="2:56" ht="16.5" thickBot="1" x14ac:dyDescent="0.3">
      <c r="B5" s="227" t="s">
        <v>69</v>
      </c>
      <c r="C5" s="228"/>
      <c r="D5" s="228"/>
      <c r="E5" s="228"/>
      <c r="F5" s="228"/>
      <c r="G5" s="229"/>
      <c r="H5" s="227" t="s">
        <v>29</v>
      </c>
      <c r="I5" s="229"/>
      <c r="K5" s="227" t="s">
        <v>69</v>
      </c>
      <c r="L5" s="228"/>
      <c r="M5" s="228"/>
      <c r="N5" s="228"/>
      <c r="O5" s="228"/>
      <c r="P5" s="229"/>
      <c r="Q5" s="227" t="s">
        <v>29</v>
      </c>
      <c r="R5" s="229"/>
      <c r="T5" s="227" t="s">
        <v>69</v>
      </c>
      <c r="U5" s="228"/>
      <c r="V5" s="228"/>
      <c r="W5" s="228"/>
      <c r="X5" s="228"/>
      <c r="Y5" s="229"/>
      <c r="Z5" s="227" t="s">
        <v>29</v>
      </c>
      <c r="AA5" s="229"/>
      <c r="AC5" s="227" t="s">
        <v>69</v>
      </c>
      <c r="AD5" s="228"/>
      <c r="AE5" s="228"/>
      <c r="AF5" s="228"/>
      <c r="AG5" s="228"/>
      <c r="AH5" s="229"/>
      <c r="AI5" s="227" t="s">
        <v>29</v>
      </c>
      <c r="AJ5" s="229"/>
      <c r="AL5" s="227" t="s">
        <v>69</v>
      </c>
      <c r="AM5" s="228"/>
      <c r="AN5" s="228"/>
      <c r="AO5" s="228"/>
      <c r="AP5" s="228"/>
      <c r="AQ5" s="229"/>
      <c r="AR5" s="227" t="s">
        <v>29</v>
      </c>
      <c r="AS5" s="229"/>
      <c r="AU5" s="227" t="s">
        <v>69</v>
      </c>
      <c r="AV5" s="228"/>
      <c r="AW5" s="228"/>
      <c r="AX5" s="228"/>
      <c r="AY5" s="228"/>
      <c r="AZ5" s="229"/>
      <c r="BA5" s="227" t="s">
        <v>29</v>
      </c>
      <c r="BB5" s="229"/>
      <c r="BC5" s="175"/>
      <c r="BD5" s="175"/>
    </row>
    <row r="6" spans="2:56" ht="16.5" thickBot="1" x14ac:dyDescent="0.3">
      <c r="B6" s="210">
        <v>9133132168</v>
      </c>
      <c r="C6" s="230"/>
      <c r="D6" s="230"/>
      <c r="E6" s="230"/>
      <c r="F6" s="230"/>
      <c r="G6" s="211"/>
      <c r="H6" s="231">
        <f>100%</f>
        <v>1</v>
      </c>
      <c r="I6" s="232"/>
      <c r="K6" s="210">
        <v>9133132168</v>
      </c>
      <c r="L6" s="230"/>
      <c r="M6" s="230"/>
      <c r="N6" s="230"/>
      <c r="O6" s="230"/>
      <c r="P6" s="211"/>
      <c r="Q6" s="231">
        <f>100%</f>
        <v>1</v>
      </c>
      <c r="R6" s="232"/>
      <c r="T6" s="210">
        <v>401205324</v>
      </c>
      <c r="U6" s="230"/>
      <c r="V6" s="230"/>
      <c r="W6" s="230"/>
      <c r="X6" s="230"/>
      <c r="Y6" s="211"/>
      <c r="Z6" s="231">
        <f>100%</f>
        <v>1</v>
      </c>
      <c r="AA6" s="232"/>
      <c r="AC6" s="233">
        <v>1138753536</v>
      </c>
      <c r="AD6" s="234"/>
      <c r="AE6" s="234"/>
      <c r="AF6" s="234"/>
      <c r="AG6" s="234"/>
      <c r="AH6" s="235"/>
      <c r="AI6" s="236">
        <f>100%</f>
        <v>1</v>
      </c>
      <c r="AJ6" s="237"/>
      <c r="AL6" s="210">
        <v>17058578850</v>
      </c>
      <c r="AM6" s="230"/>
      <c r="AN6" s="230"/>
      <c r="AO6" s="230"/>
      <c r="AP6" s="230"/>
      <c r="AQ6" s="211"/>
      <c r="AR6" s="231">
        <f>100%</f>
        <v>1</v>
      </c>
      <c r="AS6" s="232"/>
      <c r="AU6" s="210">
        <v>17058578850</v>
      </c>
      <c r="AV6" s="230"/>
      <c r="AW6" s="230"/>
      <c r="AX6" s="230"/>
      <c r="AY6" s="230"/>
      <c r="AZ6" s="211"/>
      <c r="BA6" s="231">
        <f>100%</f>
        <v>1</v>
      </c>
      <c r="BB6" s="232"/>
      <c r="BC6" s="176"/>
      <c r="BD6" s="176"/>
    </row>
    <row r="7" spans="2:56" ht="15.75" thickBot="1" x14ac:dyDescent="0.3">
      <c r="B7" s="30"/>
      <c r="C7" s="30"/>
      <c r="D7" s="30"/>
      <c r="E7" s="30"/>
      <c r="F7" s="30"/>
      <c r="G7" s="30"/>
      <c r="H7" s="30"/>
      <c r="I7" s="30"/>
      <c r="K7" s="30"/>
      <c r="L7" s="30"/>
      <c r="M7" s="30"/>
      <c r="N7" s="30"/>
      <c r="O7" s="30"/>
      <c r="P7" s="30"/>
      <c r="Q7" s="30"/>
      <c r="R7" s="30"/>
      <c r="T7" s="30"/>
      <c r="U7" s="30"/>
      <c r="V7" s="30"/>
      <c r="W7" s="30"/>
      <c r="X7" s="30"/>
      <c r="Y7" s="30"/>
      <c r="Z7" s="30"/>
      <c r="AA7" s="30"/>
      <c r="AC7" s="30"/>
      <c r="AD7" s="30"/>
      <c r="AE7" s="30"/>
      <c r="AF7" s="30"/>
      <c r="AG7" s="30"/>
      <c r="AH7" s="30"/>
      <c r="AI7" s="30"/>
      <c r="AJ7" s="30"/>
      <c r="AL7" s="30"/>
      <c r="AM7" s="30"/>
      <c r="AN7" s="30"/>
      <c r="AO7" s="30"/>
      <c r="AP7" s="30"/>
      <c r="AQ7" s="30"/>
      <c r="AR7" s="30"/>
      <c r="AS7" s="30"/>
      <c r="AU7" s="30"/>
      <c r="AV7" s="30"/>
      <c r="AW7" s="30"/>
      <c r="AX7" s="30"/>
      <c r="AY7" s="30"/>
      <c r="AZ7" s="30"/>
      <c r="BA7" s="30"/>
      <c r="BB7" s="30"/>
      <c r="BC7" s="159"/>
      <c r="BD7" s="159"/>
    </row>
    <row r="8" spans="2:56" ht="16.5" thickBot="1" x14ac:dyDescent="0.3">
      <c r="B8" s="227" t="s">
        <v>70</v>
      </c>
      <c r="C8" s="228"/>
      <c r="D8" s="228"/>
      <c r="E8" s="228"/>
      <c r="F8" s="228"/>
      <c r="G8" s="229"/>
      <c r="H8" s="227" t="s">
        <v>29</v>
      </c>
      <c r="I8" s="229"/>
      <c r="K8" s="227" t="s">
        <v>70</v>
      </c>
      <c r="L8" s="228"/>
      <c r="M8" s="228"/>
      <c r="N8" s="228"/>
      <c r="O8" s="228"/>
      <c r="P8" s="229"/>
      <c r="Q8" s="227" t="s">
        <v>29</v>
      </c>
      <c r="R8" s="229"/>
      <c r="T8" s="227" t="s">
        <v>70</v>
      </c>
      <c r="U8" s="228"/>
      <c r="V8" s="228"/>
      <c r="W8" s="228"/>
      <c r="X8" s="228"/>
      <c r="Y8" s="229"/>
      <c r="Z8" s="227" t="s">
        <v>29</v>
      </c>
      <c r="AA8" s="229"/>
      <c r="AC8" s="227" t="s">
        <v>70</v>
      </c>
      <c r="AD8" s="228"/>
      <c r="AE8" s="228"/>
      <c r="AF8" s="228"/>
      <c r="AG8" s="228"/>
      <c r="AH8" s="229"/>
      <c r="AI8" s="227" t="s">
        <v>29</v>
      </c>
      <c r="AJ8" s="229"/>
      <c r="AL8" s="227" t="s">
        <v>70</v>
      </c>
      <c r="AM8" s="228"/>
      <c r="AN8" s="228"/>
      <c r="AO8" s="228"/>
      <c r="AP8" s="228"/>
      <c r="AQ8" s="229"/>
      <c r="AR8" s="227" t="s">
        <v>29</v>
      </c>
      <c r="AS8" s="229"/>
      <c r="AU8" s="227" t="s">
        <v>70</v>
      </c>
      <c r="AV8" s="228"/>
      <c r="AW8" s="228"/>
      <c r="AX8" s="228"/>
      <c r="AY8" s="228"/>
      <c r="AZ8" s="229"/>
      <c r="BA8" s="227" t="s">
        <v>29</v>
      </c>
      <c r="BB8" s="229"/>
      <c r="BC8" s="175"/>
      <c r="BD8" s="175"/>
    </row>
    <row r="9" spans="2:56" ht="16.5" thickBot="1" x14ac:dyDescent="0.3">
      <c r="B9" s="210">
        <v>476011696</v>
      </c>
      <c r="C9" s="230"/>
      <c r="D9" s="230"/>
      <c r="E9" s="230"/>
      <c r="F9" s="230"/>
      <c r="G9" s="211"/>
      <c r="H9" s="231">
        <f>$B9/$B6</f>
        <v>5.2119216851784424E-2</v>
      </c>
      <c r="I9" s="232"/>
      <c r="K9" s="210">
        <v>254813284</v>
      </c>
      <c r="L9" s="230"/>
      <c r="M9" s="230"/>
      <c r="N9" s="230"/>
      <c r="O9" s="230"/>
      <c r="P9" s="211"/>
      <c r="Q9" s="231">
        <f>$K9/$K6</f>
        <v>2.7899879177572414E-2</v>
      </c>
      <c r="R9" s="232"/>
      <c r="T9" s="210">
        <v>29869592</v>
      </c>
      <c r="U9" s="230"/>
      <c r="V9" s="230"/>
      <c r="W9" s="230"/>
      <c r="X9" s="230"/>
      <c r="Y9" s="211"/>
      <c r="Z9" s="231">
        <f>$T9/$T6</f>
        <v>7.4449640154825067E-2</v>
      </c>
      <c r="AA9" s="232"/>
      <c r="AC9" s="210">
        <v>123062352</v>
      </c>
      <c r="AD9" s="230"/>
      <c r="AE9" s="230"/>
      <c r="AF9" s="230"/>
      <c r="AG9" s="230"/>
      <c r="AH9" s="211"/>
      <c r="AI9" s="231">
        <f>$AC9/$AC6</f>
        <v>0.10806759154599016</v>
      </c>
      <c r="AJ9" s="232"/>
      <c r="AL9" s="210">
        <v>596279684</v>
      </c>
      <c r="AM9" s="230"/>
      <c r="AN9" s="230"/>
      <c r="AO9" s="230"/>
      <c r="AP9" s="230"/>
      <c r="AQ9" s="211"/>
      <c r="AR9" s="231">
        <f>$AL9/$AL6</f>
        <v>3.4954827670184263E-2</v>
      </c>
      <c r="AS9" s="232"/>
      <c r="AU9" s="210">
        <v>188739948</v>
      </c>
      <c r="AV9" s="230"/>
      <c r="AW9" s="230"/>
      <c r="AX9" s="230"/>
      <c r="AY9" s="230"/>
      <c r="AZ9" s="211"/>
      <c r="BA9" s="231">
        <f>$AU9/$AU6</f>
        <v>1.1064224614467225E-2</v>
      </c>
      <c r="BB9" s="232"/>
      <c r="BC9" s="176"/>
      <c r="BD9" s="176"/>
    </row>
    <row r="10" spans="2:56" ht="15.75" thickBot="1" x14ac:dyDescent="0.3"/>
    <row r="11" spans="2:56" ht="16.5" thickBot="1" x14ac:dyDescent="0.3">
      <c r="T11" s="227" t="s">
        <v>69</v>
      </c>
      <c r="U11" s="228"/>
      <c r="V11" s="228"/>
      <c r="W11" s="228"/>
      <c r="X11" s="228"/>
      <c r="Y11" s="229"/>
      <c r="Z11" s="227" t="s">
        <v>29</v>
      </c>
      <c r="AA11" s="229"/>
      <c r="AC11" s="227" t="s">
        <v>69</v>
      </c>
      <c r="AD11" s="228"/>
      <c r="AE11" s="228"/>
      <c r="AF11" s="228"/>
      <c r="AG11" s="228"/>
      <c r="AH11" s="229"/>
      <c r="AI11" s="227" t="s">
        <v>29</v>
      </c>
      <c r="AJ11" s="229"/>
    </row>
    <row r="12" spans="2:56" ht="16.5" thickBot="1" x14ac:dyDescent="0.3">
      <c r="T12" s="210">
        <v>401205324</v>
      </c>
      <c r="U12" s="230"/>
      <c r="V12" s="230"/>
      <c r="W12" s="230"/>
      <c r="X12" s="230"/>
      <c r="Y12" s="211"/>
      <c r="Z12" s="231">
        <f>100%</f>
        <v>1</v>
      </c>
      <c r="AA12" s="232"/>
      <c r="AC12" s="233">
        <v>1138753536</v>
      </c>
      <c r="AD12" s="234"/>
      <c r="AE12" s="234"/>
      <c r="AF12" s="234"/>
      <c r="AG12" s="234"/>
      <c r="AH12" s="235"/>
      <c r="AI12" s="236">
        <f>100%</f>
        <v>1</v>
      </c>
      <c r="AJ12" s="237"/>
    </row>
    <row r="13" spans="2:56" ht="15.75" thickBot="1" x14ac:dyDescent="0.3">
      <c r="T13" s="30"/>
      <c r="U13" s="30"/>
      <c r="V13" s="30"/>
      <c r="W13" s="30"/>
      <c r="X13" s="30"/>
      <c r="Y13" s="30"/>
      <c r="Z13" s="30"/>
      <c r="AA13" s="30"/>
      <c r="AC13" s="30"/>
      <c r="AD13" s="30"/>
      <c r="AE13" s="30"/>
      <c r="AF13" s="30"/>
      <c r="AG13" s="30"/>
      <c r="AH13" s="30"/>
      <c r="AI13" s="30"/>
      <c r="AJ13" s="30"/>
    </row>
    <row r="14" spans="2:56" ht="16.5" thickBot="1" x14ac:dyDescent="0.3">
      <c r="T14" s="227" t="s">
        <v>70</v>
      </c>
      <c r="U14" s="228"/>
      <c r="V14" s="228"/>
      <c r="W14" s="228"/>
      <c r="X14" s="228"/>
      <c r="Y14" s="229"/>
      <c r="Z14" s="227" t="s">
        <v>29</v>
      </c>
      <c r="AA14" s="229"/>
      <c r="AC14" s="227" t="s">
        <v>70</v>
      </c>
      <c r="AD14" s="228"/>
      <c r="AE14" s="228"/>
      <c r="AF14" s="228"/>
      <c r="AG14" s="228"/>
      <c r="AH14" s="229"/>
      <c r="AI14" s="227" t="s">
        <v>29</v>
      </c>
      <c r="AJ14" s="229"/>
    </row>
    <row r="15" spans="2:56" ht="16.5" thickBot="1" x14ac:dyDescent="0.3">
      <c r="T15" s="210">
        <v>16173576</v>
      </c>
      <c r="U15" s="230"/>
      <c r="V15" s="230"/>
      <c r="W15" s="230"/>
      <c r="X15" s="230"/>
      <c r="Y15" s="211"/>
      <c r="Z15" s="231">
        <f>$T15/$T12</f>
        <v>4.0312466042948122E-2</v>
      </c>
      <c r="AA15" s="232"/>
      <c r="AC15" s="210">
        <v>89261672</v>
      </c>
      <c r="AD15" s="230"/>
      <c r="AE15" s="230"/>
      <c r="AF15" s="230"/>
      <c r="AG15" s="230"/>
      <c r="AH15" s="211"/>
      <c r="AI15" s="231">
        <f>$AC15/$AC12</f>
        <v>7.8385418071711704E-2</v>
      </c>
      <c r="AJ15" s="232"/>
    </row>
    <row r="20" spans="7:14" x14ac:dyDescent="0.25">
      <c r="G20" s="191">
        <v>5.21</v>
      </c>
      <c r="K20">
        <f>G21/G20</f>
        <v>0.53550863723608444</v>
      </c>
    </row>
    <row r="21" spans="7:14" x14ac:dyDescent="0.25">
      <c r="G21" s="191">
        <v>2.79</v>
      </c>
    </row>
    <row r="23" spans="7:14" x14ac:dyDescent="0.25">
      <c r="G23" s="191">
        <v>7.44</v>
      </c>
      <c r="K23">
        <f>G24/G23</f>
        <v>0.54166666666666663</v>
      </c>
      <c r="N23">
        <f>SUM(K20:K26)/3</f>
        <v>0.46477272034853606</v>
      </c>
    </row>
    <row r="24" spans="7:14" x14ac:dyDescent="0.25">
      <c r="G24" s="191">
        <v>4.03</v>
      </c>
    </row>
    <row r="26" spans="7:14" x14ac:dyDescent="0.25">
      <c r="G26" s="191">
        <v>3.5</v>
      </c>
      <c r="K26">
        <f>G27/G26</f>
        <v>0.31714285714285717</v>
      </c>
    </row>
    <row r="27" spans="7:14" x14ac:dyDescent="0.25">
      <c r="G27" s="191">
        <v>1.1100000000000001</v>
      </c>
    </row>
    <row r="28" spans="7:14" x14ac:dyDescent="0.25">
      <c r="N28">
        <f>G30/G29</f>
        <v>0.72525439407955594</v>
      </c>
    </row>
    <row r="29" spans="7:14" x14ac:dyDescent="0.25">
      <c r="G29" s="191">
        <v>10.81</v>
      </c>
    </row>
    <row r="30" spans="7:14" x14ac:dyDescent="0.25">
      <c r="G30" s="192">
        <v>7.84</v>
      </c>
    </row>
  </sheetData>
  <mergeCells count="73">
    <mergeCell ref="B2:R2"/>
    <mergeCell ref="B3:I3"/>
    <mergeCell ref="K3:R3"/>
    <mergeCell ref="B8:G8"/>
    <mergeCell ref="H8:I8"/>
    <mergeCell ref="B5:G5"/>
    <mergeCell ref="H5:I5"/>
    <mergeCell ref="K5:P5"/>
    <mergeCell ref="Q5:R5"/>
    <mergeCell ref="K9:P9"/>
    <mergeCell ref="Q9:R9"/>
    <mergeCell ref="B6:G6"/>
    <mergeCell ref="H6:I6"/>
    <mergeCell ref="B9:G9"/>
    <mergeCell ref="H9:I9"/>
    <mergeCell ref="K6:P6"/>
    <mergeCell ref="Q6:R6"/>
    <mergeCell ref="K8:P8"/>
    <mergeCell ref="Q8:R8"/>
    <mergeCell ref="T9:Y9"/>
    <mergeCell ref="Z9:AA9"/>
    <mergeCell ref="AC5:AH5"/>
    <mergeCell ref="AI5:AJ5"/>
    <mergeCell ref="AC6:AH6"/>
    <mergeCell ref="AI6:AJ6"/>
    <mergeCell ref="AC8:AH8"/>
    <mergeCell ref="AI8:AJ8"/>
    <mergeCell ref="AC9:AH9"/>
    <mergeCell ref="AI9:AJ9"/>
    <mergeCell ref="T5:Y5"/>
    <mergeCell ref="Z5:AA5"/>
    <mergeCell ref="T6:Y6"/>
    <mergeCell ref="Z6:AA6"/>
    <mergeCell ref="T8:Y8"/>
    <mergeCell ref="Z8:AA8"/>
    <mergeCell ref="T15:Y15"/>
    <mergeCell ref="Z15:AA15"/>
    <mergeCell ref="AC11:AH11"/>
    <mergeCell ref="AI11:AJ11"/>
    <mergeCell ref="AC12:AH12"/>
    <mergeCell ref="AI12:AJ12"/>
    <mergeCell ref="AC14:AH14"/>
    <mergeCell ref="AI14:AJ14"/>
    <mergeCell ref="AC15:AH15"/>
    <mergeCell ref="AI15:AJ15"/>
    <mergeCell ref="T11:Y11"/>
    <mergeCell ref="Z11:AA11"/>
    <mergeCell ref="T12:Y12"/>
    <mergeCell ref="Z12:AA12"/>
    <mergeCell ref="T14:Y14"/>
    <mergeCell ref="Z14:AA14"/>
    <mergeCell ref="AL9:AQ9"/>
    <mergeCell ref="AR9:AS9"/>
    <mergeCell ref="AL5:AQ5"/>
    <mergeCell ref="AR5:AS5"/>
    <mergeCell ref="AL6:AQ6"/>
    <mergeCell ref="AR6:AS6"/>
    <mergeCell ref="AL8:AQ8"/>
    <mergeCell ref="AR8:AS8"/>
    <mergeCell ref="T2:AJ2"/>
    <mergeCell ref="T3:AA3"/>
    <mergeCell ref="AC3:AJ3"/>
    <mergeCell ref="AL2:BB2"/>
    <mergeCell ref="AL3:AS3"/>
    <mergeCell ref="AU3:BB3"/>
    <mergeCell ref="AU9:AZ9"/>
    <mergeCell ref="BA9:BB9"/>
    <mergeCell ref="AU5:AZ5"/>
    <mergeCell ref="BA5:BB5"/>
    <mergeCell ref="AU6:AZ6"/>
    <mergeCell ref="BA6:BB6"/>
    <mergeCell ref="AU8:AZ8"/>
    <mergeCell ref="BA8:B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F38" sqref="F38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sqref="A1:R22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M14" sqref="M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95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95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95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95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95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95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95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95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95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95"/>
    </row>
    <row r="13" spans="3:13" ht="37.5" customHeight="1" x14ac:dyDescent="0.25">
      <c r="C13" s="194" t="s">
        <v>0</v>
      </c>
      <c r="D13" s="194"/>
      <c r="E13" s="194"/>
      <c r="F13" s="194"/>
      <c r="G13" s="194"/>
      <c r="H13" s="194"/>
      <c r="I13" s="194"/>
      <c r="J13" s="194"/>
      <c r="K13" s="194"/>
      <c r="L13" s="194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W24" sqref="W24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T18" sqref="T18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M13"/>
  <sheetViews>
    <sheetView showGridLines="0" zoomScaleNormal="100" workbookViewId="0">
      <selection activeCell="T13" sqref="T13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95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95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95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95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95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95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95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95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95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95"/>
    </row>
    <row r="13" spans="3:13" ht="37.5" customHeight="1" x14ac:dyDescent="0.25">
      <c r="C13" s="194" t="s">
        <v>2</v>
      </c>
      <c r="D13" s="194"/>
      <c r="E13" s="194"/>
      <c r="F13" s="194"/>
      <c r="G13" s="194"/>
      <c r="H13" s="194"/>
      <c r="I13" s="194"/>
      <c r="J13" s="194"/>
      <c r="K13" s="194"/>
      <c r="L13" s="194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Q16" sqref="Q16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96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6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6"/>
    </row>
    <row r="13" spans="3:13" ht="37.5" customHeight="1" x14ac:dyDescent="0.25">
      <c r="C13" s="197" t="s">
        <v>2</v>
      </c>
      <c r="D13" s="197"/>
      <c r="E13" s="197"/>
      <c r="F13" s="197"/>
      <c r="G13" s="197"/>
      <c r="H13" s="197"/>
      <c r="I13" s="197"/>
      <c r="J13" s="197"/>
      <c r="K13" s="197"/>
      <c r="L13" s="197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Algorithm Overview</vt:lpstr>
      <vt:lpstr>Ray Hashing</vt:lpstr>
      <vt:lpstr>Ray Trimming</vt:lpstr>
      <vt:lpstr>Ray Reflection</vt:lpstr>
      <vt:lpstr>Sorting Overview</vt:lpstr>
      <vt:lpstr>Ray Compression</vt:lpstr>
      <vt:lpstr>Ray Decompression</vt:lpstr>
      <vt:lpstr>Bounding Cones 2D</vt:lpstr>
      <vt:lpstr>Cone-Ray Union</vt:lpstr>
      <vt:lpstr>Barycentric Coordinates</vt:lpstr>
      <vt:lpstr>Memory Table</vt:lpstr>
      <vt:lpstr>Bounding Sphere Indexing</vt:lpstr>
      <vt:lpstr>Bounding Sphere Indexing Table</vt:lpstr>
      <vt:lpstr>Test Table</vt:lpstr>
      <vt:lpstr>Office Scene Results</vt:lpstr>
      <vt:lpstr>Cornell Scene Results</vt:lpstr>
      <vt:lpstr>Sponza Scene Results</vt:lpstr>
      <vt:lpstr>Graph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2015-10-03T16:42:36Z</dcterms:modified>
</cp:coreProperties>
</file>