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limaestgfipp/Library/CloudStorage/OneDrive-IPP/2021 OnedriveIPP/Aulas 2021-2022/GPI + GPSI (LEI + LSIG)/Bib comum/_Templates e Exemplo de Documentos do Projeto/"/>
    </mc:Choice>
  </mc:AlternateContent>
  <xr:revisionPtr revIDLastSave="0" documentId="8_{0E4E5846-080F-6E49-94EB-2DBB9F07E1C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ustos Benefícios" sheetId="1" r:id="rId1"/>
    <sheet name="Paybac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0" i="1" l="1"/>
  <c r="C54" i="1" l="1"/>
  <c r="H49" i="1"/>
  <c r="H50" i="1" s="1"/>
  <c r="G49" i="1"/>
  <c r="G50" i="1" s="1"/>
  <c r="F49" i="1"/>
  <c r="F50" i="1" s="1"/>
  <c r="E49" i="1"/>
  <c r="E50" i="1" s="1"/>
  <c r="D49" i="1"/>
  <c r="D50" i="1" s="1"/>
  <c r="C49" i="1"/>
  <c r="D40" i="1"/>
  <c r="E40" i="1"/>
  <c r="F40" i="1"/>
  <c r="G40" i="1"/>
  <c r="H40" i="1"/>
  <c r="C40" i="1"/>
  <c r="D4" i="2"/>
  <c r="E48" i="1"/>
  <c r="F48" i="1"/>
  <c r="G48" i="1"/>
  <c r="H48" i="1"/>
  <c r="D48" i="1"/>
  <c r="E37" i="1"/>
  <c r="F37" i="1"/>
  <c r="G37" i="1"/>
  <c r="G38" i="1" s="1"/>
  <c r="H37" i="1"/>
  <c r="H38" i="1" s="1"/>
  <c r="H41" i="1" s="1"/>
  <c r="D37" i="1"/>
  <c r="D38" i="1" s="1"/>
  <c r="E32" i="1"/>
  <c r="F32" i="1"/>
  <c r="F38" i="1" s="1"/>
  <c r="G32" i="1"/>
  <c r="H32" i="1"/>
  <c r="D32" i="1"/>
  <c r="G52" i="1" l="1"/>
  <c r="C8" i="2" s="1"/>
  <c r="C55" i="1"/>
  <c r="F52" i="1"/>
  <c r="C7" i="2" s="1"/>
  <c r="H52" i="1"/>
  <c r="C9" i="2" s="1"/>
  <c r="E38" i="1"/>
  <c r="E41" i="1" s="1"/>
  <c r="E52" i="1" s="1"/>
  <c r="C6" i="2" s="1"/>
  <c r="G41" i="1"/>
  <c r="F41" i="1"/>
  <c r="D41" i="1"/>
  <c r="D52" i="1" s="1"/>
  <c r="C5" i="2" s="1"/>
  <c r="D5" i="2" s="1"/>
  <c r="D6" i="2" s="1"/>
  <c r="D7" i="2" s="1"/>
  <c r="D8" i="2" s="1"/>
  <c r="D9" i="2" s="1"/>
  <c r="C32" i="1"/>
  <c r="C38" i="1" s="1"/>
  <c r="C52" i="1" l="1"/>
  <c r="C41" i="1"/>
  <c r="C42" i="1" s="1"/>
  <c r="C56" i="1" s="1"/>
  <c r="C39" i="1"/>
  <c r="B11" i="2" l="1"/>
  <c r="B12" i="1"/>
</calcChain>
</file>

<file path=xl/sharedStrings.xml><?xml version="1.0" encoding="utf-8"?>
<sst xmlns="http://schemas.openxmlformats.org/spreadsheetml/2006/main" count="65" uniqueCount="62">
  <si>
    <t>Custos e benefícios do novo Sistema de Gestão de Cadeia de Abastecimento*</t>
  </si>
  <si>
    <t>Taxa de atualização</t>
  </si>
  <si>
    <t xml:space="preserve">(Adaptado de Laudon, K. C., &amp; Laudon, J. P. (2017). Essentials of management information systems (Twelveth edition). Pearson.)
</t>
  </si>
  <si>
    <t>Ano</t>
  </si>
  <si>
    <t>Custos</t>
  </si>
  <si>
    <t>Hardware</t>
  </si>
  <si>
    <t>Servidores</t>
  </si>
  <si>
    <t>7@80000</t>
  </si>
  <si>
    <t>Servidores de Backup</t>
  </si>
  <si>
    <t>4@80000</t>
  </si>
  <si>
    <t>PCs no cais de carga</t>
  </si>
  <si>
    <t>100@1250</t>
  </si>
  <si>
    <t>Aparelhos de radio frequência</t>
  </si>
  <si>
    <t>Armazém</t>
  </si>
  <si>
    <t>Infraestrutura de rede</t>
  </si>
  <si>
    <t>Routers &amp; Pontos de Acesso (APs)</t>
  </si>
  <si>
    <t>300@4100</t>
  </si>
  <si>
    <t>Firewalls</t>
  </si>
  <si>
    <t>2@6300</t>
  </si>
  <si>
    <t>Rede WiFi</t>
  </si>
  <si>
    <t>Rede de backup</t>
  </si>
  <si>
    <t>Ligações banda larga dedicada</t>
  </si>
  <si>
    <t>Software</t>
  </si>
  <si>
    <t>Base de Dados</t>
  </si>
  <si>
    <t>Servidores Web (Apache)</t>
  </si>
  <si>
    <t>Módulos de planeamento e logística SCM</t>
  </si>
  <si>
    <t>Mão-de-obra</t>
  </si>
  <si>
    <t>Pessoal administrativo</t>
  </si>
  <si>
    <t>Pessoal Sistemas de Informação</t>
  </si>
  <si>
    <t>Consultores externos</t>
  </si>
  <si>
    <t>Formação (utilizadores finais)</t>
  </si>
  <si>
    <t>Subtotal</t>
  </si>
  <si>
    <t>Manutenção e Suporte</t>
  </si>
  <si>
    <t>Manutenção de hardware e atualizações</t>
  </si>
  <si>
    <t>Manutenção de software e atualizações</t>
  </si>
  <si>
    <t>Total por ano</t>
  </si>
  <si>
    <t>Custos Totais</t>
  </si>
  <si>
    <t>Fator de atualização</t>
  </si>
  <si>
    <t>Custos Atualizados</t>
  </si>
  <si>
    <t>Custos Totais Atualizados</t>
  </si>
  <si>
    <t>Benefícios</t>
  </si>
  <si>
    <t>Redução de custos de mão-de-obra</t>
  </si>
  <si>
    <t>Redução de custos de stocks</t>
  </si>
  <si>
    <t>Redução de custos de transportes</t>
  </si>
  <si>
    <t>Redução de custos de telecomunicações</t>
  </si>
  <si>
    <t>Benefícios Atualizados</t>
  </si>
  <si>
    <t>Fluxo de Caixa (Cash Flow) líquido</t>
  </si>
  <si>
    <t>Benefícios Totais</t>
  </si>
  <si>
    <t>Benefícios Totais Atualizados</t>
  </si>
  <si>
    <t>Valor Atualizado Líquido</t>
  </si>
  <si>
    <t>* Cálculos não têm em conta a depreciação do equipamento e consideram preços constantes</t>
  </si>
  <si>
    <t>ROI</t>
  </si>
  <si>
    <t>Perído de payback = 2,5 anos</t>
  </si>
  <si>
    <t>Investimento inicial</t>
  </si>
  <si>
    <t>Cash flow acumulado</t>
  </si>
  <si>
    <t>Ano 0</t>
  </si>
  <si>
    <t>Ano 1</t>
  </si>
  <si>
    <t>Ano 2</t>
  </si>
  <si>
    <t>Ano 3</t>
  </si>
  <si>
    <t>Ano 4</t>
  </si>
  <si>
    <t>Ano 5</t>
  </si>
  <si>
    <t>Return on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</si>
</sst>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_-* #,##0.00_-;\-* #,##0.00_-;_-* &quot;-&quot;??_-;_-@_-"/>
    <numFmt numFmtId="165" formatCode="_-* #,##0_-;\-* #,##0_-;_-* &quot;-&quot;??_-;_-@_-"/>
    <numFmt numFmtId="166" formatCode="_-* #,##0.0000_-;\-* #,##0.0000_-;_-* &quot;-&quot;??_-;_-@_-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165" fontId="0" fillId="0" borderId="1" xfId="1" applyNumberFormat="1" applyFont="1" applyBorder="1"/>
    <xf numFmtId="0" fontId="1" fillId="0" borderId="1" xfId="0" applyFont="1" applyBorder="1" applyAlignment="1">
      <alignment horizontal="right"/>
    </xf>
    <xf numFmtId="164" fontId="0" fillId="0" borderId="1" xfId="1" applyFont="1" applyBorder="1"/>
    <xf numFmtId="165" fontId="0" fillId="0" borderId="1" xfId="0" applyNumberFormat="1" applyBorder="1"/>
    <xf numFmtId="0" fontId="5" fillId="0" borderId="0" xfId="0" applyFont="1"/>
    <xf numFmtId="8" fontId="0" fillId="0" borderId="0" xfId="0" applyNumberFormat="1"/>
    <xf numFmtId="0" fontId="0" fillId="3" borderId="0" xfId="0" applyFill="1"/>
    <xf numFmtId="9" fontId="0" fillId="0" borderId="0" xfId="2" applyFont="1"/>
    <xf numFmtId="166" fontId="0" fillId="0" borderId="1" xfId="1" applyNumberFormat="1" applyFont="1" applyBorder="1"/>
    <xf numFmtId="165" fontId="0" fillId="3" borderId="1" xfId="0" applyNumberFormat="1" applyFill="1" applyBorder="1"/>
  </cellXfs>
  <cellStyles count="3">
    <cellStyle name="Normal" xfId="0" builtinId="0"/>
    <cellStyle name="Pe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abSelected="1" zoomScale="120" zoomScaleNormal="120" workbookViewId="0">
      <pane ySplit="6" topLeftCell="A7" activePane="bottomLeft" state="frozen"/>
      <selection pane="bottomLeft" activeCell="D58" sqref="D58"/>
    </sheetView>
  </sheetViews>
  <sheetFormatPr defaultColWidth="11" defaultRowHeight="15.95"/>
  <cols>
    <col min="1" max="1" width="29.375" customWidth="1"/>
    <col min="2" max="2" width="14.625" customWidth="1"/>
    <col min="3" max="3" width="14.5" bestFit="1" customWidth="1"/>
    <col min="9" max="9" width="13.625" bestFit="1" customWidth="1"/>
  </cols>
  <sheetData>
    <row r="1" spans="1:8" ht="18.95">
      <c r="A1" s="1" t="s">
        <v>0</v>
      </c>
    </row>
    <row r="2" spans="1:8" ht="18.95">
      <c r="A2" s="1" t="s">
        <v>1</v>
      </c>
      <c r="B2" s="18">
        <v>0.05</v>
      </c>
    </row>
    <row r="3" spans="1:8">
      <c r="A3" s="15" t="s">
        <v>2</v>
      </c>
    </row>
    <row r="5" spans="1:8">
      <c r="A5" s="3" t="s">
        <v>3</v>
      </c>
      <c r="B5" s="4"/>
      <c r="C5" s="7">
        <v>0</v>
      </c>
      <c r="D5" s="7">
        <v>1</v>
      </c>
      <c r="E5" s="7">
        <v>2</v>
      </c>
      <c r="F5" s="7">
        <v>3</v>
      </c>
      <c r="G5" s="7">
        <v>4</v>
      </c>
      <c r="H5" s="7">
        <v>5</v>
      </c>
    </row>
    <row r="6" spans="1:8">
      <c r="A6" s="5"/>
      <c r="B6" s="6"/>
      <c r="C6" s="7">
        <v>2020</v>
      </c>
      <c r="D6" s="7">
        <v>2021</v>
      </c>
      <c r="E6" s="7">
        <v>2022</v>
      </c>
      <c r="F6" s="7">
        <v>2023</v>
      </c>
      <c r="G6" s="7">
        <v>2024</v>
      </c>
      <c r="H6" s="7">
        <v>2025</v>
      </c>
    </row>
    <row r="7" spans="1:8">
      <c r="A7" s="8" t="s">
        <v>4</v>
      </c>
      <c r="B7" s="9"/>
      <c r="C7" s="9"/>
      <c r="D7" s="9"/>
      <c r="E7" s="9"/>
      <c r="F7" s="9"/>
      <c r="G7" s="9"/>
      <c r="H7" s="9"/>
    </row>
    <row r="8" spans="1:8">
      <c r="A8" s="10" t="s">
        <v>5</v>
      </c>
      <c r="B8" s="9"/>
      <c r="C8" s="9"/>
      <c r="D8" s="9"/>
      <c r="E8" s="9"/>
      <c r="F8" s="9"/>
      <c r="G8" s="9"/>
      <c r="H8" s="9"/>
    </row>
    <row r="9" spans="1:8">
      <c r="A9" s="9" t="s">
        <v>6</v>
      </c>
      <c r="B9" s="9" t="s">
        <v>7</v>
      </c>
      <c r="C9" s="11">
        <v>560000</v>
      </c>
      <c r="D9" s="11"/>
      <c r="E9" s="11"/>
      <c r="F9" s="11"/>
      <c r="G9" s="11"/>
      <c r="H9" s="11"/>
    </row>
    <row r="10" spans="1:8">
      <c r="A10" s="9" t="s">
        <v>8</v>
      </c>
      <c r="B10" s="9" t="s">
        <v>9</v>
      </c>
      <c r="C10" s="11">
        <v>320000</v>
      </c>
      <c r="D10" s="11"/>
      <c r="E10" s="11"/>
      <c r="F10" s="11"/>
      <c r="G10" s="11"/>
      <c r="H10" s="11"/>
    </row>
    <row r="11" spans="1:8">
      <c r="A11" s="9" t="s">
        <v>10</v>
      </c>
      <c r="B11" s="9" t="s">
        <v>11</v>
      </c>
      <c r="C11" s="11">
        <v>125000</v>
      </c>
      <c r="D11" s="11"/>
      <c r="E11" s="11"/>
      <c r="F11" s="11"/>
      <c r="G11" s="11"/>
      <c r="H11" s="11"/>
    </row>
    <row r="12" spans="1:8">
      <c r="A12" s="9" t="s">
        <v>12</v>
      </c>
      <c r="B12" s="14">
        <f>('Custos Benefícios'!C55-'Custos Benefícios'!C39)</f>
        <v>9145869.7636640221</v>
      </c>
      <c r="C12" s="11">
        <v>1175000</v>
      </c>
      <c r="D12" s="11"/>
      <c r="E12" s="11"/>
      <c r="F12" s="11"/>
      <c r="G12" s="11"/>
      <c r="H12" s="11"/>
    </row>
    <row r="13" spans="1:8">
      <c r="A13" s="9" t="s">
        <v>13</v>
      </c>
      <c r="B13" s="9"/>
      <c r="C13" s="11">
        <v>800000</v>
      </c>
      <c r="D13" s="11"/>
      <c r="E13" s="11"/>
      <c r="F13" s="11"/>
      <c r="G13" s="11"/>
      <c r="H13" s="11"/>
    </row>
    <row r="14" spans="1:8">
      <c r="A14" s="9"/>
      <c r="B14" s="9"/>
      <c r="C14" s="11"/>
      <c r="D14" s="11"/>
      <c r="E14" s="11"/>
      <c r="F14" s="11"/>
      <c r="G14" s="11"/>
      <c r="H14" s="11"/>
    </row>
    <row r="15" spans="1:8">
      <c r="A15" s="10" t="s">
        <v>14</v>
      </c>
      <c r="B15" s="9"/>
      <c r="C15" s="11"/>
      <c r="D15" s="11"/>
      <c r="E15" s="11"/>
      <c r="F15" s="11"/>
      <c r="G15" s="11"/>
      <c r="H15" s="11"/>
    </row>
    <row r="16" spans="1:8">
      <c r="A16" s="9" t="s">
        <v>15</v>
      </c>
      <c r="B16" s="9" t="s">
        <v>16</v>
      </c>
      <c r="C16" s="11">
        <v>1230000</v>
      </c>
      <c r="D16" s="11"/>
      <c r="E16" s="11"/>
      <c r="F16" s="11"/>
      <c r="G16" s="11"/>
      <c r="H16" s="11"/>
    </row>
    <row r="17" spans="1:8">
      <c r="A17" s="9" t="s">
        <v>17</v>
      </c>
      <c r="B17" s="9" t="s">
        <v>18</v>
      </c>
      <c r="C17" s="11">
        <v>12600</v>
      </c>
      <c r="D17" s="11"/>
      <c r="E17" s="11"/>
      <c r="F17" s="11"/>
      <c r="G17" s="11"/>
      <c r="H17" s="11"/>
    </row>
    <row r="18" spans="1:8">
      <c r="A18" s="9" t="s">
        <v>19</v>
      </c>
      <c r="B18" s="9"/>
      <c r="C18" s="11">
        <v>1750000</v>
      </c>
      <c r="D18" s="11"/>
      <c r="E18" s="11"/>
      <c r="F18" s="11"/>
      <c r="G18" s="11"/>
      <c r="H18" s="11"/>
    </row>
    <row r="19" spans="1:8">
      <c r="A19" s="9" t="s">
        <v>20</v>
      </c>
      <c r="B19" s="9"/>
      <c r="C19" s="11">
        <v>1150000</v>
      </c>
      <c r="D19" s="11"/>
      <c r="E19" s="11"/>
      <c r="F19" s="11"/>
      <c r="G19" s="11"/>
      <c r="H19" s="11"/>
    </row>
    <row r="20" spans="1:8">
      <c r="A20" s="9" t="s">
        <v>21</v>
      </c>
      <c r="B20" s="9"/>
      <c r="C20" s="11">
        <v>74250</v>
      </c>
      <c r="D20" s="11">
        <v>225000</v>
      </c>
      <c r="E20" s="11">
        <v>225000</v>
      </c>
      <c r="F20" s="11">
        <v>225000</v>
      </c>
      <c r="G20" s="11">
        <v>225000</v>
      </c>
      <c r="H20" s="11">
        <v>225000</v>
      </c>
    </row>
    <row r="21" spans="1:8">
      <c r="A21" s="9"/>
      <c r="B21" s="9"/>
      <c r="C21" s="11"/>
      <c r="D21" s="11"/>
      <c r="E21" s="11"/>
      <c r="F21" s="11"/>
      <c r="G21" s="11"/>
      <c r="H21" s="11"/>
    </row>
    <row r="22" spans="1:8">
      <c r="A22" s="10" t="s">
        <v>22</v>
      </c>
      <c r="B22" s="9"/>
      <c r="C22" s="11"/>
      <c r="D22" s="11"/>
      <c r="E22" s="11"/>
      <c r="F22" s="11"/>
      <c r="G22" s="11"/>
      <c r="H22" s="11"/>
    </row>
    <row r="23" spans="1:8">
      <c r="A23" s="9" t="s">
        <v>23</v>
      </c>
      <c r="B23" s="9"/>
      <c r="C23" s="11">
        <v>475000</v>
      </c>
      <c r="D23" s="11"/>
      <c r="E23" s="11"/>
      <c r="F23" s="11"/>
      <c r="G23" s="11"/>
      <c r="H23" s="11"/>
    </row>
    <row r="24" spans="1:8">
      <c r="A24" s="9" t="s">
        <v>24</v>
      </c>
      <c r="B24" s="9"/>
      <c r="C24" s="11">
        <v>0</v>
      </c>
      <c r="D24" s="11"/>
      <c r="E24" s="11"/>
      <c r="F24" s="11"/>
      <c r="G24" s="11"/>
      <c r="H24" s="11"/>
    </row>
    <row r="25" spans="1:8">
      <c r="A25" s="9" t="s">
        <v>25</v>
      </c>
      <c r="B25" s="9"/>
      <c r="C25" s="11">
        <v>1187500</v>
      </c>
      <c r="D25" s="11"/>
      <c r="E25" s="11"/>
      <c r="F25" s="11"/>
      <c r="G25" s="11"/>
      <c r="H25" s="11"/>
    </row>
    <row r="26" spans="1:8">
      <c r="A26" s="9"/>
      <c r="B26" s="9"/>
      <c r="C26" s="11"/>
      <c r="D26" s="11"/>
      <c r="E26" s="11"/>
      <c r="F26" s="11"/>
      <c r="G26" s="11"/>
      <c r="H26" s="11"/>
    </row>
    <row r="27" spans="1:8">
      <c r="A27" s="10" t="s">
        <v>26</v>
      </c>
      <c r="B27" s="9"/>
      <c r="C27" s="11"/>
      <c r="D27" s="11"/>
      <c r="E27" s="11"/>
      <c r="F27" s="11"/>
      <c r="G27" s="11"/>
      <c r="H27" s="11"/>
    </row>
    <row r="28" spans="1:8">
      <c r="A28" s="9" t="s">
        <v>27</v>
      </c>
      <c r="B28" s="9"/>
      <c r="C28" s="11">
        <v>425000</v>
      </c>
      <c r="D28" s="11">
        <v>115000</v>
      </c>
      <c r="E28" s="11">
        <v>115000</v>
      </c>
      <c r="F28" s="11">
        <v>115000</v>
      </c>
      <c r="G28" s="11">
        <v>115000</v>
      </c>
      <c r="H28" s="11">
        <v>115000</v>
      </c>
    </row>
    <row r="29" spans="1:8">
      <c r="A29" s="9" t="s">
        <v>28</v>
      </c>
      <c r="B29" s="9"/>
      <c r="C29" s="11">
        <v>1225000</v>
      </c>
      <c r="D29" s="11">
        <v>525000</v>
      </c>
      <c r="E29" s="11">
        <v>525000</v>
      </c>
      <c r="F29" s="11">
        <v>525000</v>
      </c>
      <c r="G29" s="11">
        <v>525000</v>
      </c>
      <c r="H29" s="11">
        <v>525000</v>
      </c>
    </row>
    <row r="30" spans="1:8">
      <c r="A30" s="9" t="s">
        <v>29</v>
      </c>
      <c r="B30" s="9"/>
      <c r="C30" s="11">
        <v>576000</v>
      </c>
      <c r="D30" s="11">
        <v>95000</v>
      </c>
      <c r="E30" s="11">
        <v>95000</v>
      </c>
      <c r="F30" s="11">
        <v>95000</v>
      </c>
      <c r="G30" s="11">
        <v>95000</v>
      </c>
      <c r="H30" s="11">
        <v>95000</v>
      </c>
    </row>
    <row r="31" spans="1:8">
      <c r="A31" s="9" t="s">
        <v>30</v>
      </c>
      <c r="B31" s="9"/>
      <c r="C31" s="11">
        <v>382000</v>
      </c>
      <c r="D31" s="11">
        <v>35000</v>
      </c>
      <c r="E31" s="11">
        <v>35000</v>
      </c>
      <c r="F31" s="11">
        <v>35000</v>
      </c>
      <c r="G31" s="11">
        <v>35000</v>
      </c>
      <c r="H31" s="11">
        <v>35000</v>
      </c>
    </row>
    <row r="32" spans="1:8">
      <c r="A32" s="9"/>
      <c r="B32" s="12" t="s">
        <v>31</v>
      </c>
      <c r="C32" s="11">
        <f>SUM(C9:C31)</f>
        <v>11467350</v>
      </c>
      <c r="D32" s="11">
        <f>SUM(D9:D31)</f>
        <v>995000</v>
      </c>
      <c r="E32" s="11">
        <f t="shared" ref="E32:H32" si="0">SUM(E9:E31)</f>
        <v>995000</v>
      </c>
      <c r="F32" s="11">
        <f t="shared" si="0"/>
        <v>995000</v>
      </c>
      <c r="G32" s="11">
        <f t="shared" si="0"/>
        <v>995000</v>
      </c>
      <c r="H32" s="11">
        <f t="shared" si="0"/>
        <v>995000</v>
      </c>
    </row>
    <row r="33" spans="1:9">
      <c r="A33" s="9"/>
      <c r="B33" s="9"/>
      <c r="C33" s="13"/>
      <c r="D33" s="11"/>
      <c r="E33" s="11"/>
      <c r="F33" s="11"/>
      <c r="G33" s="11"/>
      <c r="H33" s="11"/>
    </row>
    <row r="34" spans="1:9">
      <c r="A34" s="10" t="s">
        <v>32</v>
      </c>
      <c r="B34" s="9"/>
      <c r="C34" s="13"/>
      <c r="D34" s="11"/>
      <c r="E34" s="11"/>
      <c r="F34" s="11"/>
      <c r="G34" s="11"/>
      <c r="H34" s="11"/>
    </row>
    <row r="35" spans="1:9">
      <c r="A35" s="9" t="s">
        <v>33</v>
      </c>
      <c r="B35" s="9"/>
      <c r="C35" s="13"/>
      <c r="D35" s="11">
        <v>240000</v>
      </c>
      <c r="E35" s="11">
        <v>240000</v>
      </c>
      <c r="F35" s="11">
        <v>240000</v>
      </c>
      <c r="G35" s="11">
        <v>240000</v>
      </c>
      <c r="H35" s="11">
        <v>240000</v>
      </c>
    </row>
    <row r="36" spans="1:9">
      <c r="A36" s="9" t="s">
        <v>34</v>
      </c>
      <c r="B36" s="9"/>
      <c r="C36" s="13"/>
      <c r="D36" s="11">
        <v>275000</v>
      </c>
      <c r="E36" s="11">
        <v>275000</v>
      </c>
      <c r="F36" s="11">
        <v>275000</v>
      </c>
      <c r="G36" s="11">
        <v>275000</v>
      </c>
      <c r="H36" s="11">
        <v>275000</v>
      </c>
    </row>
    <row r="37" spans="1:9">
      <c r="A37" s="9"/>
      <c r="B37" s="12" t="s">
        <v>31</v>
      </c>
      <c r="C37" s="13"/>
      <c r="D37" s="11">
        <f>SUM(D35:D36)</f>
        <v>515000</v>
      </c>
      <c r="E37" s="11">
        <f t="shared" ref="E37:H37" si="1">SUM(E35:E36)</f>
        <v>515000</v>
      </c>
      <c r="F37" s="11">
        <f t="shared" si="1"/>
        <v>515000</v>
      </c>
      <c r="G37" s="11">
        <f t="shared" si="1"/>
        <v>515000</v>
      </c>
      <c r="H37" s="11">
        <f t="shared" si="1"/>
        <v>515000</v>
      </c>
    </row>
    <row r="38" spans="1:9">
      <c r="A38" s="9"/>
      <c r="B38" s="12" t="s">
        <v>35</v>
      </c>
      <c r="C38" s="11">
        <f>C32</f>
        <v>11467350</v>
      </c>
      <c r="D38" s="11">
        <f>D37+D32</f>
        <v>1510000</v>
      </c>
      <c r="E38" s="11">
        <f t="shared" ref="E38:H38" si="2">E37+E32</f>
        <v>1510000</v>
      </c>
      <c r="F38" s="11">
        <f t="shared" si="2"/>
        <v>1510000</v>
      </c>
      <c r="G38" s="11">
        <f t="shared" si="2"/>
        <v>1510000</v>
      </c>
      <c r="H38" s="11">
        <f t="shared" si="2"/>
        <v>1510000</v>
      </c>
      <c r="I38" s="16"/>
    </row>
    <row r="39" spans="1:9">
      <c r="A39" s="9"/>
      <c r="B39" s="12" t="s">
        <v>36</v>
      </c>
      <c r="C39" s="11">
        <f>SUM(C38:H38)</f>
        <v>19017350</v>
      </c>
      <c r="D39" s="11"/>
      <c r="E39" s="11"/>
      <c r="F39" s="11"/>
      <c r="G39" s="11"/>
      <c r="H39" s="11"/>
      <c r="I39" s="16"/>
    </row>
    <row r="40" spans="1:9">
      <c r="A40" s="9"/>
      <c r="B40" s="12" t="s">
        <v>37</v>
      </c>
      <c r="C40" s="11">
        <f>1/(1+$B$2)^C$5</f>
        <v>1</v>
      </c>
      <c r="D40" s="19">
        <f t="shared" ref="D40:H40" si="3">1/(1+$B$2)^D$5</f>
        <v>0.95238095238095233</v>
      </c>
      <c r="E40" s="19">
        <f t="shared" si="3"/>
        <v>0.90702947845804982</v>
      </c>
      <c r="F40" s="19">
        <f t="shared" si="3"/>
        <v>0.86383759853147601</v>
      </c>
      <c r="G40" s="19">
        <f t="shared" si="3"/>
        <v>0.82270247479188197</v>
      </c>
      <c r="H40" s="19">
        <f t="shared" si="3"/>
        <v>0.78352616646845896</v>
      </c>
      <c r="I40" s="16"/>
    </row>
    <row r="41" spans="1:9">
      <c r="A41" s="9"/>
      <c r="B41" s="12" t="s">
        <v>38</v>
      </c>
      <c r="C41" s="11">
        <f>C38*C40</f>
        <v>11467350</v>
      </c>
      <c r="D41" s="11">
        <f t="shared" ref="D41:H41" si="4">D38*D40</f>
        <v>1438095.2380952381</v>
      </c>
      <c r="E41" s="11">
        <f t="shared" si="4"/>
        <v>1369614.5124716552</v>
      </c>
      <c r="F41" s="11">
        <f t="shared" si="4"/>
        <v>1304394.7737825287</v>
      </c>
      <c r="G41" s="11">
        <f t="shared" si="4"/>
        <v>1242280.7369357417</v>
      </c>
      <c r="H41" s="11">
        <f t="shared" si="4"/>
        <v>1183124.5113673729</v>
      </c>
      <c r="I41" s="16"/>
    </row>
    <row r="42" spans="1:9">
      <c r="A42" s="9"/>
      <c r="B42" s="12" t="s">
        <v>39</v>
      </c>
      <c r="C42" s="11">
        <f>SUM(C41:H41)</f>
        <v>18004859.772652537</v>
      </c>
      <c r="D42" s="11"/>
      <c r="E42" s="11"/>
      <c r="F42" s="11"/>
      <c r="G42" s="11"/>
      <c r="H42" s="11"/>
    </row>
    <row r="43" spans="1:9">
      <c r="A43" s="8" t="s">
        <v>40</v>
      </c>
      <c r="B43" s="9"/>
      <c r="C43" s="13"/>
      <c r="D43" s="11"/>
      <c r="E43" s="11"/>
      <c r="F43" s="11"/>
      <c r="G43" s="11"/>
      <c r="H43" s="11"/>
    </row>
    <row r="44" spans="1:9">
      <c r="A44" s="9" t="s">
        <v>41</v>
      </c>
      <c r="B44" s="9"/>
      <c r="C44" s="13"/>
      <c r="D44" s="11">
        <v>1650000</v>
      </c>
      <c r="E44" s="11">
        <v>1400000</v>
      </c>
      <c r="F44" s="11">
        <v>1400000</v>
      </c>
      <c r="G44" s="11">
        <v>1400000</v>
      </c>
      <c r="H44" s="11">
        <v>1400000</v>
      </c>
    </row>
    <row r="45" spans="1:9">
      <c r="A45" s="9" t="s">
        <v>42</v>
      </c>
      <c r="B45" s="9"/>
      <c r="C45" s="13"/>
      <c r="D45" s="11">
        <v>3500000</v>
      </c>
      <c r="E45" s="11">
        <v>3500000</v>
      </c>
      <c r="F45" s="11">
        <v>3500000</v>
      </c>
      <c r="G45" s="11">
        <v>3500000</v>
      </c>
      <c r="H45" s="11">
        <v>3500000</v>
      </c>
    </row>
    <row r="46" spans="1:9">
      <c r="A46" s="9" t="s">
        <v>43</v>
      </c>
      <c r="B46" s="9"/>
      <c r="C46" s="13"/>
      <c r="D46" s="11">
        <v>1300000</v>
      </c>
      <c r="E46" s="11">
        <v>1300000</v>
      </c>
      <c r="F46" s="11">
        <v>1300000</v>
      </c>
      <c r="G46" s="11">
        <v>1300000</v>
      </c>
      <c r="H46" s="11">
        <v>1300000</v>
      </c>
    </row>
    <row r="47" spans="1:9">
      <c r="A47" s="9" t="s">
        <v>44</v>
      </c>
      <c r="B47" s="9"/>
      <c r="C47" s="13"/>
      <c r="D47" s="11">
        <v>250000</v>
      </c>
      <c r="E47" s="11">
        <v>250000</v>
      </c>
      <c r="F47" s="11">
        <v>250000</v>
      </c>
      <c r="G47" s="11">
        <v>250000</v>
      </c>
      <c r="H47" s="11">
        <v>250000</v>
      </c>
    </row>
    <row r="48" spans="1:9">
      <c r="A48" s="9"/>
      <c r="B48" s="12" t="s">
        <v>31</v>
      </c>
      <c r="C48" s="9"/>
      <c r="D48" s="11">
        <f>SUM(D44:D47)</f>
        <v>6700000</v>
      </c>
      <c r="E48" s="11">
        <f t="shared" ref="E48:H48" si="5">SUM(E44:E47)</f>
        <v>6450000</v>
      </c>
      <c r="F48" s="11">
        <f t="shared" si="5"/>
        <v>6450000</v>
      </c>
      <c r="G48" s="11">
        <f t="shared" si="5"/>
        <v>6450000</v>
      </c>
      <c r="H48" s="11">
        <f t="shared" si="5"/>
        <v>6450000</v>
      </c>
      <c r="I48" s="16"/>
    </row>
    <row r="49" spans="1:9">
      <c r="A49" s="9"/>
      <c r="B49" s="12" t="s">
        <v>37</v>
      </c>
      <c r="C49" s="11">
        <f>1/(1+$B$2)^C$5</f>
        <v>1</v>
      </c>
      <c r="D49" s="19">
        <f t="shared" ref="D49:H49" si="6">1/(1+$B$2)^D$5</f>
        <v>0.95238095238095233</v>
      </c>
      <c r="E49" s="19">
        <f t="shared" si="6"/>
        <v>0.90702947845804982</v>
      </c>
      <c r="F49" s="19">
        <f t="shared" si="6"/>
        <v>0.86383759853147601</v>
      </c>
      <c r="G49" s="19">
        <f t="shared" si="6"/>
        <v>0.82270247479188197</v>
      </c>
      <c r="H49" s="19">
        <f t="shared" si="6"/>
        <v>0.78352616646845896</v>
      </c>
      <c r="I49" s="16"/>
    </row>
    <row r="50" spans="1:9">
      <c r="A50" s="9"/>
      <c r="B50" s="12" t="s">
        <v>45</v>
      </c>
      <c r="C50" s="9"/>
      <c r="D50" s="11">
        <f>D49*D48</f>
        <v>6380952.3809523806</v>
      </c>
      <c r="E50" s="11">
        <f t="shared" ref="E50:H50" si="7">E49*E48</f>
        <v>5850340.1360544218</v>
      </c>
      <c r="F50" s="11">
        <f t="shared" si="7"/>
        <v>5571752.5105280206</v>
      </c>
      <c r="G50" s="11">
        <f t="shared" si="7"/>
        <v>5306430.9624076383</v>
      </c>
      <c r="H50" s="11">
        <f t="shared" si="7"/>
        <v>5053743.7737215599</v>
      </c>
      <c r="I50" s="16"/>
    </row>
    <row r="51" spans="1:9">
      <c r="A51" s="9"/>
      <c r="B51" s="10"/>
      <c r="C51" s="9"/>
      <c r="D51" s="9"/>
      <c r="E51" s="9"/>
      <c r="F51" s="9"/>
      <c r="G51" s="9"/>
      <c r="H51" s="9"/>
    </row>
    <row r="52" spans="1:9">
      <c r="A52" s="9"/>
      <c r="B52" s="12" t="s">
        <v>46</v>
      </c>
      <c r="C52" s="11">
        <f>C48-C38</f>
        <v>-11467350</v>
      </c>
      <c r="D52" s="14">
        <f>D50-D41</f>
        <v>4942857.1428571427</v>
      </c>
      <c r="E52" s="14">
        <f t="shared" ref="E52:H52" si="8">E50-E41</f>
        <v>4480725.6235827664</v>
      </c>
      <c r="F52" s="14">
        <f t="shared" si="8"/>
        <v>4267357.7367454916</v>
      </c>
      <c r="G52" s="14">
        <f t="shared" si="8"/>
        <v>4064150.2254718966</v>
      </c>
      <c r="H52" s="14">
        <f t="shared" si="8"/>
        <v>3870619.2623541867</v>
      </c>
      <c r="I52" s="16"/>
    </row>
    <row r="53" spans="1:9">
      <c r="A53" s="9"/>
      <c r="B53" s="10"/>
      <c r="C53" s="9"/>
      <c r="D53" s="9"/>
      <c r="E53" s="9"/>
      <c r="F53" s="9"/>
      <c r="G53" s="9"/>
      <c r="H53" s="9"/>
    </row>
    <row r="54" spans="1:9">
      <c r="A54" s="9"/>
      <c r="B54" s="10" t="s">
        <v>47</v>
      </c>
      <c r="C54" s="14">
        <f>SUM(D48:H48)</f>
        <v>32500000</v>
      </c>
      <c r="D54" s="9"/>
      <c r="E54" s="9"/>
      <c r="F54" s="9"/>
      <c r="G54" s="9"/>
      <c r="H54" s="9"/>
    </row>
    <row r="55" spans="1:9">
      <c r="A55" s="9"/>
      <c r="B55" s="12" t="s">
        <v>48</v>
      </c>
      <c r="C55" s="14">
        <f>SUM(D50:H50)</f>
        <v>28163219.763664022</v>
      </c>
      <c r="D55" s="9"/>
      <c r="E55" s="9"/>
      <c r="F55" s="9"/>
      <c r="G55" s="9"/>
      <c r="H55" s="9"/>
    </row>
    <row r="56" spans="1:9">
      <c r="A56" s="9"/>
      <c r="B56" s="12" t="s">
        <v>49</v>
      </c>
      <c r="C56" s="20">
        <f>C55-C42</f>
        <v>10158359.991011485</v>
      </c>
      <c r="D56" s="9"/>
      <c r="E56" s="9"/>
      <c r="F56" s="9"/>
      <c r="G56" s="9"/>
      <c r="H56" s="9"/>
    </row>
    <row r="58" spans="1:9">
      <c r="A58" t="s">
        <v>50</v>
      </c>
    </row>
    <row r="60" spans="1:9">
      <c r="B60" t="s">
        <v>51</v>
      </c>
      <c r="C60" s="18">
        <f>(C55-C42)/C42</f>
        <v>0.56420100568852816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1"/>
  <sheetViews>
    <sheetView workbookViewId="0">
      <selection activeCell="B11" sqref="B11"/>
    </sheetView>
  </sheetViews>
  <sheetFormatPr defaultColWidth="8.875" defaultRowHeight="15.95"/>
  <cols>
    <col min="1" max="1" width="19.5" customWidth="1"/>
    <col min="3" max="4" width="9.375" bestFit="1" customWidth="1"/>
  </cols>
  <sheetData>
    <row r="2" spans="1:4">
      <c r="A2" s="2" t="s">
        <v>52</v>
      </c>
    </row>
    <row r="3" spans="1:4">
      <c r="A3" t="s">
        <v>53</v>
      </c>
      <c r="D3" t="s">
        <v>54</v>
      </c>
    </row>
    <row r="4" spans="1:4">
      <c r="B4" t="s">
        <v>55</v>
      </c>
      <c r="C4">
        <v>-11467350</v>
      </c>
      <c r="D4">
        <f>C4</f>
        <v>-11467350</v>
      </c>
    </row>
    <row r="5" spans="1:4">
      <c r="B5" t="s">
        <v>56</v>
      </c>
      <c r="C5">
        <f>'Custos Benefícios'!D52</f>
        <v>4942857.1428571427</v>
      </c>
      <c r="D5">
        <f>D4+C5</f>
        <v>-6524492.8571428573</v>
      </c>
    </row>
    <row r="6" spans="1:4">
      <c r="B6" t="s">
        <v>57</v>
      </c>
      <c r="C6">
        <f>'Custos Benefícios'!E52</f>
        <v>4480725.6235827664</v>
      </c>
      <c r="D6">
        <f t="shared" ref="D6:D9" si="0">D5+C6</f>
        <v>-2043767.2335600909</v>
      </c>
    </row>
    <row r="7" spans="1:4">
      <c r="B7" t="s">
        <v>58</v>
      </c>
      <c r="C7">
        <f>'Custos Benefícios'!F52</f>
        <v>4267357.7367454916</v>
      </c>
      <c r="D7" s="17">
        <f t="shared" si="0"/>
        <v>2223590.5031854007</v>
      </c>
    </row>
    <row r="8" spans="1:4">
      <c r="B8" t="s">
        <v>59</v>
      </c>
      <c r="C8">
        <f>'Custos Benefícios'!G52</f>
        <v>4064150.2254718966</v>
      </c>
      <c r="D8">
        <f t="shared" si="0"/>
        <v>6287740.7286572978</v>
      </c>
    </row>
    <row r="9" spans="1:4">
      <c r="B9" t="s">
        <v>60</v>
      </c>
      <c r="C9">
        <f>'Custos Benefícios'!H52</f>
        <v>3870619.2623541867</v>
      </c>
      <c r="D9">
        <f t="shared" si="0"/>
        <v>10158359.991011485</v>
      </c>
    </row>
    <row r="11" spans="1:4">
      <c r="A11" t="s">
        <v>61</v>
      </c>
      <c r="B11" s="18">
        <f>('Custos Benefícios'!C55-'Custos Benefícios'!C39)/'Custos Benefícios'!C39</f>
        <v>0.48092240841463307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1B4B5E1C606DC43B0E40AB8F9C7073A" ma:contentTypeVersion="5" ma:contentTypeDescription="Criar um novo documento." ma:contentTypeScope="" ma:versionID="d1c956df3c4e092296a4d429a00ffddd">
  <xsd:schema xmlns:xsd="http://www.w3.org/2001/XMLSchema" xmlns:xs="http://www.w3.org/2001/XMLSchema" xmlns:p="http://schemas.microsoft.com/office/2006/metadata/properties" xmlns:ns2="1d10fb3f-5abb-4f15-9ed4-491108babd54" targetNamespace="http://schemas.microsoft.com/office/2006/metadata/properties" ma:root="true" ma:fieldsID="0fca52ac3642b3f0b4a69bcaecc5c852" ns2:_="">
    <xsd:import namespace="1d10fb3f-5abb-4f15-9ed4-491108babd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0fb3f-5abb-4f15-9ed4-491108bab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F9D25A-3A29-4D7A-89C5-2B8A6079CF19}"/>
</file>

<file path=customXml/itemProps2.xml><?xml version="1.0" encoding="utf-8"?>
<ds:datastoreItem xmlns:ds="http://schemas.openxmlformats.org/officeDocument/2006/customXml" ds:itemID="{F05858E0-8FAA-4C59-AC22-63836F72246A}"/>
</file>

<file path=customXml/itemProps3.xml><?xml version="1.0" encoding="utf-8"?>
<ds:datastoreItem xmlns:ds="http://schemas.openxmlformats.org/officeDocument/2006/customXml" ds:itemID="{DF0C3B15-811F-4A32-9BD4-C5658BC121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LCL</dc:creator>
  <cp:keywords/>
  <dc:description/>
  <cp:lastModifiedBy>Jorge Miguel Fernandes Correia</cp:lastModifiedBy>
  <cp:revision/>
  <dcterms:created xsi:type="dcterms:W3CDTF">2020-11-01T12:51:57Z</dcterms:created>
  <dcterms:modified xsi:type="dcterms:W3CDTF">2022-03-28T13:54:33Z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0x01010031B4B5E1C606DC43B0E40AB8F9C7073A</vt:lpwstr>
  </property>
</Properties>
</file>