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d4444a02037444/Projetos/Templo dos Jogos/Retro TV/SCART switcher/Power supply/"/>
    </mc:Choice>
  </mc:AlternateContent>
  <xr:revisionPtr revIDLastSave="0" documentId="8_{FC7C691A-6CF9-4AC7-8A11-B544D39F5374}" xr6:coauthVersionLast="47" xr6:coauthVersionMax="47" xr10:uidLastSave="{00000000-0000-0000-0000-000000000000}"/>
  <bookViews>
    <workbookView xWindow="-120" yWindow="-120" windowWidth="29040" windowHeight="15840" xr2:uid="{1891F240-0AE8-4414-B520-4B3624799BA7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O12" i="1" s="1"/>
  <c r="C8" i="1" s="1"/>
  <c r="O5" i="1"/>
  <c r="O6" i="1" s="1"/>
  <c r="C2" i="1" s="1"/>
  <c r="F8" i="1"/>
  <c r="F2" i="1"/>
  <c r="F10" i="1" l="1"/>
  <c r="F9" i="1"/>
  <c r="F6" i="1"/>
  <c r="F3" i="1"/>
  <c r="L9" i="1"/>
  <c r="F12" i="1"/>
  <c r="I12" i="1" s="1"/>
  <c r="L3" i="1"/>
  <c r="F4" i="1"/>
  <c r="I6" i="1" l="1"/>
  <c r="L2" i="1" s="1"/>
  <c r="L8" i="1"/>
</calcChain>
</file>

<file path=xl/sharedStrings.xml><?xml version="1.0" encoding="utf-8"?>
<sst xmlns="http://schemas.openxmlformats.org/spreadsheetml/2006/main" count="44" uniqueCount="24">
  <si>
    <t>Select R1 and R2 to get VO. Also get IR (V divider) and IL (load).</t>
  </si>
  <si>
    <t>With IQ (0.1mA ≤ lQ ≤ 1mA) and VS, get Rs and Itotal.</t>
  </si>
  <si>
    <t>Vref correction.</t>
  </si>
  <si>
    <t>5V in, 2.5V out</t>
  </si>
  <si>
    <t>Vref (V)</t>
  </si>
  <si>
    <t>VO (V)</t>
  </si>
  <si>
    <t>IQ (A)</t>
  </si>
  <si>
    <t>Rs (ohm)</t>
  </si>
  <si>
    <t>VY (V)*</t>
  </si>
  <si>
    <t>R1 (ohm)</t>
  </si>
  <si>
    <t>VO error (mV)</t>
  </si>
  <si>
    <t>PD (W)</t>
  </si>
  <si>
    <t>ΔVREF/ΔVO) (V/V)*</t>
  </si>
  <si>
    <t>R2 (ohm)</t>
  </si>
  <si>
    <t>IR (A)</t>
  </si>
  <si>
    <t>VS (V)</t>
  </si>
  <si>
    <t>Desired VO (V)*</t>
  </si>
  <si>
    <t>ΔVO (V)</t>
  </si>
  <si>
    <t>RL (ohm)</t>
  </si>
  <si>
    <t>IL (A)</t>
  </si>
  <si>
    <t>Itotal (A)</t>
  </si>
  <si>
    <t>9V in, 4.5V out</t>
  </si>
  <si>
    <t>OK</t>
  </si>
  <si>
    <t>*See LM4041 ADJ datasheet.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</si>
</sst>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scheme val="minor"/>
    </font>
    <font>
      <b/>
      <sz val="11"/>
      <color rgb="FFFA7D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rgb="FF000000"/>
      </left>
      <right style="thin">
        <color rgb="FFB2B2B2"/>
      </right>
      <top style="medium">
        <color rgb="FF000000"/>
      </top>
      <bottom style="thin">
        <color rgb="FFB2B2B2"/>
      </bottom>
      <diagonal/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2" fillId="4" borderId="2" applyNumberFormat="0" applyFont="0" applyAlignment="0" applyProtection="0"/>
    <xf numFmtId="0" fontId="4" fillId="3" borderId="1" applyNumberFormat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1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4" borderId="3" xfId="2" applyFont="1" applyBorder="1"/>
    <xf numFmtId="0" fontId="5" fillId="2" borderId="4" xfId="1" applyFont="1" applyBorder="1"/>
    <xf numFmtId="0" fontId="1" fillId="0" borderId="5" xfId="0" applyFont="1" applyBorder="1"/>
    <xf numFmtId="0" fontId="1" fillId="4" borderId="6" xfId="2" applyFont="1" applyBorder="1"/>
    <xf numFmtId="0" fontId="6" fillId="3" borderId="7" xfId="3" applyFont="1" applyBorder="1"/>
    <xf numFmtId="0" fontId="1" fillId="4" borderId="18" xfId="2" applyFont="1" applyBorder="1"/>
    <xf numFmtId="0" fontId="5" fillId="2" borderId="19" xfId="1" applyFont="1" applyBorder="1"/>
    <xf numFmtId="0" fontId="1" fillId="4" borderId="8" xfId="2" applyFont="1" applyBorder="1"/>
    <xf numFmtId="0" fontId="5" fillId="2" borderId="1" xfId="1" applyFont="1"/>
    <xf numFmtId="0" fontId="1" fillId="4" borderId="2" xfId="2" applyFont="1"/>
    <xf numFmtId="0" fontId="6" fillId="3" borderId="16" xfId="3" applyFont="1" applyBorder="1"/>
    <xf numFmtId="0" fontId="1" fillId="0" borderId="10" xfId="0" applyFont="1" applyBorder="1"/>
    <xf numFmtId="0" fontId="1" fillId="4" borderId="20" xfId="2" applyFont="1" applyBorder="1"/>
    <xf numFmtId="0" fontId="5" fillId="2" borderId="21" xfId="1" applyFont="1" applyBorder="1"/>
    <xf numFmtId="0" fontId="1" fillId="0" borderId="9" xfId="0" applyFont="1" applyBorder="1"/>
    <xf numFmtId="0" fontId="6" fillId="3" borderId="21" xfId="3" applyFont="1" applyBorder="1"/>
    <xf numFmtId="0" fontId="1" fillId="4" borderId="15" xfId="2" applyFont="1" applyBorder="1"/>
    <xf numFmtId="0" fontId="5" fillId="2" borderId="13" xfId="1" applyFont="1" applyBorder="1"/>
    <xf numFmtId="0" fontId="1" fillId="0" borderId="11" xfId="0" applyFont="1" applyBorder="1"/>
    <xf numFmtId="0" fontId="1" fillId="4" borderId="12" xfId="2" applyFont="1" applyBorder="1"/>
    <xf numFmtId="0" fontId="6" fillId="3" borderId="17" xfId="3" applyFont="1" applyBorder="1"/>
    <xf numFmtId="0" fontId="1" fillId="0" borderId="14" xfId="0" applyFont="1" applyBorder="1"/>
    <xf numFmtId="0" fontId="1" fillId="4" borderId="22" xfId="2" applyFont="1" applyBorder="1"/>
    <xf numFmtId="0" fontId="6" fillId="3" borderId="23" xfId="3" applyFont="1" applyBorder="1"/>
    <xf numFmtId="0" fontId="0" fillId="0" borderId="0" xfId="0" applyAlignment="1">
      <alignment horizontal="center"/>
    </xf>
  </cellXfs>
  <cellStyles count="4">
    <cellStyle name="Cálculo" xfId="3" builtinId="22"/>
    <cellStyle name="Entrada" xfId="1" builtinId="20"/>
    <cellStyle name="Normal" xfId="0" builtinId="0"/>
    <cellStyle name="Nota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17</xdr:row>
      <xdr:rowOff>28575</xdr:rowOff>
    </xdr:from>
    <xdr:to>
      <xdr:col>3</xdr:col>
      <xdr:colOff>561648</xdr:colOff>
      <xdr:row>28</xdr:row>
      <xdr:rowOff>37837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F23EA50-5832-F21B-1256-9C9003287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3267075"/>
          <a:ext cx="2619048" cy="21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295275</xdr:colOff>
      <xdr:row>15</xdr:row>
      <xdr:rowOff>161925</xdr:rowOff>
    </xdr:from>
    <xdr:to>
      <xdr:col>8</xdr:col>
      <xdr:colOff>256818</xdr:colOff>
      <xdr:row>30</xdr:row>
      <xdr:rowOff>132996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DD29B18-AD0B-C90E-A923-8308EF12DB0D}"/>
            </a:ext>
            <a:ext uri="{147F2762-F138-4A5C-976F-8EAC2B608ADB}">
              <a16:predDERef xmlns:a16="http://schemas.microsoft.com/office/drawing/2014/main" pred="{0F23EA50-5832-F21B-1256-9C9003287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3775" y="3019425"/>
          <a:ext cx="2857143" cy="2828571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17</xdr:row>
      <xdr:rowOff>123825</xdr:rowOff>
    </xdr:from>
    <xdr:to>
      <xdr:col>15</xdr:col>
      <xdr:colOff>1237727</xdr:colOff>
      <xdr:row>40</xdr:row>
      <xdr:rowOff>85182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591D543-B72E-ED21-604D-2F33FFD22910}"/>
            </a:ext>
            <a:ext uri="{147F2762-F138-4A5C-976F-8EAC2B608ADB}">
              <a16:predDERef xmlns:a16="http://schemas.microsoft.com/office/drawing/2014/main" pred="{5DD29B18-AD0B-C90E-A923-8308EF12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2900" y="3362325"/>
          <a:ext cx="4180952" cy="4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E2AF8-FA89-4870-8809-48C1EF935200}">
  <dimension ref="A1:P17"/>
  <sheetViews>
    <sheetView tabSelected="1" workbookViewId="0">
      <selection activeCell="M9" sqref="M9"/>
    </sheetView>
  </sheetViews>
  <sheetFormatPr defaultRowHeight="15"/>
  <cols>
    <col min="1" max="1" width="13.7109375" bestFit="1" customWidth="1"/>
    <col min="2" max="2" width="16.5703125" bestFit="1" customWidth="1"/>
    <col min="5" max="5" width="14.7109375" customWidth="1"/>
    <col min="6" max="6" width="8.140625" customWidth="1"/>
    <col min="8" max="8" width="11.42578125" customWidth="1"/>
    <col min="12" max="12" width="8" customWidth="1"/>
    <col min="14" max="14" width="18" customWidth="1"/>
    <col min="16" max="16" width="26" bestFit="1" customWidth="1"/>
  </cols>
  <sheetData>
    <row r="1" spans="1:16">
      <c r="A1" s="1"/>
      <c r="B1" s="2" t="s">
        <v>0</v>
      </c>
      <c r="C1" s="2"/>
      <c r="D1" s="2"/>
      <c r="E1" s="2"/>
      <c r="F1" s="2"/>
      <c r="G1" s="1"/>
      <c r="H1" s="2" t="s">
        <v>1</v>
      </c>
      <c r="I1" s="2"/>
      <c r="J1" s="2"/>
      <c r="K1" s="2"/>
      <c r="L1" s="2"/>
      <c r="M1" s="1"/>
      <c r="N1" s="3" t="s">
        <v>2</v>
      </c>
      <c r="O1" s="3"/>
    </row>
    <row r="2" spans="1:16">
      <c r="A2" s="4" t="s">
        <v>3</v>
      </c>
      <c r="B2" s="5" t="s">
        <v>4</v>
      </c>
      <c r="C2" s="6">
        <f>O6</f>
        <v>1.2304660000000001</v>
      </c>
      <c r="D2" s="7"/>
      <c r="E2" s="8" t="s">
        <v>5</v>
      </c>
      <c r="F2" s="9">
        <f>C2*(1+(C4/C3))</f>
        <v>2.4911893606557376</v>
      </c>
      <c r="G2" s="1"/>
      <c r="H2" s="5" t="s">
        <v>6</v>
      </c>
      <c r="I2" s="6">
        <v>1.0499999999999999E-3</v>
      </c>
      <c r="J2" s="7"/>
      <c r="K2" s="8" t="s">
        <v>7</v>
      </c>
      <c r="L2" s="9">
        <f>(I4-F2)/(I6)</f>
        <v>522.46069117621698</v>
      </c>
      <c r="M2" s="1">
        <v>523</v>
      </c>
      <c r="N2" s="10" t="s">
        <v>8</v>
      </c>
      <c r="O2" s="11">
        <v>1.2330000000000001</v>
      </c>
    </row>
    <row r="3" spans="1:16">
      <c r="A3" s="4"/>
      <c r="B3" s="12" t="s">
        <v>9</v>
      </c>
      <c r="C3" s="13">
        <v>976</v>
      </c>
      <c r="D3" s="1"/>
      <c r="E3" s="14" t="s">
        <v>10</v>
      </c>
      <c r="F3" s="15">
        <f>(F2-O4)*1000</f>
        <v>-8.8106393442624054</v>
      </c>
      <c r="G3" s="1"/>
      <c r="H3" s="16"/>
      <c r="I3" s="1"/>
      <c r="J3" s="1"/>
      <c r="K3" s="14" t="s">
        <v>11</v>
      </c>
      <c r="L3" s="15">
        <f>F2*I2</f>
        <v>2.6157488286885243E-3</v>
      </c>
      <c r="M3" s="1"/>
      <c r="N3" s="17" t="s">
        <v>12</v>
      </c>
      <c r="O3" s="18">
        <v>-2E-3</v>
      </c>
    </row>
    <row r="4" spans="1:16">
      <c r="A4" s="4"/>
      <c r="B4" s="12" t="s">
        <v>13</v>
      </c>
      <c r="C4" s="13">
        <v>1000</v>
      </c>
      <c r="D4" s="1"/>
      <c r="E4" s="14" t="s">
        <v>14</v>
      </c>
      <c r="F4" s="15">
        <f>F2/(C3+C4)</f>
        <v>1.2607233606557377E-3</v>
      </c>
      <c r="G4" s="1"/>
      <c r="H4" s="12" t="s">
        <v>15</v>
      </c>
      <c r="I4" s="13">
        <v>5</v>
      </c>
      <c r="J4" s="1"/>
      <c r="K4" s="1"/>
      <c r="L4" s="19"/>
      <c r="M4" s="1"/>
      <c r="N4" s="17" t="s">
        <v>16</v>
      </c>
      <c r="O4" s="18">
        <v>2.5</v>
      </c>
    </row>
    <row r="5" spans="1:16">
      <c r="A5" s="4"/>
      <c r="B5" s="16"/>
      <c r="C5" s="1"/>
      <c r="D5" s="1"/>
      <c r="E5" s="1"/>
      <c r="F5" s="19"/>
      <c r="G5" s="1"/>
      <c r="H5" s="16"/>
      <c r="I5" s="1"/>
      <c r="J5" s="1"/>
      <c r="K5" s="1"/>
      <c r="L5" s="19"/>
      <c r="M5" s="1"/>
      <c r="N5" s="17" t="s">
        <v>17</v>
      </c>
      <c r="O5" s="20">
        <f>O4-O2</f>
        <v>1.2669999999999999</v>
      </c>
    </row>
    <row r="6" spans="1:16">
      <c r="A6" s="4"/>
      <c r="B6" s="21" t="s">
        <v>18</v>
      </c>
      <c r="C6" s="22">
        <v>1000</v>
      </c>
      <c r="D6" s="23"/>
      <c r="E6" s="24" t="s">
        <v>19</v>
      </c>
      <c r="F6" s="25">
        <f>F2/C6</f>
        <v>2.4911893606557375E-3</v>
      </c>
      <c r="G6" s="1"/>
      <c r="H6" s="21" t="s">
        <v>20</v>
      </c>
      <c r="I6" s="22">
        <f>F4+F6+I2</f>
        <v>4.8019127213114752E-3</v>
      </c>
      <c r="J6" s="23"/>
      <c r="K6" s="23"/>
      <c r="L6" s="26"/>
      <c r="M6" s="1"/>
      <c r="N6" s="27" t="s">
        <v>4</v>
      </c>
      <c r="O6" s="28">
        <f>O2+O5*O3</f>
        <v>1.2304660000000001</v>
      </c>
    </row>
    <row r="7" spans="1:16">
      <c r="A7" s="1"/>
      <c r="B7" s="1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6">
      <c r="A8" s="4" t="s">
        <v>21</v>
      </c>
      <c r="B8" s="5" t="s">
        <v>4</v>
      </c>
      <c r="C8" s="6">
        <f>O12</f>
        <v>1.2264660000000001</v>
      </c>
      <c r="D8" s="7"/>
      <c r="E8" s="8" t="s">
        <v>5</v>
      </c>
      <c r="F8" s="9">
        <f>C8*(1+(C10/C9))</f>
        <v>4.5057868556149732</v>
      </c>
      <c r="G8" s="1"/>
      <c r="H8" s="5" t="s">
        <v>6</v>
      </c>
      <c r="I8" s="6">
        <v>1.0499999999999999E-3</v>
      </c>
      <c r="J8" s="7"/>
      <c r="K8" s="8" t="s">
        <v>7</v>
      </c>
      <c r="L8" s="9">
        <f>(I10-F8)/(I12)</f>
        <v>682.78134847476213</v>
      </c>
      <c r="M8" s="1">
        <v>681</v>
      </c>
      <c r="N8" s="10" t="s">
        <v>8</v>
      </c>
      <c r="O8" s="11">
        <v>1.2330000000000001</v>
      </c>
    </row>
    <row r="9" spans="1:16">
      <c r="A9" s="4"/>
      <c r="B9" s="12" t="s">
        <v>9</v>
      </c>
      <c r="C9" s="13">
        <v>374</v>
      </c>
      <c r="D9" s="1"/>
      <c r="E9" s="14" t="s">
        <v>10</v>
      </c>
      <c r="F9" s="15">
        <f>(F8-O10)*1000</f>
        <v>5.7868556149731631</v>
      </c>
      <c r="G9" s="1"/>
      <c r="H9" s="16"/>
      <c r="I9" s="1"/>
      <c r="J9" s="1"/>
      <c r="K9" s="14" t="s">
        <v>11</v>
      </c>
      <c r="L9" s="15">
        <f>F8*I8</f>
        <v>4.7310761983957216E-3</v>
      </c>
      <c r="M9" s="1"/>
      <c r="N9" s="17" t="s">
        <v>12</v>
      </c>
      <c r="O9" s="18">
        <v>-2E-3</v>
      </c>
    </row>
    <row r="10" spans="1:16">
      <c r="A10" s="4"/>
      <c r="B10" s="12" t="s">
        <v>13</v>
      </c>
      <c r="C10" s="13">
        <v>1000</v>
      </c>
      <c r="D10" s="1"/>
      <c r="E10" s="14" t="s">
        <v>14</v>
      </c>
      <c r="F10" s="15">
        <f>F8/(C9+C10)</f>
        <v>3.279320855614973E-3</v>
      </c>
      <c r="G10" s="1"/>
      <c r="H10" s="12" t="s">
        <v>15</v>
      </c>
      <c r="I10" s="13">
        <v>9</v>
      </c>
      <c r="J10" s="1"/>
      <c r="K10" s="1"/>
      <c r="L10" s="19"/>
      <c r="M10" s="1"/>
      <c r="N10" s="17" t="s">
        <v>16</v>
      </c>
      <c r="O10" s="18">
        <v>4.5</v>
      </c>
    </row>
    <row r="11" spans="1:16">
      <c r="A11" s="4"/>
      <c r="B11" s="16"/>
      <c r="C11" s="1"/>
      <c r="D11" s="1"/>
      <c r="E11" s="1"/>
      <c r="F11" s="19"/>
      <c r="G11" s="1"/>
      <c r="H11" s="16"/>
      <c r="I11" s="1"/>
      <c r="J11" s="1"/>
      <c r="K11" s="1"/>
      <c r="L11" s="19"/>
      <c r="M11" s="1"/>
      <c r="N11" s="17" t="s">
        <v>17</v>
      </c>
      <c r="O11" s="20">
        <f>O10-O8</f>
        <v>3.2669999999999999</v>
      </c>
    </row>
    <row r="12" spans="1:16">
      <c r="A12" s="4"/>
      <c r="B12" s="21" t="s">
        <v>18</v>
      </c>
      <c r="C12" s="22">
        <v>2000</v>
      </c>
      <c r="D12" s="23"/>
      <c r="E12" s="24" t="s">
        <v>19</v>
      </c>
      <c r="F12" s="25">
        <f>F8/C12</f>
        <v>2.2528934278074867E-3</v>
      </c>
      <c r="G12" s="1"/>
      <c r="H12" s="21" t="s">
        <v>20</v>
      </c>
      <c r="I12" s="22">
        <f>F10+F12+I8</f>
        <v>6.5822142834224594E-3</v>
      </c>
      <c r="J12" s="23"/>
      <c r="K12" s="23"/>
      <c r="L12" s="26"/>
      <c r="M12" s="1"/>
      <c r="N12" s="27" t="s">
        <v>4</v>
      </c>
      <c r="O12" s="28">
        <f>O8+O11*O9</f>
        <v>1.2264660000000001</v>
      </c>
    </row>
    <row r="13" spans="1:16">
      <c r="B13" t="s">
        <v>22</v>
      </c>
      <c r="N13" t="s">
        <v>22</v>
      </c>
    </row>
    <row r="15" spans="1:16">
      <c r="P15" t="s">
        <v>23</v>
      </c>
    </row>
    <row r="17" spans="12:13">
      <c r="L17" s="29"/>
      <c r="M17" s="29"/>
    </row>
  </sheetData>
  <mergeCells count="6">
    <mergeCell ref="N1:O1"/>
    <mergeCell ref="L17:M17"/>
    <mergeCell ref="B1:F1"/>
    <mergeCell ref="A2:A6"/>
    <mergeCell ref="A8:A12"/>
    <mergeCell ref="H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Nuno Sousa</dc:creator>
  <cp:keywords/>
  <dc:description/>
  <cp:lastModifiedBy/>
  <cp:revision/>
  <dcterms:created xsi:type="dcterms:W3CDTF">2024-01-19T22:10:49Z</dcterms:created>
  <dcterms:modified xsi:type="dcterms:W3CDTF">2025-02-22T18:26:42Z</dcterms:modified>
  <cp:category/>
  <cp:contentStatus/>
</cp:coreProperties>
</file>